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872" activeTab="11"/>
  </bookViews>
  <sheets>
    <sheet name="2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  <sheet name="11" sheetId="9" r:id="rId9"/>
    <sheet name="Лист1" sheetId="10" r:id="rId10"/>
    <sheet name="1" sheetId="11" r:id="rId11"/>
    <sheet name="3" sheetId="12" r:id="rId12"/>
  </sheets>
  <definedNames>
    <definedName name="_Toc105952697" localSheetId="3">'6'!#REF!</definedName>
    <definedName name="_Toc105952698" localSheetId="3">'6'!#REF!</definedName>
    <definedName name="_xlnm.Print_Area" localSheetId="7">'10'!$A$1:$K$69</definedName>
    <definedName name="_xlnm.Print_Area" localSheetId="1">'4'!$A$1:$F$41</definedName>
    <definedName name="_xlnm.Print_Area" localSheetId="3">'6'!$A$1:$E$24</definedName>
    <definedName name="_xlnm.Print_Area" localSheetId="4">'7'!$A$1:$E$27</definedName>
    <definedName name="_xlnm.Print_Area" localSheetId="5">'8'!$A$1:$J$50</definedName>
    <definedName name="_xlnm.Print_Area" localSheetId="6">'9'!$A$1:$I$48</definedName>
    <definedName name="п" localSheetId="8">#REF!</definedName>
    <definedName name="п" localSheetId="6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<sst xmlns="http://schemas.openxmlformats.org/spreadsheetml/2006/main" count="1915" uniqueCount="411">
  <si>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</si>
  <si>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</si>
  <si>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</si>
  <si>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20204029100000151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</si>
  <si>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</si>
  <si>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20204999100000151</t>
  </si>
  <si>
    <t>Прочие межбюджетные трансферты, передаваемые бюджетам поселений</t>
  </si>
  <si>
    <t>20805000100000180</t>
  </si>
  <si>
    <t>Перечисления из/в бюджетов поселений для осуществления возврата (зачета) излишне уплаченных или излишне взысканных сумм налогов, сборов и иных платежей. а также сумм процентов за несвоевременное осуществление такого возврата и процентов.</t>
  </si>
  <si>
    <t>21905000100000151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</si>
  <si>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</si>
  <si>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1 01 02010 01 0000 110</t>
  </si>
  <si>
    <t>1 01 00000 00 0000 000</t>
  </si>
  <si>
    <t>Налоги на прибыль, доходы</t>
  </si>
  <si>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</si>
  <si>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</si>
  <si>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</si>
  <si>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</si>
  <si>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</si>
  <si>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нормативы отчислений, %</t>
  </si>
  <si>
    <t>801 1 13 01995 10 0000 130</t>
  </si>
  <si>
    <t>801 1 17 01050 10 0000 180</t>
  </si>
  <si>
    <t>801 1 17 05050 10 0000 180</t>
  </si>
  <si>
    <t>Прочие налоговые доходы бюджетов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</si>
  <si>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НК РФ</t>
  </si>
  <si>
    <t>1 06 01030 10 0000 110</t>
  </si>
  <si>
    <t>1 06 06013 10 0000 110</t>
  </si>
  <si>
    <t>Земельный налог, взимаемый по ставкам, установленным в соответсвии с подпунктом 1 пункта 1 статьи 394 Налогового кодекса Российской Федерации  и применеямым в границах поселений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</si>
  <si>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</si>
  <si>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</si>
  <si>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r>
      <t>Налог на имущество физических лиц, взимаемый по ставкам, применяемым к объектам налогообложения, расположенным в границах поселений</t>
    </r>
    <r>
      <rPr>
        <i/>
        <sz val="11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</si>
  <si>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b/>
        <i/>
        <sz val="11"/>
        <color indexed="10"/>
        <rFont val="Times New Roman"/>
        <family val="1"/>
      </rPr>
      <t xml:space="preserve"> </t>
    </r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</si>
  <si>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</si>
  <si>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</si>
  <si>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</si>
  <si>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</si>
  <si>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</si>
  <si>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учрежедений)</t>
  </si>
  <si>
    <t>2 02 01001 10 0000 151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</si>
  <si>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</si>
  <si>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 xml:space="preserve">2 02 0100110 0000 151 </t>
  </si>
  <si>
    <t>БЕЗВОЗМЕЗДНЫЕ ПОСТУПЛЕНИЯ</t>
  </si>
  <si>
    <t>Объем поступлений доходов в бюджет муниципального образования "Теньгинское  сельское поселение" в 2016-2017 годах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</si>
  <si>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  на 2015 год</t>
  </si>
  <si>
    <t>Глава муниципального образования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</si>
  <si>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 на 2016-2017 годы</t>
  </si>
  <si>
    <t>Ведомственная структура расходов бюджета муниципального образования "Теньгинское сельское поселение "   на 2015 год</t>
  </si>
  <si>
    <t>01</t>
  </si>
  <si>
    <t>04</t>
  </si>
  <si>
    <t>0000000</t>
  </si>
  <si>
    <t>0020000</t>
  </si>
  <si>
    <t>0020300</t>
  </si>
  <si>
    <t>121</t>
  </si>
  <si>
    <t>0020400</t>
  </si>
  <si>
    <t>242</t>
  </si>
  <si>
    <t>244</t>
  </si>
  <si>
    <t>851</t>
  </si>
  <si>
    <t>11</t>
  </si>
  <si>
    <t>0700000</t>
  </si>
  <si>
    <t>870</t>
  </si>
  <si>
    <t>02</t>
  </si>
  <si>
    <t>03</t>
  </si>
  <si>
    <t>1115118</t>
  </si>
  <si>
    <t>07</t>
  </si>
  <si>
    <t>4319900</t>
  </si>
  <si>
    <t>05</t>
  </si>
  <si>
    <t>6000500</t>
  </si>
  <si>
    <t>08</t>
  </si>
  <si>
    <t>4409900</t>
  </si>
  <si>
    <t>Физическая культура и спорт</t>
  </si>
  <si>
    <t>4529900</t>
  </si>
  <si>
    <t>Сумма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</si>
  <si>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</si>
  <si>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</si>
  <si>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</si>
  <si>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</si>
  <si>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</si>
  <si>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</si>
  <si>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</si>
  <si>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</si>
  <si>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</si>
  <si>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</si>
  <si>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</si>
  <si>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</si>
  <si>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</si>
  <si>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</si>
  <si>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</si>
  <si>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</si>
  <si>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</si>
  <si>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</si>
  <si>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</si>
  <si>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</si>
  <si>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</si>
  <si>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</si>
  <si>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</si>
  <si>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</si>
  <si>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</si>
  <si>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</si>
  <si>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</si>
  <si>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</si>
  <si>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</si>
  <si>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</si>
  <si>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</si>
  <si>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</si>
  <si>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</si>
  <si>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</si>
  <si>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</si>
  <si>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</si>
  <si>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</si>
  <si>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</si>
  <si>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</si>
  <si>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</si>
  <si>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</si>
  <si>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</si>
  <si>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</si>
  <si>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</si>
  <si>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</si>
  <si>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</si>
  <si>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</si>
  <si>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</si>
  <si>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</si>
  <si>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</si>
  <si>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</si>
  <si>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</si>
  <si>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</si>
  <si>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№ п/п</t>
  </si>
  <si>
    <t>Наименование показателей</t>
  </si>
  <si>
    <t xml:space="preserve">Сумма с учетом изменений </t>
  </si>
  <si>
    <t>3</t>
  </si>
  <si>
    <t>4</t>
  </si>
  <si>
    <t>5</t>
  </si>
  <si>
    <t>6</t>
  </si>
  <si>
    <t>7</t>
  </si>
  <si>
    <t>2017 год</t>
  </si>
  <si>
    <t>2016 год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</si>
  <si>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</si>
  <si>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</si>
  <si>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</si>
  <si>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</si>
  <si>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</si>
  <si>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</si>
  <si>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</si>
  <si>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</si>
  <si>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</si>
  <si>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</si>
  <si>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</si>
  <si>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</si>
  <si>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</si>
  <si>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</si>
  <si>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</si>
  <si>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</si>
  <si>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</si>
  <si>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</si>
  <si>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</si>
  <si>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</si>
  <si>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Изменения на 2016 год (+;-)</t>
  </si>
  <si>
    <t>Сумма на 2016 год с учетом изменений</t>
  </si>
  <si>
    <t>Сумма на 2017 год</t>
  </si>
  <si>
    <t>1 06 06000 00 0000 110</t>
  </si>
  <si>
    <t xml:space="preserve">1 17 05000 00 0000 180  </t>
  </si>
  <si>
    <t xml:space="preserve">Прочие неналоговые доходы  </t>
  </si>
  <si>
    <t xml:space="preserve">2 07 00000 00 0000 180  </t>
  </si>
  <si>
    <t xml:space="preserve">Прочие безвозмездные поступления  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</si>
  <si>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</si>
  <si>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</si>
  <si>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</si>
  <si>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2 02 03000 00 0000 151</t>
  </si>
  <si>
    <t xml:space="preserve"> 2 02 04000 00 0000 151</t>
  </si>
  <si>
    <t>Иные межбюджетные трансферты</t>
  </si>
  <si>
    <t>ПЕРЕЧЕНЬ ПРИЛОЖЕНИЙ</t>
  </si>
  <si>
    <t>Раздел, подраздел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</si>
  <si>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</si>
  <si>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</si>
  <si>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</si>
  <si>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</si>
  <si>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</si>
  <si>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 xml:space="preserve">Итого с учетом изменений 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</si>
  <si>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</si>
  <si>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</si>
  <si>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092</t>
  </si>
  <si>
    <t>Объем поступлений доходов в бюджет муниципального образования "Теньгинское сельское поселение" в 2015 году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</si>
  <si>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</si>
  <si>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</si>
  <si>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</si>
  <si>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</si>
  <si>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</si>
  <si>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</si>
  <si>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</si>
  <si>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11109045100000120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</si>
  <si>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</si>
  <si>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11301995100000130</t>
  </si>
  <si>
    <t>Прочие доходы от оказания платных услуг (работ) получателями средств бюджетов поселений</t>
  </si>
  <si>
    <t>11402052100000410</t>
  </si>
  <si>
    <t>Доходы от реализации имущества, 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им-ву</t>
  </si>
  <si>
    <t>11402053100000440</t>
  </si>
  <si>
    <t>Доходы от реализации иного имущества, находящегося в соб-ти поселений (за исключением имущества муниципальных бюджетных и автономных учреждений, а также имущества муницип. унитарных предприятий, в том числе казенных), в части реализации матер-ных запасов</t>
  </si>
  <si>
    <t>11502050100000140</t>
  </si>
  <si>
    <t>Платежи, взимаемые организациями поселений за выполнение определенных функций</t>
  </si>
  <si>
    <t>11701050100000180</t>
  </si>
  <si>
    <t>Невыясненные поступления, зачисляемые в бюджеты поселений</t>
  </si>
  <si>
    <t>11705050100000180</t>
  </si>
  <si>
    <t>Прочие неналоговые доходы бюджетов поселений</t>
  </si>
  <si>
    <t>20201001100000151</t>
  </si>
  <si>
    <t>Дотации бюджетам поселений на выравнивание уровня бюджетной обеспеченности</t>
  </si>
  <si>
    <t>20201003100000151</t>
  </si>
  <si>
    <t>20202999100000151</t>
  </si>
  <si>
    <t>Прочие субсидии бюджетам поселений</t>
  </si>
  <si>
    <t>Дотации бюджетам поселений на поддержку мер по обеспечению сбалансированности местных бюджетов</t>
  </si>
  <si>
    <t>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</si>
  <si>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</si>
  <si>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20204012100000151</t>
  </si>
  <si>
    <t>Общегосударственные расходы</t>
  </si>
  <si>
    <t>00</t>
  </si>
  <si>
    <t>Глава муниципального образования и его заместители</t>
  </si>
  <si>
    <t>Непрограммные направления деятельности</t>
  </si>
  <si>
    <t>Высшее должностное лицо сельского поселения и его заместители</t>
  </si>
  <si>
    <t>Центральный аппарат</t>
  </si>
  <si>
    <t>0100000</t>
  </si>
  <si>
    <t>852</t>
  </si>
  <si>
    <t>Резервные фонды органов местного самоуправления</t>
  </si>
  <si>
    <t>0700500</t>
  </si>
  <si>
    <t>1110000</t>
  </si>
  <si>
    <t>Осуществление первичного воинского учета на территориях, где отсутствуют военные комиссариаты</t>
  </si>
  <si>
    <t>9905118</t>
  </si>
  <si>
    <t>99000Ш2</t>
  </si>
  <si>
    <t>Непрограммные направления деятельности местной администрации</t>
  </si>
  <si>
    <t>Коммунальное хозяйство</t>
  </si>
  <si>
    <t>3510500</t>
  </si>
  <si>
    <t>0121000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</si>
  <si>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</si>
  <si>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</si>
  <si>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</si>
  <si>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</si>
  <si>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</si>
  <si>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</si>
  <si>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</si>
  <si>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</si>
  <si>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Резервные средства</t>
  </si>
  <si>
    <t>РЕЗЕРВНЫЕ ФОНДЫ</t>
  </si>
  <si>
    <t>Мобилизационная  и вневойсковая подготовка</t>
  </si>
  <si>
    <t>990000</t>
  </si>
  <si>
    <t>09</t>
  </si>
  <si>
    <t>НАЦИОНАЛЬНАЯ ЭКОНОМИКА</t>
  </si>
  <si>
    <t>Дорожное хозяйство(дорожные фонды)</t>
  </si>
  <si>
    <t>Ведомственные целевые  программы</t>
  </si>
  <si>
    <t>7950000</t>
  </si>
  <si>
    <t>7950001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</si>
  <si>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</si>
  <si>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</si>
  <si>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</si>
  <si>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Мероприятия  в области благоустройства  в рамках подпрограммы</t>
  </si>
  <si>
    <t>Прочие мероприятия по благоустройству городских округов и поселений</t>
  </si>
  <si>
    <t>0130000</t>
  </si>
  <si>
    <t>0131000</t>
  </si>
  <si>
    <t>Организационно-воспитательная работа с молодежью</t>
  </si>
  <si>
    <t>4310000</t>
  </si>
  <si>
    <t>Обеспечение деятельности  подведомственных учреждений</t>
  </si>
  <si>
    <t>КУЛЬТУРА И КИНЕМАТОГРАФИЯ</t>
  </si>
  <si>
    <t>0132000</t>
  </si>
  <si>
    <t>Учреждения культуры и мероприятия в сфере культуры и кинематографии</t>
  </si>
  <si>
    <t>4400000</t>
  </si>
  <si>
    <t>540</t>
  </si>
  <si>
    <t>БИБЛИОТЕКА</t>
  </si>
  <si>
    <t>4420000</t>
  </si>
  <si>
    <t>Обеспечение деятельности подведомственных учреждений</t>
  </si>
  <si>
    <t>4429900</t>
  </si>
  <si>
    <t>ВЦП "Развитие транспортной инфраструктуры  Теньгинского селького поселения" на 2014-2016 годы</t>
  </si>
  <si>
    <t>ВЦП "Развитие социально-культурной сферы  в муниципальном образовании"Теньгинское сельское поселение" на 2015-2018 гг."</t>
  </si>
  <si>
    <t>Учреждения спорта и мероприятия в сфере физической культуры и спорта</t>
  </si>
  <si>
    <t>4800000</t>
  </si>
  <si>
    <t>4809900</t>
  </si>
  <si>
    <t>ПРОЧИЕ МЕРОПРИЯТИЯ</t>
  </si>
  <si>
    <t>0133000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</si>
  <si>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</si>
  <si>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</si>
  <si>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Итого условно утвержденных расходов</t>
  </si>
  <si>
    <t>999</t>
  </si>
  <si>
    <t>99</t>
  </si>
  <si>
    <t>9990000</t>
  </si>
  <si>
    <t>Развитие физической культуры, спорта в рамках ВЦП "Развитие социально-культурной сферы   муниципального образования "Теньгинское сельское поселение" на 2015-2018 гг."</t>
  </si>
  <si>
    <t>Ведомственная структура расходов бюджета муниципального образования "Теньгинское сельское поселение "   на 2016 и 2017 годы</t>
  </si>
  <si>
    <t>Итого с учетом изменений на 2016 год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</si>
  <si>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</si>
  <si>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2015 год</t>
  </si>
  <si>
    <t>Администрация Теньгинского сельского поселения</t>
  </si>
  <si>
    <t>Муниципальная программа "Комплексное экономическое развитие муниципального образования «Теньгинское сельское поселение» на 2015-2018 годы</t>
  </si>
  <si>
    <t>код</t>
  </si>
  <si>
    <t>9900000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</si>
  <si>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2016  и 2017 годы</t>
  </si>
  <si>
    <t>Сумма с учетом изменений на 2016 год</t>
  </si>
  <si>
    <t>Код  главы админист-ратора</t>
  </si>
  <si>
    <t xml:space="preserve"> Приложение 3
к решению «О бюджете 
муниципального образования "Теньгинское сельское поселение"
на 2015 год и на плановый 
период 2016 и 2017 годов»</t>
  </si>
  <si>
    <r>
      <t xml:space="preserve">Нормативы отчислений федеральных, местных налогов и сборов и неналоговых доходов </t>
    </r>
    <r>
      <rPr>
        <sz val="12"/>
        <rFont val="Times New Roman"/>
        <family val="1"/>
      </rPr>
      <t>в бюджет "Теньгинского сельского поселения" на 2015 год</t>
    </r>
  </si>
  <si>
    <t>Приложение 1
к решению «О бюджете 
муниципального образования "Теньгинское сельское поселение"
на 2015 год и на плановый 
период 2016 и 2017 годов»</t>
  </si>
  <si>
    <t>Приложение 2
к решению «О бюджете 
муниципального образования "Теньгинское сельское поселение"
на 2015 год и на плановый 
период 2016 и 2017 годов»</t>
  </si>
  <si>
    <t xml:space="preserve">Приложение 5
к решению «О бюджете 
муниципального образования "Теньгинское сельское поселение"
на 2015 год и на плановый 
период 2016 и 2017 годов» </t>
  </si>
  <si>
    <t>Приложение 7
к решению «О бюджете 
муниципального образования "Теньгинское сельское поселение"
на 2015 год и на плановый 
период 2016 и 2017 годов»</t>
  </si>
  <si>
    <t xml:space="preserve"> Приложение 9
к решению «О бюджете 
муниципального образования "Теньгинское сельское поселение"
на 2015 год и на плановый 
период 2016 и 2017 годов»</t>
  </si>
  <si>
    <t xml:space="preserve"> Приложение 11
к решению «О бюджете 
муниципального образования "Теньгинское сельское поселение"
на 2015 год и на плановый 
период 2016 и 2017 годов»</t>
  </si>
  <si>
    <t>00000000</t>
  </si>
  <si>
    <t>2 02 03015 10 0000 151</t>
  </si>
  <si>
    <t>Субсидии бюджетам поселений на осуществление первичного воинского учета на территориях, где отсутствуют военные комиссариаты</t>
  </si>
  <si>
    <t>10804020011000110</t>
  </si>
  <si>
    <t>20204089100000151</t>
  </si>
  <si>
    <t>1 08 04020 01 1000 110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</si>
  <si>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</si>
  <si>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 xml:space="preserve">Налоговые и неналоговые доходы </t>
  </si>
  <si>
    <t>1 03 00000 00 0000 000</t>
  </si>
  <si>
    <t>Налоги на товары (работы, услуги), реализуемые на территории РФ</t>
  </si>
  <si>
    <t>100</t>
  </si>
  <si>
    <t>1 03 02230 01 0000 110</t>
  </si>
  <si>
    <t>Доходы от уплаты акцизов на прямогонный бензин, консолидированные бюджеты субъектов РФ</t>
  </si>
  <si>
    <t xml:space="preserve">1 03 02240 01 0000 110 </t>
  </si>
  <si>
    <t>Доходы от уплаты акцизов на моторные масла для дизельных и/или карбюраторных/инжекторных двигателей, зачисляемые в консолидированные бюджеты субъектов РФ</t>
  </si>
  <si>
    <t>1 03 02250 01 0000 110</t>
  </si>
  <si>
    <t>Доходы от уплаты акцизов на прямогонный бензин, производитмый на территории РФ, зачисляемые в консолидированные бюджеты субъектов РФ</t>
  </si>
  <si>
    <t>1 03 02260 01 0000 110</t>
  </si>
  <si>
    <t>Доходы от уплаты акцизов на автомобильный бензин, производитмый на территории РФ, зачисляемые в консолидированные бюджеты субъектов РФ</t>
  </si>
  <si>
    <t xml:space="preserve">Безвозмездные поступления </t>
  </si>
  <si>
    <t>Дотации бюджетам поселений на выравнивание бюджетной обеспеченности</t>
  </si>
  <si>
    <t xml:space="preserve">000 </t>
  </si>
  <si>
    <t xml:space="preserve">Субвенции бюджетам субъектов Российской Федерации и муниципальных образований </t>
  </si>
  <si>
    <t>Субвенции бюджетам бюджетной системы Российской Федерации</t>
  </si>
  <si>
    <t>Утверждено на 2015год</t>
  </si>
  <si>
    <t>Утверждено на 2016 год</t>
  </si>
  <si>
    <t>0400</t>
  </si>
  <si>
    <t>дорожное хозяйство</t>
  </si>
  <si>
    <t>0409</t>
  </si>
  <si>
    <t>0502</t>
  </si>
  <si>
    <t>УСЛОВНО УТВЕРЖДЕННЫЕ РАСХОДЫ</t>
  </si>
  <si>
    <t>9900</t>
  </si>
  <si>
    <t>условно утвержденные расходы</t>
  </si>
  <si>
    <t>9999</t>
  </si>
  <si>
    <t xml:space="preserve">Коммунальное хозяйство </t>
  </si>
  <si>
    <t xml:space="preserve">Межбюджетные трасферты, передаваемые бюджетам поселений из бюджетов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месного </t>
  </si>
  <si>
    <t>области, а также последствий паводка, произошедшего в 2014 году на территориях Республики Алтай, Республики Хакасия и Алтайского края.</t>
  </si>
  <si>
    <t>Муниципальная программа "Комплексное экономическое развитие муниципального образования «Теньгинское сельское поселение» на 2015-2018 гг"</t>
  </si>
  <si>
    <t>Развитие в области молодежной политики в рамках ВЦП "«Развитие социально-культурной сферы МО «Теньгинское сельское поселение» на 2015-2018 гг.»</t>
  </si>
  <si>
    <t>ВЦП "Развитие социально-культурной сферы в муниципальном образовании"Теньгинское сельское поселение" на 2015-2018 гг."</t>
  </si>
  <si>
    <t>Развитие в области молодежной политики в рамках ВЦП "Развитие социально-культурной сферы в муниципальном образовании"Теньгинское сельское поселение" на 2015-2018 гг.</t>
  </si>
  <si>
    <t>Мероприятия в области  развития спорта в рамках ВЦП "Развитие социально-культурной сферы в муниципальном образовании"Теньгинское сельское поселение" на 2015-2018 гг."</t>
  </si>
  <si>
    <t>Мероприятия в области  развития культуры в рамках ВЦП "Развитие социально-культурной сферы в муниципальном образовании"Теньгинское сельское поселение" на 2015-2018 гг."</t>
  </si>
  <si>
    <t>Развитие физической культуры, спорта в рамках ВЦП "Развитие социально-культурной сферы в муниципальном образовании"Теньгинское сельское поселение" на 2015-2018 гг."</t>
  </si>
  <si>
    <t>Муниципальная программа "Комплексное экономическое развитие муниципального образования «Теньгинское сельское поселение» на 2015-2018 г.г"</t>
  </si>
  <si>
    <t>Мероприятия в области  развития спорта в рамках ВЦП Развитие социально-культурной сферы в муниципальном образовании"Теньгинское сельское поселение" на 2015-2018 гг."</t>
  </si>
  <si>
    <t>Мероприятия в области  развития культуры в рамках ВЦП Развитие социально-культурной сферы в муниципальном образовании"Теньгинское сельское поселение" на 2015-2018 гг."</t>
  </si>
  <si>
    <t>ВЦП "Устойчивое развитие систем жизнеобеспечения МО «Теньгинское сельское поселение» на 2015-2018 гг."</t>
  </si>
  <si>
    <t>Мероприятия  в области благоустройства  в рамках ВЦП "Устойчивое развитие систем жизнеобеспечения МО «Теньгинское сельское поселение» на 2015-2018 гг."</t>
  </si>
  <si>
    <t>Мероприятия в области  развития культуры в рамках ВЦП "Развитие социально-культурной сферы МО «Теньгинское сельское поселение» на 2015-2018 гг."</t>
  </si>
  <si>
    <t>Развитие физической культуры, спорта в рамках ВЦП "Развитие социально-культурной сферы МО «Теньгинское сельское поселение» на 2015-2018 гг."</t>
  </si>
  <si>
    <t>ВЦП "Устойчивое развитие систем жизнеобеспечения МО «Теньгинское сельское поселение» на 2015-2018 гг.»"</t>
  </si>
  <si>
    <t>Муниципальная программа "Экономическое развитие муниципального образования «Теньгинское сельское поселение» на 2015-2018 гг."</t>
  </si>
  <si>
    <t>Мероприятия в области  развития культуры в рамках ВЦП "Развитие социально-культурной сферы в муниципальном образовании "Теньгинское сельское поселение" на 2015-2018 гг."</t>
  </si>
  <si>
    <t>Муниципальная программа "Комплексное экономическое развитие муниципального образования «Теньгинское сельское поселение» на 2015-2018 гг."</t>
  </si>
  <si>
    <t>20203024100000151</t>
  </si>
  <si>
    <t>2 02 03024 10 0000 151</t>
  </si>
  <si>
    <t>Субвенции бюджетам сельских поселений на выполенение переданных полномочий субъектов Российской Федерации</t>
  </si>
  <si>
    <t>2 02 04012 10 0000 151</t>
  </si>
  <si>
    <t>Прочие межбюджетные трансферты общего характера</t>
  </si>
  <si>
    <t xml:space="preserve">801 </t>
  </si>
  <si>
    <t>0102</t>
  </si>
  <si>
    <t>1 06 01000 00 0000 110</t>
  </si>
  <si>
    <t>Налог на имущество физических лиц</t>
  </si>
  <si>
    <t xml:space="preserve">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 Амурской и Магаданской областей, Еврейской автономной </t>
  </si>
  <si>
    <t>Субвенции бюджетам  поселений на выполнение передаваемых полномочий субъектов Российской Федерации</t>
  </si>
  <si>
    <t>Условно утвержденные расходы</t>
  </si>
  <si>
    <t>9901801</t>
  </si>
  <si>
    <t>990Л801</t>
  </si>
  <si>
    <t>Функционирование местной администрации, материально-техническое обеспечение, в том числе заработная плата и отчисления</t>
  </si>
  <si>
    <t>Утверждено доходов</t>
  </si>
  <si>
    <t>1 06 06033 10 0000 110</t>
  </si>
  <si>
    <t>1 06 06043 10 0000 110</t>
  </si>
  <si>
    <t xml:space="preserve">Дотации бюджетам поселений на выравнивание бюджетной обеспеченности поселений </t>
  </si>
  <si>
    <t>2 19 05000 10 0000 151</t>
  </si>
  <si>
    <t>Возврат субсидий, субвенций и иных межбюджетных трансфертов, имеющих целевое назначение, прошлых лет из бюджетов поселений</t>
  </si>
  <si>
    <t>Утверждено расходов</t>
  </si>
  <si>
    <t>Изменения и дополнения (+;-)</t>
  </si>
  <si>
    <t>изменения/ дополнения, (+,-)</t>
  </si>
  <si>
    <t>8</t>
  </si>
  <si>
    <t>Перечень главных администраторов и объемов источников финансирования дефицита бюджета муниципального образования "Теньгинское сельское поселение" на 2015 год</t>
  </si>
  <si>
    <t>(тыс.руб)</t>
  </si>
  <si>
    <t>утверждено дефицита</t>
  </si>
  <si>
    <t>Изменение (-,+)</t>
  </si>
  <si>
    <t>сумма с учетом изменений</t>
  </si>
  <si>
    <t>Итого</t>
  </si>
  <si>
    <t xml:space="preserve">Приложение 4
к решению «О бюджете 
муниципального образования "Теньгинское сельское поселение"
на 2015 год и на плановый 
период 2016 и 2017 годов» </t>
  </si>
  <si>
    <t xml:space="preserve"> Приложение  6
к решению «О бюджете 
муниципального образования "Теньгинское сельское поселение"
на 2015 год и на плановый 
период 2016 и 2017 годов»</t>
  </si>
  <si>
    <t xml:space="preserve"> Приложение 8
к решению «О бюджете 
муниципального образования "Теньгинское сельское поселение"
на 2015 год и на плановый 
период 2016 и 2017 годов»</t>
  </si>
  <si>
    <t>Приложение 10
к решению «О бюджете 
муниципального образования "Теньгинское сельское поселение"
на 2015 год и на плановый 
период 2016 и 2017 годов»</t>
  </si>
  <si>
    <t>9901580</t>
  </si>
  <si>
    <t xml:space="preserve">Закупка товаров, работ, услуг в целях капитального ремонта государственного (муниципального) имущества </t>
  </si>
  <si>
    <t>243</t>
  </si>
  <si>
    <t>Проведение ремонта и реконструкции памятников, увековечивающих память в Великой Отечественной войне 1941-1945 годов</t>
  </si>
  <si>
    <t>ДРУГИЕ ВОПРОСЫ В ОБЛАСТИ  ЭКОНОМИКИ</t>
  </si>
  <si>
    <t>2020</t>
  </si>
  <si>
    <t>2000</t>
  </si>
  <si>
    <t>2 020 4014 10 0000 151</t>
  </si>
  <si>
    <t>Прочие межбюджетные трансферты</t>
  </si>
  <si>
    <t xml:space="preserve">Межбюджнтные трансферты </t>
  </si>
  <si>
    <t>ДРУГИЕ ВОПРОСЫ В ОБЛАСТИ ЭКОНОМИКИ</t>
  </si>
  <si>
    <t>20</t>
  </si>
  <si>
    <t xml:space="preserve">Межбюджетные трансферты, передаваемые бюджетам сельских поселений для компинсации дополнительных расходов, возникших в результате решений, принятых оргономи власти другого уровня    </t>
  </si>
  <si>
    <t>4012100</t>
  </si>
  <si>
    <t xml:space="preserve">Прочие межбюджетные трансферты по заключенным соглашениям о передачи полномочий </t>
  </si>
  <si>
    <t>4014000</t>
  </si>
  <si>
    <t xml:space="preserve">Другие вопросы в облости экономики </t>
  </si>
  <si>
    <t xml:space="preserve">Межбюджетные трансферты, передаваемые бюджетам сельских поселений для компинсации дополнительных расходов, возникших в результате решений, принятых оргономи власти другого уровня   </t>
  </si>
  <si>
    <t>Прочие межбюджетные трансферты по заключенным соглашениям о передачи полномочий</t>
  </si>
  <si>
    <t>4000000</t>
  </si>
  <si>
    <t>4014100</t>
  </si>
  <si>
    <t>151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</si>
</sst>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#,##0.0_р_."/>
    <numFmt numFmtId="168" formatCode="0.00000"/>
    <numFmt numFmtId="169" formatCode="0.0000"/>
    <numFmt numFmtId="170" formatCode="0.000"/>
    <numFmt numFmtId="171" formatCode="0.000000"/>
    <numFmt numFmtId="172" formatCode="0.0000000000"/>
    <numFmt numFmtId="173" formatCode="0.00000000000"/>
    <numFmt numFmtId="174" formatCode="0.000000000"/>
    <numFmt numFmtId="175" formatCode="0.00000000"/>
    <numFmt numFmtId="176" formatCode="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_-* #,##0.00000_р_._-;\-* #,##0.00000_р_._-;_-* &quot;-&quot;?????_р_._-;_-@_-"/>
    <numFmt numFmtId="185" formatCode="_-* #,##0.000000_р_._-;\-* #,##0.000000_р_._-;_-* &quot;-&quot;??_р_._-;_-@_-"/>
    <numFmt numFmtId="186" formatCode="#,##0.00_ ;\-#,##0.00\ "/>
    <numFmt numFmtId="187" formatCode="#,##0.000_ ;\-#,##0.000\ "/>
    <numFmt numFmtId="188" formatCode="#,##0.0000_ ;\-#,##0.0000\ "/>
    <numFmt numFmtId="189" formatCode="#,##0.00000_ ;\-#,##0.00000\ "/>
    <numFmt numFmtId="190" formatCode="#,##0.000000_ ;\-#,##0.000000\ 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b/>
      <i/>
      <sz val="14"/>
      <name val="Arial Cyr"/>
      <family val="0"/>
    </font>
    <font>
      <i/>
      <sz val="14"/>
      <color indexed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hair"/>
      <bottom/>
    </border>
    <border>
      <left style="thin"/>
      <right style="medium"/>
      <top style="hair"/>
      <bottom style="hair"/>
    </border>
    <border>
      <left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21" fillId="0" borderId="0" applyNumberFormat="0" applyFont="0" applyFill="0" applyBorder="0" applyAlignment="0" applyProtection="0"/>
    <xf numFmtId="0" fontId="0" fillId="0" borderId="0">
      <alignment/>
      <protection/>
    </xf>
    <xf numFmtId="0" fontId="22" fillId="0" borderId="0">
      <alignment vertical="top"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49" fontId="14" fillId="0" borderId="0" xfId="0" applyNumberFormat="1" applyFont="1" applyAlignment="1">
      <alignment horizontal="center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0" fillId="0" borderId="14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6" fillId="0" borderId="0" xfId="0" applyFont="1" applyAlignment="1">
      <alignment horizontal="justify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justify"/>
    </xf>
    <xf numFmtId="0" fontId="23" fillId="0" borderId="0" xfId="0" applyFont="1" applyAlignment="1">
      <alignment horizontal="left" vertical="justify"/>
    </xf>
    <xf numFmtId="0" fontId="6" fillId="0" borderId="14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49" fontId="26" fillId="0" borderId="14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justify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18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justify" vertical="center" wrapText="1"/>
    </xf>
    <xf numFmtId="0" fontId="26" fillId="0" borderId="1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justify" vertical="center" wrapText="1"/>
    </xf>
    <xf numFmtId="49" fontId="32" fillId="0" borderId="14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justify" vertical="center" wrapText="1"/>
    </xf>
    <xf numFmtId="0" fontId="26" fillId="0" borderId="14" xfId="0" applyFont="1" applyBorder="1" applyAlignment="1">
      <alignment horizontal="left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6" fillId="0" borderId="14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10" fillId="0" borderId="0" xfId="0" applyFont="1" applyAlignment="1">
      <alignment horizontal="left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39" fillId="0" borderId="0" xfId="0" applyFont="1" applyAlignment="1">
      <alignment/>
    </xf>
    <xf numFmtId="0" fontId="26" fillId="0" borderId="0" xfId="0" applyFont="1" applyAlignment="1">
      <alignment horizontal="justify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0" fillId="0" borderId="10" xfId="0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32" fillId="0" borderId="14" xfId="0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center" wrapText="1"/>
    </xf>
    <xf numFmtId="2" fontId="32" fillId="0" borderId="14" xfId="0" applyNumberFormat="1" applyFont="1" applyBorder="1" applyAlignment="1" quotePrefix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4" xfId="0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43" fontId="32" fillId="0" borderId="14" xfId="0" applyNumberFormat="1" applyFont="1" applyFill="1" applyBorder="1" applyAlignment="1">
      <alignment horizontal="center" vertical="center" wrapText="1"/>
    </xf>
    <xf numFmtId="43" fontId="26" fillId="0" borderId="14" xfId="0" applyNumberFormat="1" applyFont="1" applyFill="1" applyBorder="1" applyAlignment="1">
      <alignment horizontal="center" vertical="center" wrapText="1"/>
    </xf>
    <xf numFmtId="43" fontId="26" fillId="0" borderId="14" xfId="0" applyNumberFormat="1" applyFont="1" applyFill="1" applyBorder="1" applyAlignment="1">
      <alignment horizontal="center" vertical="center"/>
    </xf>
    <xf numFmtId="43" fontId="26" fillId="0" borderId="14" xfId="43" applyNumberFormat="1" applyFont="1" applyFill="1" applyBorder="1" applyAlignment="1">
      <alignment horizontal="center" vertical="center"/>
    </xf>
    <xf numFmtId="43" fontId="32" fillId="0" borderId="14" xfId="0" applyNumberFormat="1" applyFont="1" applyFill="1" applyBorder="1" applyAlignment="1">
      <alignment horizontal="center" vertical="center"/>
    </xf>
    <xf numFmtId="43" fontId="32" fillId="0" borderId="20" xfId="0" applyNumberFormat="1" applyFont="1" applyFill="1" applyBorder="1" applyAlignment="1">
      <alignment horizontal="center" vertical="center" wrapText="1"/>
    </xf>
    <xf numFmtId="43" fontId="26" fillId="0" borderId="20" xfId="0" applyNumberFormat="1" applyFont="1" applyFill="1" applyBorder="1" applyAlignment="1">
      <alignment horizontal="center" vertical="center"/>
    </xf>
    <xf numFmtId="43" fontId="32" fillId="0" borderId="20" xfId="0" applyNumberFormat="1" applyFont="1" applyFill="1" applyBorder="1" applyAlignment="1">
      <alignment horizontal="center" vertical="center"/>
    </xf>
    <xf numFmtId="43" fontId="32" fillId="0" borderId="14" xfId="43" applyNumberFormat="1" applyFont="1" applyFill="1" applyBorder="1" applyAlignment="1">
      <alignment horizontal="center" vertical="center" wrapText="1"/>
    </xf>
    <xf numFmtId="43" fontId="26" fillId="0" borderId="14" xfId="43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8" fillId="0" borderId="14" xfId="54" applyFont="1" applyBorder="1" applyAlignment="1">
      <alignment horizontal="left" vertical="center" wrapText="1"/>
      <protection/>
    </xf>
    <xf numFmtId="49" fontId="26" fillId="0" borderId="14" xfId="53" applyNumberFormat="1" applyFont="1" applyFill="1" applyBorder="1" applyAlignment="1">
      <alignment horizontal="left" vertical="center" wrapText="1"/>
      <protection/>
    </xf>
    <xf numFmtId="0" fontId="37" fillId="0" borderId="14" xfId="54" applyFont="1" applyFill="1" applyBorder="1" applyAlignment="1">
      <alignment horizontal="left" vertical="center" wrapText="1"/>
      <protection/>
    </xf>
    <xf numFmtId="0" fontId="37" fillId="0" borderId="16" xfId="54" applyFont="1" applyFill="1" applyBorder="1" applyAlignment="1">
      <alignment horizontal="left" vertical="center" wrapText="1"/>
      <protection/>
    </xf>
    <xf numFmtId="0" fontId="26" fillId="0" borderId="21" xfId="0" applyNumberFormat="1" applyFont="1" applyFill="1" applyBorder="1" applyAlignment="1" applyProtection="1">
      <alignment horizontal="left" vertical="center" wrapText="1"/>
      <protection/>
    </xf>
    <xf numFmtId="0" fontId="26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4" xfId="53" applyFont="1" applyFill="1" applyBorder="1" applyAlignment="1">
      <alignment horizontal="left" vertical="center" wrapText="1"/>
      <protection/>
    </xf>
    <xf numFmtId="0" fontId="26" fillId="0" borderId="22" xfId="0" applyNumberFormat="1" applyFont="1" applyFill="1" applyBorder="1" applyAlignment="1" applyProtection="1">
      <alignment horizontal="left" vertical="center" wrapText="1"/>
      <protection/>
    </xf>
    <xf numFmtId="49" fontId="32" fillId="0" borderId="14" xfId="0" applyNumberFormat="1" applyFont="1" applyFill="1" applyBorder="1" applyAlignment="1">
      <alignment horizontal="left" vertical="center" wrapText="1"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 applyProtection="1">
      <alignment horizontal="left" vertical="center" wrapText="1"/>
      <protection/>
    </xf>
    <xf numFmtId="43" fontId="26" fillId="0" borderId="14" xfId="0" applyNumberFormat="1" applyFont="1" applyFill="1" applyBorder="1" applyAlignment="1">
      <alignment horizontal="right" vertical="center"/>
    </xf>
    <xf numFmtId="43" fontId="32" fillId="0" borderId="14" xfId="0" applyNumberFormat="1" applyFont="1" applyFill="1" applyBorder="1" applyAlignment="1">
      <alignment vertical="center" wrapText="1"/>
    </xf>
    <xf numFmtId="43" fontId="26" fillId="0" borderId="14" xfId="43" applyNumberFormat="1" applyFont="1" applyFill="1" applyBorder="1" applyAlignment="1">
      <alignment vertical="center"/>
    </xf>
    <xf numFmtId="43" fontId="26" fillId="0" borderId="14" xfId="0" applyNumberFormat="1" applyFont="1" applyFill="1" applyBorder="1" applyAlignment="1">
      <alignment vertical="center" wrapText="1"/>
    </xf>
    <xf numFmtId="43" fontId="26" fillId="0" borderId="14" xfId="0" applyNumberFormat="1" applyFont="1" applyFill="1" applyBorder="1" applyAlignment="1">
      <alignment vertical="center"/>
    </xf>
    <xf numFmtId="49" fontId="32" fillId="0" borderId="23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186" fontId="32" fillId="0" borderId="14" xfId="0" applyNumberFormat="1" applyFont="1" applyFill="1" applyBorder="1" applyAlignment="1">
      <alignment horizontal="center" vertical="center" wrapText="1"/>
    </xf>
    <xf numFmtId="186" fontId="26" fillId="0" borderId="14" xfId="0" applyNumberFormat="1" applyFont="1" applyFill="1" applyBorder="1" applyAlignment="1">
      <alignment horizontal="right" vertical="center" wrapText="1"/>
    </xf>
    <xf numFmtId="186" fontId="32" fillId="0" borderId="14" xfId="43" applyNumberFormat="1" applyFont="1" applyFill="1" applyBorder="1" applyAlignment="1">
      <alignment horizontal="right" vertical="center" wrapText="1"/>
    </xf>
    <xf numFmtId="186" fontId="26" fillId="0" borderId="14" xfId="43" applyNumberFormat="1" applyFont="1" applyFill="1" applyBorder="1" applyAlignment="1">
      <alignment horizontal="right" vertical="center" wrapText="1"/>
    </xf>
    <xf numFmtId="186" fontId="32" fillId="0" borderId="14" xfId="0" applyNumberFormat="1" applyFont="1" applyFill="1" applyBorder="1" applyAlignment="1">
      <alignment horizontal="right" vertical="center" wrapText="1"/>
    </xf>
    <xf numFmtId="186" fontId="26" fillId="0" borderId="20" xfId="0" applyNumberFormat="1" applyFont="1" applyFill="1" applyBorder="1" applyAlignment="1">
      <alignment horizontal="right" vertical="center"/>
    </xf>
    <xf numFmtId="186" fontId="26" fillId="0" borderId="14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wrapText="1"/>
    </xf>
    <xf numFmtId="49" fontId="32" fillId="0" borderId="14" xfId="0" applyNumberFormat="1" applyFont="1" applyFill="1" applyBorder="1" applyAlignment="1">
      <alignment horizontal="center" wrapText="1"/>
    </xf>
    <xf numFmtId="43" fontId="32" fillId="0" borderId="14" xfId="0" applyNumberFormat="1" applyFont="1" applyFill="1" applyBorder="1" applyAlignment="1">
      <alignment wrapText="1"/>
    </xf>
    <xf numFmtId="14" fontId="26" fillId="0" borderId="14" xfId="0" applyNumberFormat="1" applyFont="1" applyFill="1" applyBorder="1" applyAlignment="1">
      <alignment horizontal="center" vertical="top" wrapText="1"/>
    </xf>
    <xf numFmtId="43" fontId="26" fillId="0" borderId="14" xfId="0" applyNumberFormat="1" applyFont="1" applyFill="1" applyBorder="1" applyAlignment="1">
      <alignment wrapText="1"/>
    </xf>
    <xf numFmtId="0" fontId="37" fillId="0" borderId="14" xfId="54" applyFont="1" applyFill="1" applyBorder="1" applyAlignment="1">
      <alignment horizontal="left" wrapText="1"/>
      <protection/>
    </xf>
    <xf numFmtId="0" fontId="37" fillId="0" borderId="16" xfId="54" applyFont="1" applyFill="1" applyBorder="1" applyAlignment="1">
      <alignment horizontal="left" wrapText="1"/>
      <protection/>
    </xf>
    <xf numFmtId="49" fontId="26" fillId="0" borderId="14" xfId="53" applyNumberFormat="1" applyFont="1" applyFill="1" applyBorder="1" applyAlignment="1">
      <alignment wrapText="1"/>
      <protection/>
    </xf>
    <xf numFmtId="0" fontId="26" fillId="0" borderId="14" xfId="0" applyFont="1" applyFill="1" applyBorder="1" applyAlignment="1">
      <alignment wrapText="1"/>
    </xf>
    <xf numFmtId="2" fontId="26" fillId="0" borderId="14" xfId="0" applyNumberFormat="1" applyFont="1" applyFill="1" applyBorder="1" applyAlignment="1">
      <alignment horizontal="center" vertical="top" wrapText="1"/>
    </xf>
    <xf numFmtId="49" fontId="32" fillId="0" borderId="23" xfId="0" applyNumberFormat="1" applyFont="1" applyFill="1" applyBorder="1" applyAlignment="1">
      <alignment horizontal="center" wrapText="1"/>
    </xf>
    <xf numFmtId="0" fontId="26" fillId="0" borderId="14" xfId="0" applyNumberFormat="1" applyFont="1" applyFill="1" applyBorder="1" applyAlignment="1" applyProtection="1">
      <alignment wrapText="1"/>
      <protection/>
    </xf>
    <xf numFmtId="186" fontId="26" fillId="0" borderId="14" xfId="0" applyNumberFormat="1" applyFont="1" applyFill="1" applyBorder="1" applyAlignment="1">
      <alignment wrapText="1"/>
    </xf>
    <xf numFmtId="186" fontId="32" fillId="0" borderId="14" xfId="0" applyNumberFormat="1" applyFont="1" applyFill="1" applyBorder="1" applyAlignment="1">
      <alignment wrapText="1"/>
    </xf>
    <xf numFmtId="49" fontId="32" fillId="0" borderId="14" xfId="0" applyNumberFormat="1" applyFont="1" applyFill="1" applyBorder="1" applyAlignment="1">
      <alignment horizontal="center"/>
    </xf>
    <xf numFmtId="49" fontId="32" fillId="0" borderId="19" xfId="0" applyNumberFormat="1" applyFont="1" applyFill="1" applyBorder="1" applyAlignment="1">
      <alignment horizontal="center"/>
    </xf>
    <xf numFmtId="186" fontId="32" fillId="0" borderId="14" xfId="43" applyNumberFormat="1" applyFont="1" applyFill="1" applyBorder="1" applyAlignment="1">
      <alignment/>
    </xf>
    <xf numFmtId="49" fontId="26" fillId="0" borderId="19" xfId="0" applyNumberFormat="1" applyFont="1" applyFill="1" applyBorder="1" applyAlignment="1">
      <alignment horizontal="center"/>
    </xf>
    <xf numFmtId="49" fontId="26" fillId="0" borderId="14" xfId="0" applyNumberFormat="1" applyFont="1" applyFill="1" applyBorder="1" applyAlignment="1">
      <alignment horizontal="center"/>
    </xf>
    <xf numFmtId="186" fontId="26" fillId="0" borderId="14" xfId="43" applyNumberFormat="1" applyFont="1" applyFill="1" applyBorder="1" applyAlignment="1">
      <alignment/>
    </xf>
    <xf numFmtId="43" fontId="26" fillId="0" borderId="14" xfId="43" applyNumberFormat="1" applyFont="1" applyFill="1" applyBorder="1" applyAlignment="1">
      <alignment/>
    </xf>
    <xf numFmtId="43" fontId="32" fillId="0" borderId="14" xfId="43" applyNumberFormat="1" applyFont="1" applyFill="1" applyBorder="1" applyAlignment="1">
      <alignment/>
    </xf>
    <xf numFmtId="186" fontId="32" fillId="0" borderId="14" xfId="0" applyNumberFormat="1" applyFont="1" applyFill="1" applyBorder="1" applyAlignment="1">
      <alignment horizontal="right" vertical="center"/>
    </xf>
    <xf numFmtId="2" fontId="16" fillId="0" borderId="0" xfId="0" applyNumberFormat="1" applyFont="1" applyAlignment="1">
      <alignment/>
    </xf>
    <xf numFmtId="2" fontId="26" fillId="0" borderId="14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/>
    </xf>
    <xf numFmtId="43" fontId="32" fillId="0" borderId="0" xfId="0" applyNumberFormat="1" applyFont="1" applyFill="1" applyBorder="1" applyAlignment="1">
      <alignment horizontal="center" vertical="center" wrapText="1"/>
    </xf>
    <xf numFmtId="43" fontId="32" fillId="0" borderId="0" xfId="43" applyNumberFormat="1" applyFont="1" applyFill="1" applyBorder="1" applyAlignment="1">
      <alignment horizontal="center" vertical="center"/>
    </xf>
    <xf numFmtId="43" fontId="26" fillId="0" borderId="0" xfId="0" applyNumberFormat="1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/>
    </xf>
    <xf numFmtId="2" fontId="37" fillId="0" borderId="14" xfId="0" applyNumberFormat="1" applyFont="1" applyBorder="1" applyAlignment="1">
      <alignment horizontal="center" vertical="center"/>
    </xf>
    <xf numFmtId="2" fontId="38" fillId="0" borderId="14" xfId="0" applyNumberFormat="1" applyFont="1" applyBorder="1" applyAlignment="1">
      <alignment horizontal="center" vertical="center"/>
    </xf>
    <xf numFmtId="2" fontId="37" fillId="0" borderId="14" xfId="0" applyNumberFormat="1" applyFont="1" applyBorder="1" applyAlignment="1">
      <alignment horizontal="center"/>
    </xf>
    <xf numFmtId="2" fontId="32" fillId="0" borderId="14" xfId="0" applyNumberFormat="1" applyFont="1" applyFill="1" applyBorder="1" applyAlignment="1">
      <alignment horizontal="center" vertical="center" wrapText="1"/>
    </xf>
    <xf numFmtId="2" fontId="38" fillId="0" borderId="14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2" fillId="0" borderId="0" xfId="0" applyFont="1" applyFill="1" applyAlignment="1">
      <alignment/>
    </xf>
    <xf numFmtId="49" fontId="32" fillId="0" borderId="14" xfId="0" applyNumberFormat="1" applyFont="1" applyFill="1" applyBorder="1" applyAlignment="1">
      <alignment vertical="top" wrapText="1"/>
    </xf>
    <xf numFmtId="0" fontId="61" fillId="0" borderId="16" xfId="54" applyFont="1" applyFill="1" applyBorder="1" applyAlignment="1">
      <alignment horizontal="left" vertical="center" wrapText="1"/>
      <protection/>
    </xf>
    <xf numFmtId="0" fontId="26" fillId="0" borderId="16" xfId="0" applyFont="1" applyFill="1" applyBorder="1" applyAlignment="1">
      <alignment horizontal="left" vertical="center" wrapText="1"/>
    </xf>
    <xf numFmtId="0" fontId="61" fillId="0" borderId="14" xfId="54" applyFont="1" applyBorder="1" applyAlignment="1">
      <alignment horizontal="left" vertical="center" wrapText="1"/>
      <protection/>
    </xf>
    <xf numFmtId="0" fontId="32" fillId="0" borderId="14" xfId="0" applyFont="1" applyFill="1" applyBorder="1" applyAlignment="1">
      <alignment horizontal="center" vertical="top" wrapText="1"/>
    </xf>
    <xf numFmtId="1" fontId="11" fillId="0" borderId="14" xfId="0" applyNumberFormat="1" applyFont="1" applyFill="1" applyBorder="1" applyAlignment="1">
      <alignment horizontal="left" vertical="center" wrapText="1"/>
    </xf>
    <xf numFmtId="49" fontId="26" fillId="0" borderId="23" xfId="0" applyNumberFormat="1" applyFont="1" applyFill="1" applyBorder="1" applyAlignment="1">
      <alignment horizontal="center" vertical="center"/>
    </xf>
    <xf numFmtId="2" fontId="32" fillId="0" borderId="14" xfId="0" applyNumberFormat="1" applyFont="1" applyFill="1" applyBorder="1" applyAlignment="1">
      <alignment horizontal="right" vertical="center" wrapText="1"/>
    </xf>
    <xf numFmtId="2" fontId="32" fillId="0" borderId="14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2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left" vertical="center" wrapText="1"/>
    </xf>
    <xf numFmtId="2" fontId="23" fillId="0" borderId="14" xfId="0" applyNumberFormat="1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vertical="center" wrapText="1"/>
    </xf>
    <xf numFmtId="49" fontId="26" fillId="0" borderId="14" xfId="53" applyNumberFormat="1" applyFont="1" applyFill="1" applyBorder="1" applyAlignment="1">
      <alignment vertical="center" wrapText="1"/>
      <protection/>
    </xf>
    <xf numFmtId="0" fontId="37" fillId="0" borderId="16" xfId="54" applyFont="1" applyFill="1" applyBorder="1" applyAlignment="1">
      <alignment vertical="center" wrapText="1"/>
      <protection/>
    </xf>
    <xf numFmtId="0" fontId="26" fillId="0" borderId="14" xfId="0" applyFont="1" applyBorder="1" applyAlignment="1">
      <alignment vertical="center" wrapText="1"/>
    </xf>
    <xf numFmtId="0" fontId="26" fillId="0" borderId="14" xfId="0" applyNumberFormat="1" applyFont="1" applyFill="1" applyBorder="1" applyAlignment="1" applyProtection="1">
      <alignment vertical="center" wrapText="1"/>
      <protection/>
    </xf>
    <xf numFmtId="43" fontId="26" fillId="0" borderId="14" xfId="0" applyNumberFormat="1" applyFont="1" applyFill="1" applyBorder="1" applyAlignment="1">
      <alignment horizontal="left" vertical="center" wrapText="1"/>
    </xf>
    <xf numFmtId="2" fontId="32" fillId="0" borderId="14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wrapText="1"/>
    </xf>
    <xf numFmtId="2" fontId="38" fillId="0" borderId="14" xfId="0" applyNumberFormat="1" applyFont="1" applyBorder="1" applyAlignment="1">
      <alignment horizontal="center"/>
    </xf>
    <xf numFmtId="2" fontId="26" fillId="0" borderId="14" xfId="0" applyNumberFormat="1" applyFont="1" applyFill="1" applyBorder="1" applyAlignment="1">
      <alignment horizontal="center" vertical="center" wrapText="1"/>
    </xf>
    <xf numFmtId="1" fontId="32" fillId="0" borderId="14" xfId="0" applyNumberFormat="1" applyFont="1" applyFill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186" fontId="26" fillId="0" borderId="14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/>
    </xf>
    <xf numFmtId="0" fontId="38" fillId="0" borderId="16" xfId="54" applyFont="1" applyFill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25" xfId="0" applyFont="1" applyBorder="1" applyAlignment="1">
      <alignment wrapText="1"/>
    </xf>
    <xf numFmtId="168" fontId="31" fillId="0" borderId="14" xfId="0" applyNumberFormat="1" applyFont="1" applyBorder="1" applyAlignment="1">
      <alignment vertical="center" wrapText="1"/>
    </xf>
    <xf numFmtId="2" fontId="31" fillId="0" borderId="14" xfId="0" applyNumberFormat="1" applyFont="1" applyBorder="1" applyAlignment="1">
      <alignment vertical="center"/>
    </xf>
    <xf numFmtId="168" fontId="31" fillId="0" borderId="26" xfId="0" applyNumberFormat="1" applyFont="1" applyBorder="1" applyAlignment="1">
      <alignment vertical="center"/>
    </xf>
    <xf numFmtId="2" fontId="31" fillId="0" borderId="14" xfId="0" applyNumberFormat="1" applyFont="1" applyBorder="1" applyAlignment="1">
      <alignment vertical="center" wrapText="1"/>
    </xf>
    <xf numFmtId="2" fontId="31" fillId="0" borderId="26" xfId="0" applyNumberFormat="1" applyFont="1" applyBorder="1" applyAlignment="1">
      <alignment vertical="center"/>
    </xf>
    <xf numFmtId="168" fontId="31" fillId="0" borderId="27" xfId="0" applyNumberFormat="1" applyFont="1" applyBorder="1" applyAlignment="1">
      <alignment vertical="center"/>
    </xf>
    <xf numFmtId="2" fontId="31" fillId="0" borderId="27" xfId="0" applyNumberFormat="1" applyFont="1" applyBorder="1" applyAlignment="1">
      <alignment vertical="center"/>
    </xf>
    <xf numFmtId="168" fontId="31" fillId="0" borderId="28" xfId="0" applyNumberFormat="1" applyFont="1" applyBorder="1" applyAlignment="1">
      <alignment vertical="center"/>
    </xf>
    <xf numFmtId="2" fontId="32" fillId="0" borderId="14" xfId="0" applyNumberFormat="1" applyFont="1" applyBorder="1" applyAlignment="1">
      <alignment horizontal="center"/>
    </xf>
    <xf numFmtId="2" fontId="32" fillId="0" borderId="14" xfId="0" applyNumberFormat="1" applyFont="1" applyBorder="1" applyAlignment="1">
      <alignment horizontal="center" vertical="center"/>
    </xf>
    <xf numFmtId="2" fontId="26" fillId="0" borderId="14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2" fontId="26" fillId="0" borderId="14" xfId="43" applyNumberFormat="1" applyFont="1" applyFill="1" applyBorder="1" applyAlignment="1">
      <alignment horizontal="center" vertical="center"/>
    </xf>
    <xf numFmtId="2" fontId="32" fillId="0" borderId="14" xfId="0" applyNumberFormat="1" applyFont="1" applyFill="1" applyBorder="1" applyAlignment="1">
      <alignment horizontal="center" vertical="center"/>
    </xf>
    <xf numFmtId="2" fontId="36" fillId="0" borderId="14" xfId="0" applyNumberFormat="1" applyFont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32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/>
    </xf>
    <xf numFmtId="2" fontId="26" fillId="0" borderId="14" xfId="0" applyNumberFormat="1" applyFont="1" applyFill="1" applyBorder="1" applyAlignment="1">
      <alignment horizontal="left" vertical="top" wrapText="1"/>
    </xf>
    <xf numFmtId="0" fontId="8" fillId="0" borderId="18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49" fontId="26" fillId="0" borderId="29" xfId="0" applyNumberFormat="1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35" fillId="0" borderId="0" xfId="0" applyFont="1" applyAlignment="1">
      <alignment horizontal="left" wrapText="1"/>
    </xf>
    <xf numFmtId="0" fontId="35" fillId="0" borderId="35" xfId="0" applyFont="1" applyBorder="1" applyAlignment="1">
      <alignment vertical="top" wrapText="1"/>
    </xf>
    <xf numFmtId="0" fontId="35" fillId="0" borderId="36" xfId="0" applyFont="1" applyBorder="1" applyAlignment="1">
      <alignment vertical="top" wrapText="1"/>
    </xf>
    <xf numFmtId="0" fontId="35" fillId="0" borderId="37" xfId="0" applyFont="1" applyBorder="1" applyAlignment="1">
      <alignment vertical="top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26" fillId="0" borderId="0" xfId="0" applyFont="1" applyAlignment="1">
      <alignment horizontal="right" vertical="top" wrapText="1"/>
    </xf>
    <xf numFmtId="0" fontId="31" fillId="0" borderId="0" xfId="0" applyFont="1" applyAlignment="1">
      <alignment horizontal="left" vertical="justify"/>
    </xf>
    <xf numFmtId="0" fontId="26" fillId="0" borderId="18" xfId="0" applyFont="1" applyBorder="1" applyAlignment="1">
      <alignment horizontal="right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26" fillId="0" borderId="0" xfId="0" applyFont="1" applyAlignment="1">
      <alignment horizontal="right" wrapText="1"/>
    </xf>
    <xf numFmtId="0" fontId="7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23" fillId="0" borderId="0" xfId="0" applyFont="1" applyAlignment="1">
      <alignment/>
    </xf>
    <xf numFmtId="0" fontId="17" fillId="0" borderId="0" xfId="0" applyFont="1" applyFill="1" applyBorder="1" applyAlignment="1">
      <alignment horizontal="right"/>
    </xf>
    <xf numFmtId="0" fontId="32" fillId="0" borderId="16" xfId="0" applyFont="1" applyFill="1" applyBorder="1" applyAlignment="1">
      <alignment horizontal="left" vertical="top" wrapText="1"/>
    </xf>
    <xf numFmtId="0" fontId="32" fillId="0" borderId="29" xfId="0" applyFont="1" applyFill="1" applyBorder="1" applyAlignment="1">
      <alignment horizontal="left" vertical="top" wrapText="1"/>
    </xf>
    <xf numFmtId="0" fontId="32" fillId="0" borderId="23" xfId="0" applyFont="1" applyFill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49" fontId="26" fillId="0" borderId="16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0" fontId="25" fillId="0" borderId="0" xfId="0" applyFont="1" applyFill="1" applyAlignment="1">
      <alignment horizontal="justify" vertical="top" wrapText="1"/>
    </xf>
    <xf numFmtId="49" fontId="26" fillId="0" borderId="38" xfId="0" applyNumberFormat="1" applyFont="1" applyBorder="1" applyAlignment="1">
      <alignment horizontal="center" vertical="center" wrapText="1"/>
    </xf>
    <xf numFmtId="49" fontId="26" fillId="0" borderId="39" xfId="0" applyNumberFormat="1" applyFont="1" applyBorder="1" applyAlignment="1">
      <alignment horizontal="center" vertical="center" wrapText="1"/>
    </xf>
    <xf numFmtId="49" fontId="26" fillId="0" borderId="40" xfId="0" applyNumberFormat="1" applyFont="1" applyBorder="1" applyAlignment="1">
      <alignment horizontal="center" vertical="center" wrapText="1"/>
    </xf>
    <xf numFmtId="49" fontId="26" fillId="0" borderId="41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49" fontId="26" fillId="0" borderId="42" xfId="0" applyNumberFormat="1" applyFont="1" applyBorder="1" applyAlignment="1">
      <alignment horizontal="center" vertical="center" wrapText="1"/>
    </xf>
    <xf numFmtId="49" fontId="26" fillId="0" borderId="4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49" fontId="26" fillId="0" borderId="44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49" fontId="26" fillId="0" borderId="47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2" xfId="70"/>
    <cellStyle name="Финансовый 3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F7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7.375" style="0" customWidth="1"/>
    <col min="2" max="2" width="26.00390625" style="0" customWidth="1"/>
    <col min="3" max="3" width="42.125" style="0" customWidth="1"/>
    <col min="4" max="4" width="10.625" style="0" customWidth="1"/>
    <col min="6" max="6" width="10.75390625" style="0" customWidth="1"/>
  </cols>
  <sheetData>
    <row r="1" spans="1:6" ht="99" customHeight="1">
      <c r="A1" s="118"/>
      <c r="B1" s="118"/>
      <c r="C1" s="294" t="s">
        <v>294</v>
      </c>
      <c r="D1" s="294"/>
      <c r="E1" s="294"/>
      <c r="F1" s="294"/>
    </row>
    <row r="2" spans="1:4" ht="15.75">
      <c r="A2" s="118"/>
      <c r="B2" s="118"/>
      <c r="C2" s="118"/>
      <c r="D2" s="118"/>
    </row>
    <row r="3" spans="1:6" ht="16.5" customHeight="1" thickBot="1">
      <c r="A3" s="295" t="s">
        <v>379</v>
      </c>
      <c r="B3" s="295"/>
      <c r="C3" s="295"/>
      <c r="D3" s="296"/>
      <c r="E3" s="295"/>
      <c r="F3" t="s">
        <v>380</v>
      </c>
    </row>
    <row r="4" spans="1:6" ht="49.5" customHeight="1">
      <c r="A4" s="5" t="s">
        <v>72</v>
      </c>
      <c r="B4" s="6" t="s">
        <v>73</v>
      </c>
      <c r="C4" s="83" t="s">
        <v>74</v>
      </c>
      <c r="D4" s="258" t="s">
        <v>381</v>
      </c>
      <c r="E4" s="259" t="s">
        <v>382</v>
      </c>
      <c r="F4" s="260" t="s">
        <v>383</v>
      </c>
    </row>
    <row r="5" spans="1:6" ht="45">
      <c r="A5" s="119">
        <v>801</v>
      </c>
      <c r="B5" s="120" t="s">
        <v>14</v>
      </c>
      <c r="C5" s="261" t="s">
        <v>16</v>
      </c>
      <c r="D5" s="262">
        <v>538.13844</v>
      </c>
      <c r="E5" s="263">
        <v>0</v>
      </c>
      <c r="F5" s="264">
        <v>538.13844</v>
      </c>
    </row>
    <row r="6" spans="1:6" ht="45">
      <c r="A6" s="119">
        <v>801</v>
      </c>
      <c r="B6" s="120" t="s">
        <v>15</v>
      </c>
      <c r="C6" s="261" t="s">
        <v>17</v>
      </c>
      <c r="D6" s="265">
        <v>0</v>
      </c>
      <c r="E6" s="263">
        <v>0</v>
      </c>
      <c r="F6" s="266">
        <v>0</v>
      </c>
    </row>
    <row r="7" spans="1:6" ht="15.75" thickBot="1">
      <c r="A7" s="297" t="s">
        <v>384</v>
      </c>
      <c r="B7" s="298"/>
      <c r="C7" s="299"/>
      <c r="D7" s="267">
        <v>538.13844</v>
      </c>
      <c r="E7" s="268">
        <v>0</v>
      </c>
      <c r="F7" s="269">
        <v>538.13844</v>
      </c>
    </row>
  </sheetData>
  <sheetProtection/>
  <mergeCells count="3">
    <mergeCell ref="C1:F1"/>
    <mergeCell ref="A3:E3"/>
    <mergeCell ref="A7:C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zoomScalePageLayoutView="0" workbookViewId="0" topLeftCell="A19">
      <selection activeCell="H23" sqref="H23"/>
    </sheetView>
  </sheetViews>
  <sheetFormatPr defaultColWidth="9.00390625" defaultRowHeight="12.75"/>
  <cols>
    <col min="1" max="1" width="9.125" style="45" customWidth="1"/>
    <col min="2" max="2" width="64.625" style="0" customWidth="1"/>
  </cols>
  <sheetData>
    <row r="1" spans="1:2" ht="12.75">
      <c r="A1" s="286" t="s">
        <v>169</v>
      </c>
      <c r="B1" s="286"/>
    </row>
    <row r="2" spans="1:2" ht="27" customHeight="1">
      <c r="A2" s="44">
        <v>1</v>
      </c>
      <c r="B2" s="43"/>
    </row>
    <row r="3" spans="1:2" ht="27" customHeight="1">
      <c r="A3" s="44">
        <v>2</v>
      </c>
      <c r="B3" s="43"/>
    </row>
    <row r="4" spans="1:2" ht="27" customHeight="1">
      <c r="A4" s="44">
        <v>3</v>
      </c>
      <c r="B4" s="43"/>
    </row>
    <row r="5" spans="1:2" ht="27" customHeight="1">
      <c r="A5" s="44">
        <v>4</v>
      </c>
      <c r="B5" s="43"/>
    </row>
    <row r="6" spans="1:2" ht="27" customHeight="1">
      <c r="A6" s="44">
        <v>5</v>
      </c>
      <c r="B6" s="43"/>
    </row>
    <row r="7" spans="1:2" ht="27" customHeight="1">
      <c r="A7" s="44">
        <v>6</v>
      </c>
      <c r="B7" s="43"/>
    </row>
    <row r="8" spans="1:2" ht="27" customHeight="1">
      <c r="A8" s="44">
        <v>7</v>
      </c>
      <c r="B8" s="43"/>
    </row>
    <row r="9" spans="1:2" ht="27" customHeight="1">
      <c r="A9" s="44">
        <v>8</v>
      </c>
      <c r="B9" s="43"/>
    </row>
    <row r="10" spans="1:2" ht="27" customHeight="1">
      <c r="A10" s="44">
        <v>9</v>
      </c>
      <c r="B10" s="43"/>
    </row>
    <row r="11" spans="1:2" ht="27" customHeight="1">
      <c r="A11" s="44">
        <v>10</v>
      </c>
      <c r="B11" s="43"/>
    </row>
    <row r="12" spans="1:2" ht="27" customHeight="1">
      <c r="A12" s="44">
        <v>11</v>
      </c>
      <c r="B12" s="43"/>
    </row>
    <row r="13" spans="1:2" ht="27" customHeight="1">
      <c r="A13" s="44">
        <v>12</v>
      </c>
      <c r="B13" s="43"/>
    </row>
    <row r="14" spans="1:2" ht="27" customHeight="1">
      <c r="A14" s="44">
        <v>13</v>
      </c>
      <c r="B14" s="43"/>
    </row>
    <row r="15" spans="1:2" ht="27" customHeight="1">
      <c r="A15" s="44">
        <v>14</v>
      </c>
      <c r="B15" s="43"/>
    </row>
    <row r="16" spans="1:2" ht="27" customHeight="1">
      <c r="A16" s="44">
        <v>15</v>
      </c>
      <c r="B16" s="43"/>
    </row>
    <row r="17" spans="1:2" ht="27" customHeight="1">
      <c r="A17" s="44">
        <v>16</v>
      </c>
      <c r="B17" s="43"/>
    </row>
    <row r="18" spans="1:2" ht="27" customHeight="1">
      <c r="A18" s="44">
        <v>17</v>
      </c>
      <c r="B18" s="43"/>
    </row>
    <row r="19" spans="1:2" ht="27" customHeight="1">
      <c r="A19" s="44">
        <v>18</v>
      </c>
      <c r="B19" s="43"/>
    </row>
    <row r="20" spans="1:2" ht="27" customHeight="1">
      <c r="A20" s="44">
        <v>19</v>
      </c>
      <c r="B20" s="43"/>
    </row>
    <row r="21" spans="1:2" ht="27" customHeight="1">
      <c r="A21" s="44">
        <v>20</v>
      </c>
      <c r="B21" s="43"/>
    </row>
    <row r="22" spans="1:2" ht="27" customHeight="1">
      <c r="A22" s="44">
        <v>21</v>
      </c>
      <c r="B22" s="43"/>
    </row>
    <row r="23" spans="1:2" ht="27" customHeight="1">
      <c r="A23" s="44">
        <v>22</v>
      </c>
      <c r="B23" s="43"/>
    </row>
    <row r="24" spans="1:2" ht="27" customHeight="1">
      <c r="A24" s="44">
        <v>23</v>
      </c>
      <c r="B24" s="43"/>
    </row>
    <row r="25" spans="1:2" ht="27" customHeight="1">
      <c r="A25" s="44">
        <v>24</v>
      </c>
      <c r="B25" s="43"/>
    </row>
    <row r="26" spans="1:2" ht="27" customHeight="1">
      <c r="A26" s="44">
        <v>25</v>
      </c>
      <c r="B26" s="43"/>
    </row>
    <row r="27" spans="1:2" ht="27" customHeight="1">
      <c r="A27" s="44">
        <v>26</v>
      </c>
      <c r="B27" s="43"/>
    </row>
    <row r="28" spans="1:2" ht="27" customHeight="1">
      <c r="A28" s="44">
        <v>27</v>
      </c>
      <c r="B28" s="43"/>
    </row>
    <row r="29" spans="1:2" ht="27" customHeight="1">
      <c r="A29" s="44">
        <v>28</v>
      </c>
      <c r="B29" s="43"/>
    </row>
    <row r="30" spans="1:2" ht="27" customHeight="1">
      <c r="A30" s="44">
        <v>29</v>
      </c>
      <c r="B30" s="43"/>
    </row>
    <row r="31" spans="1:2" ht="27" customHeight="1">
      <c r="A31" s="44">
        <v>30</v>
      </c>
      <c r="B31" s="43"/>
    </row>
  </sheetData>
  <sheetProtection/>
  <mergeCells count="1">
    <mergeCell ref="A1:B1"/>
  </mergeCells>
  <printOptions/>
  <pageMargins left="0.7086614173228347" right="0.7086614173228347" top="0.33" bottom="0.27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36"/>
  <sheetViews>
    <sheetView zoomScalePageLayoutView="0" workbookViewId="0" topLeftCell="A1">
      <selection activeCell="C21" sqref="C21:D21"/>
    </sheetView>
  </sheetViews>
  <sheetFormatPr defaultColWidth="9.00390625" defaultRowHeight="12.75"/>
  <cols>
    <col min="1" max="1" width="10.00390625" style="8" customWidth="1"/>
    <col min="2" max="2" width="21.25390625" style="8" customWidth="1"/>
    <col min="3" max="3" width="32.125" style="10" customWidth="1"/>
    <col min="4" max="4" width="31.875" style="10" customWidth="1"/>
    <col min="5" max="16384" width="9.125" style="8" customWidth="1"/>
  </cols>
  <sheetData>
    <row r="1" spans="1:4" ht="83.25" customHeight="1">
      <c r="A1" s="87"/>
      <c r="B1" s="87"/>
      <c r="C1" s="306" t="s">
        <v>293</v>
      </c>
      <c r="D1" s="306"/>
    </row>
    <row r="2" spans="1:4" ht="15">
      <c r="A2" s="87"/>
      <c r="B2" s="87"/>
      <c r="C2" s="113"/>
      <c r="D2" s="113"/>
    </row>
    <row r="3" spans="1:4" ht="15">
      <c r="A3" s="87"/>
      <c r="B3" s="87"/>
      <c r="C3" s="113"/>
      <c r="D3" s="113"/>
    </row>
    <row r="4" spans="1:4" s="46" customFormat="1" ht="39.75" customHeight="1">
      <c r="A4" s="311" t="s">
        <v>178</v>
      </c>
      <c r="B4" s="335"/>
      <c r="C4" s="335"/>
      <c r="D4" s="335"/>
    </row>
    <row r="5" spans="1:4" s="46" customFormat="1" ht="18.75">
      <c r="A5" s="115"/>
      <c r="B5" s="116"/>
      <c r="C5" s="113"/>
      <c r="D5" s="113"/>
    </row>
    <row r="6" spans="1:4" s="48" customFormat="1" ht="60">
      <c r="A6" s="117" t="s">
        <v>290</v>
      </c>
      <c r="B6" s="117" t="s">
        <v>75</v>
      </c>
      <c r="C6" s="336" t="s">
        <v>77</v>
      </c>
      <c r="D6" s="337"/>
    </row>
    <row r="7" spans="1:4" s="42" customFormat="1" ht="42" customHeight="1">
      <c r="A7" s="82" t="s">
        <v>184</v>
      </c>
      <c r="B7" s="332" t="s">
        <v>183</v>
      </c>
      <c r="C7" s="333"/>
      <c r="D7" s="334"/>
    </row>
    <row r="8" spans="1:4" s="42" customFormat="1" ht="65.25" customHeight="1">
      <c r="A8" s="97" t="s">
        <v>184</v>
      </c>
      <c r="B8" s="97" t="s">
        <v>302</v>
      </c>
      <c r="C8" s="323" t="s">
        <v>185</v>
      </c>
      <c r="D8" s="324"/>
    </row>
    <row r="9" spans="1:7" s="42" customFormat="1" ht="60.75" customHeight="1">
      <c r="A9" s="97" t="s">
        <v>184</v>
      </c>
      <c r="B9" s="97" t="s">
        <v>186</v>
      </c>
      <c r="C9" s="323" t="s">
        <v>187</v>
      </c>
      <c r="D9" s="324"/>
      <c r="G9" s="7"/>
    </row>
    <row r="10" spans="1:4" s="42" customFormat="1" ht="68.25" customHeight="1">
      <c r="A10" s="97" t="s">
        <v>184</v>
      </c>
      <c r="B10" s="97" t="s">
        <v>188</v>
      </c>
      <c r="C10" s="323" t="s">
        <v>189</v>
      </c>
      <c r="D10" s="324"/>
    </row>
    <row r="11" spans="1:4" s="42" customFormat="1" ht="35.25" customHeight="1">
      <c r="A11" s="97" t="s">
        <v>184</v>
      </c>
      <c r="B11" s="97" t="s">
        <v>190</v>
      </c>
      <c r="C11" s="323" t="s">
        <v>191</v>
      </c>
      <c r="D11" s="324"/>
    </row>
    <row r="12" spans="1:4" s="42" customFormat="1" ht="83.25" customHeight="1">
      <c r="A12" s="97" t="s">
        <v>184</v>
      </c>
      <c r="B12" s="97" t="s">
        <v>192</v>
      </c>
      <c r="C12" s="323" t="s">
        <v>193</v>
      </c>
      <c r="D12" s="324"/>
    </row>
    <row r="13" spans="1:4" s="42" customFormat="1" ht="84.75" customHeight="1">
      <c r="A13" s="97" t="s">
        <v>184</v>
      </c>
      <c r="B13" s="97" t="s">
        <v>194</v>
      </c>
      <c r="C13" s="323" t="s">
        <v>195</v>
      </c>
      <c r="D13" s="324"/>
    </row>
    <row r="14" spans="1:4" s="42" customFormat="1" ht="36" customHeight="1">
      <c r="A14" s="97" t="s">
        <v>184</v>
      </c>
      <c r="B14" s="97" t="s">
        <v>196</v>
      </c>
      <c r="C14" s="323" t="s">
        <v>197</v>
      </c>
      <c r="D14" s="324"/>
    </row>
    <row r="15" spans="1:4" s="42" customFormat="1" ht="18.75" customHeight="1">
      <c r="A15" s="97" t="s">
        <v>184</v>
      </c>
      <c r="B15" s="97" t="s">
        <v>198</v>
      </c>
      <c r="C15" s="323" t="s">
        <v>199</v>
      </c>
      <c r="D15" s="324"/>
    </row>
    <row r="16" spans="1:4" s="42" customFormat="1" ht="18.75" customHeight="1">
      <c r="A16" s="97" t="s">
        <v>184</v>
      </c>
      <c r="B16" s="97" t="s">
        <v>200</v>
      </c>
      <c r="C16" s="323" t="s">
        <v>201</v>
      </c>
      <c r="D16" s="324"/>
    </row>
    <row r="17" spans="1:4" s="42" customFormat="1" ht="35.25" customHeight="1">
      <c r="A17" s="97" t="s">
        <v>184</v>
      </c>
      <c r="B17" s="97" t="s">
        <v>202</v>
      </c>
      <c r="C17" s="323" t="s">
        <v>203</v>
      </c>
      <c r="D17" s="324"/>
    </row>
    <row r="18" spans="1:4" s="42" customFormat="1" ht="35.25" customHeight="1">
      <c r="A18" s="97" t="s">
        <v>184</v>
      </c>
      <c r="B18" s="97" t="s">
        <v>204</v>
      </c>
      <c r="C18" s="323" t="s">
        <v>207</v>
      </c>
      <c r="D18" s="324"/>
    </row>
    <row r="19" spans="1:4" s="42" customFormat="1" ht="18.75" customHeight="1">
      <c r="A19" s="97" t="s">
        <v>184</v>
      </c>
      <c r="B19" s="97" t="s">
        <v>205</v>
      </c>
      <c r="C19" s="323" t="s">
        <v>206</v>
      </c>
      <c r="D19" s="324"/>
    </row>
    <row r="20" spans="1:4" s="42" customFormat="1" ht="48" customHeight="1">
      <c r="A20" s="97" t="s">
        <v>184</v>
      </c>
      <c r="B20" s="97" t="s">
        <v>208</v>
      </c>
      <c r="C20" s="323" t="s">
        <v>209</v>
      </c>
      <c r="D20" s="324"/>
    </row>
    <row r="21" spans="1:4" s="42" customFormat="1" ht="36.75" customHeight="1">
      <c r="A21" s="97" t="s">
        <v>184</v>
      </c>
      <c r="B21" s="97" t="s">
        <v>354</v>
      </c>
      <c r="C21" s="330" t="s">
        <v>364</v>
      </c>
      <c r="D21" s="331"/>
    </row>
    <row r="22" spans="1:4" s="42" customFormat="1" ht="51.75" customHeight="1">
      <c r="A22" s="97" t="s">
        <v>184</v>
      </c>
      <c r="B22" s="97" t="s">
        <v>210</v>
      </c>
      <c r="C22" s="323" t="s">
        <v>0</v>
      </c>
      <c r="D22" s="324"/>
    </row>
    <row r="23" spans="1:4" s="42" customFormat="1" ht="62.25" customHeight="1">
      <c r="A23" s="97" t="s">
        <v>184</v>
      </c>
      <c r="B23" s="97" t="s">
        <v>1</v>
      </c>
      <c r="C23" s="323" t="s">
        <v>2</v>
      </c>
      <c r="D23" s="324"/>
    </row>
    <row r="24" spans="1:4" s="42" customFormat="1" ht="50.25" customHeight="1">
      <c r="A24" s="97" t="s">
        <v>184</v>
      </c>
      <c r="B24" s="97" t="s">
        <v>3</v>
      </c>
      <c r="C24" s="323" t="s">
        <v>4</v>
      </c>
      <c r="D24" s="324"/>
    </row>
    <row r="25" spans="1:4" s="42" customFormat="1" ht="66" customHeight="1">
      <c r="A25" s="342" t="s">
        <v>184</v>
      </c>
      <c r="B25" s="342" t="s">
        <v>303</v>
      </c>
      <c r="C25" s="326" t="s">
        <v>334</v>
      </c>
      <c r="D25" s="327"/>
    </row>
    <row r="26" spans="1:4" s="42" customFormat="1" ht="57" customHeight="1">
      <c r="A26" s="343"/>
      <c r="B26" s="343"/>
      <c r="C26" s="328" t="s">
        <v>363</v>
      </c>
      <c r="D26" s="329"/>
    </row>
    <row r="27" spans="1:4" s="42" customFormat="1" ht="50.25" customHeight="1">
      <c r="A27" s="344"/>
      <c r="B27" s="344"/>
      <c r="C27" s="345" t="s">
        <v>335</v>
      </c>
      <c r="D27" s="346"/>
    </row>
    <row r="28" spans="1:4" s="42" customFormat="1" ht="34.5" customHeight="1">
      <c r="A28" s="97" t="s">
        <v>184</v>
      </c>
      <c r="B28" s="97" t="s">
        <v>5</v>
      </c>
      <c r="C28" s="339" t="s">
        <v>6</v>
      </c>
      <c r="D28" s="340"/>
    </row>
    <row r="29" spans="1:4" s="42" customFormat="1" ht="62.25" customHeight="1">
      <c r="A29" s="97" t="s">
        <v>184</v>
      </c>
      <c r="B29" s="97" t="s">
        <v>7</v>
      </c>
      <c r="C29" s="323" t="s">
        <v>8</v>
      </c>
      <c r="D29" s="324"/>
    </row>
    <row r="30" spans="1:4" s="42" customFormat="1" ht="50.25" customHeight="1">
      <c r="A30" s="97" t="s">
        <v>184</v>
      </c>
      <c r="B30" s="97" t="s">
        <v>9</v>
      </c>
      <c r="C30" s="323" t="s">
        <v>10</v>
      </c>
      <c r="D30" s="324"/>
    </row>
    <row r="31" spans="3:4" s="48" customFormat="1" ht="18.75">
      <c r="C31" s="47"/>
      <c r="D31" s="47"/>
    </row>
    <row r="32" spans="1:4" s="48" customFormat="1" ht="49.5" customHeight="1">
      <c r="A32" s="341"/>
      <c r="B32" s="341"/>
      <c r="C32" s="341"/>
      <c r="D32" s="341"/>
    </row>
    <row r="33" spans="1:4" s="48" customFormat="1" ht="116.25" customHeight="1">
      <c r="A33" s="325"/>
      <c r="B33" s="325"/>
      <c r="C33" s="325"/>
      <c r="D33" s="325"/>
    </row>
    <row r="34" spans="1:4" s="48" customFormat="1" ht="72" customHeight="1">
      <c r="A34" s="49"/>
      <c r="B34" s="49"/>
      <c r="C34" s="49"/>
      <c r="D34" s="49"/>
    </row>
    <row r="35" spans="1:4" ht="12.75">
      <c r="A35" s="11"/>
      <c r="B35" s="11"/>
      <c r="C35" s="9"/>
      <c r="D35" s="9"/>
    </row>
    <row r="36" spans="1:4" ht="12.75">
      <c r="A36" s="11"/>
      <c r="B36" s="11"/>
      <c r="C36" s="338"/>
      <c r="D36" s="338"/>
    </row>
  </sheetData>
  <sheetProtection/>
  <mergeCells count="32">
    <mergeCell ref="C24:D24"/>
    <mergeCell ref="A32:D32"/>
    <mergeCell ref="C13:D13"/>
    <mergeCell ref="C19:D19"/>
    <mergeCell ref="A25:A27"/>
    <mergeCell ref="B25:B27"/>
    <mergeCell ref="C27:D27"/>
    <mergeCell ref="C36:D36"/>
    <mergeCell ref="C9:D9"/>
    <mergeCell ref="C10:D10"/>
    <mergeCell ref="C29:D29"/>
    <mergeCell ref="C30:D30"/>
    <mergeCell ref="C20:D20"/>
    <mergeCell ref="C22:D22"/>
    <mergeCell ref="C23:D23"/>
    <mergeCell ref="C28:D28"/>
    <mergeCell ref="C18:D18"/>
    <mergeCell ref="C1:D1"/>
    <mergeCell ref="B7:D7"/>
    <mergeCell ref="A4:D4"/>
    <mergeCell ref="C8:D8"/>
    <mergeCell ref="C6:D6"/>
    <mergeCell ref="C12:D12"/>
    <mergeCell ref="A33:D33"/>
    <mergeCell ref="C14:D14"/>
    <mergeCell ref="C11:D11"/>
    <mergeCell ref="C15:D15"/>
    <mergeCell ref="C16:D16"/>
    <mergeCell ref="C17:D17"/>
    <mergeCell ref="C25:D25"/>
    <mergeCell ref="C26:D26"/>
    <mergeCell ref="C21:D21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90" r:id="rId1"/>
  <rowBreaks count="1" manualBreakCount="1">
    <brk id="3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1"/>
  </sheetPr>
  <dimension ref="A1:C7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5.375" style="0" customWidth="1"/>
    <col min="2" max="2" width="52.125" style="0" customWidth="1"/>
    <col min="3" max="3" width="17.00390625" style="0" customWidth="1"/>
  </cols>
  <sheetData>
    <row r="1" spans="1:3" ht="100.5" customHeight="1">
      <c r="A1" s="2"/>
      <c r="B1" s="294" t="s">
        <v>291</v>
      </c>
      <c r="C1" s="294"/>
    </row>
    <row r="2" spans="1:2" ht="30.75" customHeight="1">
      <c r="A2" s="2"/>
      <c r="B2" s="2"/>
    </row>
    <row r="3" spans="1:3" ht="82.5" customHeight="1" thickBot="1">
      <c r="A3" s="296" t="s">
        <v>292</v>
      </c>
      <c r="B3" s="296"/>
      <c r="C3" s="296"/>
    </row>
    <row r="4" spans="1:3" ht="43.5" customHeight="1">
      <c r="A4" s="5" t="s">
        <v>18</v>
      </c>
      <c r="B4" s="83" t="s">
        <v>76</v>
      </c>
      <c r="C4" s="84" t="s">
        <v>19</v>
      </c>
    </row>
    <row r="5" spans="1:3" ht="25.5">
      <c r="A5" s="3" t="s">
        <v>20</v>
      </c>
      <c r="B5" s="85" t="s">
        <v>191</v>
      </c>
      <c r="C5" s="43">
        <v>100</v>
      </c>
    </row>
    <row r="6" spans="1:3" ht="25.5">
      <c r="A6" s="3" t="s">
        <v>21</v>
      </c>
      <c r="B6" s="85" t="s">
        <v>199</v>
      </c>
      <c r="C6" s="43">
        <v>100</v>
      </c>
    </row>
    <row r="7" spans="1:3" ht="13.5" thickBot="1">
      <c r="A7" s="4" t="s">
        <v>22</v>
      </c>
      <c r="B7" s="86" t="s">
        <v>23</v>
      </c>
      <c r="C7" s="43">
        <v>100</v>
      </c>
    </row>
  </sheetData>
  <sheetProtection/>
  <mergeCells count="2">
    <mergeCell ref="B1:C1"/>
    <mergeCell ref="A3:C3"/>
  </mergeCells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50"/>
  <sheetViews>
    <sheetView view="pageBreakPreview" zoomScaleNormal="90" zoomScaleSheetLayoutView="100" zoomScalePageLayoutView="0" workbookViewId="0" topLeftCell="A27">
      <selection activeCell="F40" sqref="F40"/>
    </sheetView>
  </sheetViews>
  <sheetFormatPr defaultColWidth="9.00390625" defaultRowHeight="12.75"/>
  <cols>
    <col min="1" max="1" width="10.00390625" style="0" customWidth="1"/>
    <col min="2" max="2" width="24.875" style="13" customWidth="1"/>
    <col min="3" max="3" width="40.00390625" style="19" customWidth="1"/>
    <col min="4" max="4" width="13.75390625" style="19" customWidth="1"/>
    <col min="5" max="5" width="10.00390625" style="19" customWidth="1"/>
    <col min="6" max="6" width="10.75390625" style="13" customWidth="1"/>
  </cols>
  <sheetData>
    <row r="1" spans="1:6" s="8" customFormat="1" ht="80.25" customHeight="1">
      <c r="A1" s="87"/>
      <c r="B1" s="88"/>
      <c r="C1" s="306" t="s">
        <v>385</v>
      </c>
      <c r="D1" s="306"/>
      <c r="E1" s="306"/>
      <c r="F1" s="306"/>
    </row>
    <row r="2" spans="1:6" s="48" customFormat="1" ht="37.5" customHeight="1">
      <c r="A2" s="304" t="s">
        <v>180</v>
      </c>
      <c r="B2" s="305"/>
      <c r="C2" s="305"/>
      <c r="D2" s="305"/>
      <c r="E2" s="305"/>
      <c r="F2" s="305"/>
    </row>
    <row r="3" spans="1:6" s="8" customFormat="1" ht="30">
      <c r="A3" s="91"/>
      <c r="B3" s="92"/>
      <c r="C3" s="93"/>
      <c r="D3" s="93"/>
      <c r="E3" s="93"/>
      <c r="F3" s="94" t="s">
        <v>154</v>
      </c>
    </row>
    <row r="4" spans="1:6" s="48" customFormat="1" ht="57">
      <c r="A4" s="95" t="s">
        <v>78</v>
      </c>
      <c r="B4" s="95" t="s">
        <v>79</v>
      </c>
      <c r="C4" s="95" t="s">
        <v>76</v>
      </c>
      <c r="D4" s="95" t="s">
        <v>369</v>
      </c>
      <c r="E4" s="95" t="s">
        <v>80</v>
      </c>
      <c r="F4" s="95" t="s">
        <v>81</v>
      </c>
    </row>
    <row r="5" spans="1:6" s="12" customFormat="1" ht="15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</row>
    <row r="6" spans="1:6" s="48" customFormat="1" ht="18.75">
      <c r="A6" s="97" t="s">
        <v>181</v>
      </c>
      <c r="B6" s="95" t="s">
        <v>82</v>
      </c>
      <c r="C6" s="98" t="s">
        <v>306</v>
      </c>
      <c r="D6" s="122">
        <v>830.84</v>
      </c>
      <c r="E6" s="122">
        <f>E8+E11+E13+E19</f>
        <v>0</v>
      </c>
      <c r="F6" s="122">
        <f>F8+F11+F13+F19+F25</f>
        <v>830.8399999999999</v>
      </c>
    </row>
    <row r="7" spans="1:6" s="48" customFormat="1" ht="18.75" hidden="1">
      <c r="A7" s="97"/>
      <c r="B7" s="95"/>
      <c r="C7" s="105" t="s">
        <v>84</v>
      </c>
      <c r="D7" s="277"/>
      <c r="E7" s="122">
        <f>E8+E11+E13+E16+E19+E21</f>
        <v>0</v>
      </c>
      <c r="F7" s="122">
        <f>F8+F11+F13+F16+F19</f>
        <v>1406.69</v>
      </c>
    </row>
    <row r="8" spans="1:6" s="48" customFormat="1" ht="18.75">
      <c r="A8" s="99" t="s">
        <v>181</v>
      </c>
      <c r="B8" s="95" t="s">
        <v>12</v>
      </c>
      <c r="C8" s="98" t="s">
        <v>13</v>
      </c>
      <c r="D8" s="122">
        <v>98.19</v>
      </c>
      <c r="E8" s="122">
        <f>E9</f>
        <v>0</v>
      </c>
      <c r="F8" s="122">
        <f>F9</f>
        <v>98.19</v>
      </c>
    </row>
    <row r="9" spans="1:6" s="48" customFormat="1" ht="18.75">
      <c r="A9" s="82" t="s">
        <v>182</v>
      </c>
      <c r="B9" s="100" t="s">
        <v>85</v>
      </c>
      <c r="C9" s="101" t="s">
        <v>86</v>
      </c>
      <c r="D9" s="234">
        <v>98.19</v>
      </c>
      <c r="E9" s="234">
        <f>E10</f>
        <v>0</v>
      </c>
      <c r="F9" s="234">
        <f>F10</f>
        <v>98.19</v>
      </c>
    </row>
    <row r="10" spans="1:6" s="48" customFormat="1" ht="95.25" customHeight="1">
      <c r="A10" s="82" t="s">
        <v>182</v>
      </c>
      <c r="B10" s="97" t="s">
        <v>11</v>
      </c>
      <c r="C10" s="102" t="s">
        <v>24</v>
      </c>
      <c r="D10" s="234">
        <v>98.19</v>
      </c>
      <c r="E10" s="234">
        <v>0</v>
      </c>
      <c r="F10" s="234">
        <v>98.19</v>
      </c>
    </row>
    <row r="11" spans="1:6" s="51" customFormat="1" ht="18.75">
      <c r="A11" s="103" t="s">
        <v>181</v>
      </c>
      <c r="B11" s="95" t="s">
        <v>87</v>
      </c>
      <c r="C11" s="98" t="s">
        <v>88</v>
      </c>
      <c r="D11" s="122">
        <v>56.12</v>
      </c>
      <c r="E11" s="122">
        <f>E12</f>
        <v>0</v>
      </c>
      <c r="F11" s="122">
        <f>F12</f>
        <v>56.12</v>
      </c>
    </row>
    <row r="12" spans="1:6" s="48" customFormat="1" ht="18.75">
      <c r="A12" s="82" t="s">
        <v>182</v>
      </c>
      <c r="B12" s="96" t="s">
        <v>89</v>
      </c>
      <c r="C12" s="101" t="s">
        <v>90</v>
      </c>
      <c r="D12" s="234">
        <v>56.12</v>
      </c>
      <c r="E12" s="234">
        <v>0</v>
      </c>
      <c r="F12" s="234">
        <v>56.12</v>
      </c>
    </row>
    <row r="13" spans="1:6" s="51" customFormat="1" ht="18.75">
      <c r="A13" s="103" t="s">
        <v>181</v>
      </c>
      <c r="B13" s="95" t="s">
        <v>91</v>
      </c>
      <c r="C13" s="98" t="s">
        <v>92</v>
      </c>
      <c r="D13" s="122">
        <v>666.53</v>
      </c>
      <c r="E13" s="122">
        <v>0</v>
      </c>
      <c r="F13" s="122">
        <v>666.53</v>
      </c>
    </row>
    <row r="14" spans="1:6" s="51" customFormat="1" ht="18.75">
      <c r="A14" s="103" t="s">
        <v>181</v>
      </c>
      <c r="B14" s="95" t="s">
        <v>361</v>
      </c>
      <c r="C14" s="98" t="s">
        <v>362</v>
      </c>
      <c r="D14" s="122">
        <v>90.68</v>
      </c>
      <c r="E14" s="122">
        <v>0</v>
      </c>
      <c r="F14" s="122">
        <v>90.68</v>
      </c>
    </row>
    <row r="15" spans="1:6" s="51" customFormat="1" ht="60">
      <c r="A15" s="82" t="s">
        <v>182</v>
      </c>
      <c r="B15" s="96" t="s">
        <v>25</v>
      </c>
      <c r="C15" s="102" t="s">
        <v>30</v>
      </c>
      <c r="D15" s="234">
        <v>90.68</v>
      </c>
      <c r="E15" s="234">
        <v>0</v>
      </c>
      <c r="F15" s="234">
        <v>90.68</v>
      </c>
    </row>
    <row r="16" spans="1:6" s="48" customFormat="1" ht="18.75">
      <c r="A16" s="103" t="s">
        <v>181</v>
      </c>
      <c r="B16" s="95" t="s">
        <v>158</v>
      </c>
      <c r="C16" s="98" t="s">
        <v>31</v>
      </c>
      <c r="D16" s="122">
        <v>575.85</v>
      </c>
      <c r="E16" s="122">
        <v>0</v>
      </c>
      <c r="F16" s="122">
        <v>575.85</v>
      </c>
    </row>
    <row r="17" spans="1:6" s="51" customFormat="1" ht="80.25" customHeight="1">
      <c r="A17" s="82" t="s">
        <v>182</v>
      </c>
      <c r="B17" s="96" t="s">
        <v>370</v>
      </c>
      <c r="C17" s="102" t="s">
        <v>27</v>
      </c>
      <c r="D17" s="234">
        <v>486.45</v>
      </c>
      <c r="E17" s="234">
        <v>0</v>
      </c>
      <c r="F17" s="234">
        <v>486.45</v>
      </c>
    </row>
    <row r="18" spans="1:6" s="51" customFormat="1" ht="75">
      <c r="A18" s="82" t="s">
        <v>182</v>
      </c>
      <c r="B18" s="96" t="s">
        <v>371</v>
      </c>
      <c r="C18" s="102" t="s">
        <v>29</v>
      </c>
      <c r="D18" s="234">
        <v>89.4</v>
      </c>
      <c r="E18" s="234">
        <v>0</v>
      </c>
      <c r="F18" s="234">
        <v>89.4</v>
      </c>
    </row>
    <row r="19" spans="1:6" s="51" customFormat="1" ht="18.75" hidden="1">
      <c r="A19" s="103" t="s">
        <v>181</v>
      </c>
      <c r="B19" s="95" t="s">
        <v>93</v>
      </c>
      <c r="C19" s="98" t="s">
        <v>94</v>
      </c>
      <c r="D19" s="122">
        <v>10</v>
      </c>
      <c r="E19" s="122">
        <f>E20</f>
        <v>0</v>
      </c>
      <c r="F19" s="122">
        <f>F20</f>
        <v>10</v>
      </c>
    </row>
    <row r="20" spans="1:6" s="48" customFormat="1" ht="105" hidden="1">
      <c r="A20" s="82" t="s">
        <v>184</v>
      </c>
      <c r="B20" s="96" t="s">
        <v>304</v>
      </c>
      <c r="C20" s="102" t="s">
        <v>185</v>
      </c>
      <c r="D20" s="234">
        <v>10</v>
      </c>
      <c r="E20" s="234">
        <v>0</v>
      </c>
      <c r="F20" s="234">
        <v>10</v>
      </c>
    </row>
    <row r="21" spans="1:6" s="48" customFormat="1" ht="100.5" customHeight="1" hidden="1">
      <c r="A21" s="103" t="s">
        <v>181</v>
      </c>
      <c r="B21" s="95" t="s">
        <v>95</v>
      </c>
      <c r="C21" s="98" t="s">
        <v>96</v>
      </c>
      <c r="D21" s="122"/>
      <c r="E21" s="122">
        <v>0</v>
      </c>
      <c r="F21" s="122">
        <v>0</v>
      </c>
    </row>
    <row r="22" spans="1:6" s="51" customFormat="1" ht="18.75" hidden="1">
      <c r="A22" s="82"/>
      <c r="B22" s="96"/>
      <c r="C22" s="105" t="s">
        <v>97</v>
      </c>
      <c r="D22" s="277"/>
      <c r="E22" s="122" t="e">
        <f>#REF!+E25</f>
        <v>#REF!</v>
      </c>
      <c r="F22" s="122" t="e">
        <f>#REF!+F25</f>
        <v>#REF!</v>
      </c>
    </row>
    <row r="23" spans="1:6" s="51" customFormat="1" ht="90" hidden="1">
      <c r="A23" s="82" t="s">
        <v>184</v>
      </c>
      <c r="B23" s="96" t="s">
        <v>36</v>
      </c>
      <c r="C23" s="102" t="s">
        <v>37</v>
      </c>
      <c r="D23" s="234"/>
      <c r="E23" s="234">
        <v>0</v>
      </c>
      <c r="F23" s="234">
        <v>0</v>
      </c>
    </row>
    <row r="24" spans="1:6" s="51" customFormat="1" ht="28.5" hidden="1">
      <c r="A24" s="103" t="s">
        <v>181</v>
      </c>
      <c r="B24" s="95" t="s">
        <v>100</v>
      </c>
      <c r="C24" s="104" t="s">
        <v>101</v>
      </c>
      <c r="D24" s="278"/>
      <c r="E24" s="122">
        <v>0</v>
      </c>
      <c r="F24" s="122">
        <v>0</v>
      </c>
    </row>
    <row r="25" spans="1:6" s="51" customFormat="1" ht="28.5" hidden="1">
      <c r="A25" s="103" t="s">
        <v>179</v>
      </c>
      <c r="B25" s="95" t="s">
        <v>102</v>
      </c>
      <c r="C25" s="98" t="s">
        <v>103</v>
      </c>
      <c r="D25" s="122"/>
      <c r="E25" s="122">
        <f>-150</f>
        <v>-150</v>
      </c>
      <c r="F25" s="122">
        <v>0</v>
      </c>
    </row>
    <row r="26" spans="1:6" s="51" customFormat="1" ht="18.75" hidden="1">
      <c r="A26" s="103" t="s">
        <v>181</v>
      </c>
      <c r="B26" s="95" t="s">
        <v>104</v>
      </c>
      <c r="C26" s="98" t="s">
        <v>105</v>
      </c>
      <c r="D26" s="122"/>
      <c r="E26" s="122">
        <v>0</v>
      </c>
      <c r="F26" s="122">
        <v>0</v>
      </c>
    </row>
    <row r="27" spans="1:7" s="52" customFormat="1" ht="18.75">
      <c r="A27" s="107" t="s">
        <v>181</v>
      </c>
      <c r="B27" s="84" t="s">
        <v>108</v>
      </c>
      <c r="C27" s="108" t="s">
        <v>318</v>
      </c>
      <c r="D27" s="279">
        <f>D28+D37+D39</f>
        <v>3388.972</v>
      </c>
      <c r="E27" s="122">
        <f>E28+E37</f>
        <v>164.5</v>
      </c>
      <c r="F27" s="122">
        <f>F28+F37+F39</f>
        <v>3553.4719999999998</v>
      </c>
      <c r="G27" s="53"/>
    </row>
    <row r="28" spans="1:6" s="48" customFormat="1" ht="50.25" customHeight="1">
      <c r="A28" s="103" t="s">
        <v>181</v>
      </c>
      <c r="B28" s="95" t="s">
        <v>109</v>
      </c>
      <c r="C28" s="98" t="s">
        <v>110</v>
      </c>
      <c r="D28" s="122">
        <f>D31+D32+D33</f>
        <v>3315.9</v>
      </c>
      <c r="E28" s="122">
        <f>E31+E32+E33</f>
        <v>182.2</v>
      </c>
      <c r="F28" s="122">
        <f>F31+F32+F33</f>
        <v>3498.1</v>
      </c>
    </row>
    <row r="29" spans="1:7" s="52" customFormat="1" ht="45" hidden="1">
      <c r="A29" s="82" t="s">
        <v>181</v>
      </c>
      <c r="B29" s="96" t="s">
        <v>163</v>
      </c>
      <c r="C29" s="101" t="s">
        <v>164</v>
      </c>
      <c r="D29" s="234"/>
      <c r="E29" s="122">
        <f>E30</f>
        <v>-1641.9</v>
      </c>
      <c r="F29" s="122">
        <f>F30</f>
        <v>2719</v>
      </c>
      <c r="G29" s="53"/>
    </row>
    <row r="30" spans="1:7" s="52" customFormat="1" ht="45" hidden="1">
      <c r="A30" s="241">
        <v>801</v>
      </c>
      <c r="B30" s="241" t="s">
        <v>38</v>
      </c>
      <c r="C30" s="242" t="s">
        <v>319</v>
      </c>
      <c r="D30" s="280"/>
      <c r="E30" s="281">
        <v>-1641.9</v>
      </c>
      <c r="F30" s="281">
        <v>2719</v>
      </c>
      <c r="G30" s="53"/>
    </row>
    <row r="31" spans="1:7" s="52" customFormat="1" ht="45.75" customHeight="1">
      <c r="A31" s="82" t="s">
        <v>184</v>
      </c>
      <c r="B31" s="96" t="s">
        <v>38</v>
      </c>
      <c r="C31" s="101" t="s">
        <v>372</v>
      </c>
      <c r="D31" s="234">
        <v>2852.9</v>
      </c>
      <c r="E31" s="234">
        <v>0</v>
      </c>
      <c r="F31" s="234">
        <v>2852.9</v>
      </c>
      <c r="G31" s="53"/>
    </row>
    <row r="32" spans="1:7" s="52" customFormat="1" ht="45.75" customHeight="1">
      <c r="A32" s="82" t="s">
        <v>184</v>
      </c>
      <c r="B32" s="96" t="s">
        <v>396</v>
      </c>
      <c r="C32" s="101" t="s">
        <v>397</v>
      </c>
      <c r="D32" s="234">
        <v>0</v>
      </c>
      <c r="E32" s="234">
        <v>56.2</v>
      </c>
      <c r="F32" s="234">
        <v>56.2</v>
      </c>
      <c r="G32" s="53"/>
    </row>
    <row r="33" spans="1:7" s="52" customFormat="1" ht="39" customHeight="1">
      <c r="A33" s="82" t="s">
        <v>184</v>
      </c>
      <c r="B33" s="96" t="s">
        <v>357</v>
      </c>
      <c r="C33" s="101" t="s">
        <v>358</v>
      </c>
      <c r="D33" s="234">
        <v>463</v>
      </c>
      <c r="E33" s="234">
        <v>126</v>
      </c>
      <c r="F33" s="234">
        <f>E33+D33</f>
        <v>589</v>
      </c>
      <c r="G33" s="53"/>
    </row>
    <row r="34" spans="1:7" s="52" customFormat="1" ht="68.25" customHeight="1" hidden="1">
      <c r="A34" s="103" t="s">
        <v>320</v>
      </c>
      <c r="B34" s="95" t="s">
        <v>166</v>
      </c>
      <c r="C34" s="98" t="s">
        <v>321</v>
      </c>
      <c r="D34" s="122"/>
      <c r="E34" s="234" t="e">
        <f>F34-137.2</f>
        <v>#REF!</v>
      </c>
      <c r="F34" s="234" t="e">
        <f>F35+#REF!</f>
        <v>#REF!</v>
      </c>
      <c r="G34" s="53"/>
    </row>
    <row r="35" spans="1:7" s="52" customFormat="1" ht="90" hidden="1">
      <c r="A35" s="82" t="s">
        <v>184</v>
      </c>
      <c r="B35" s="96" t="s">
        <v>166</v>
      </c>
      <c r="C35" s="101" t="s">
        <v>305</v>
      </c>
      <c r="D35" s="234"/>
      <c r="E35" s="234">
        <f>F35-137.2</f>
        <v>13.600000000000023</v>
      </c>
      <c r="F35" s="234">
        <v>150.8</v>
      </c>
      <c r="G35" s="53"/>
    </row>
    <row r="36" spans="1:6" s="48" customFormat="1" ht="60" hidden="1">
      <c r="A36" s="82" t="s">
        <v>184</v>
      </c>
      <c r="B36" s="96" t="s">
        <v>300</v>
      </c>
      <c r="C36" s="101" t="s">
        <v>301</v>
      </c>
      <c r="D36" s="234"/>
      <c r="E36" s="234">
        <f>F36-137.2</f>
        <v>13.600000000000023</v>
      </c>
      <c r="F36" s="234">
        <v>150.8</v>
      </c>
    </row>
    <row r="37" spans="1:6" s="48" customFormat="1" ht="42.75">
      <c r="A37" s="103" t="s">
        <v>320</v>
      </c>
      <c r="B37" s="95" t="s">
        <v>166</v>
      </c>
      <c r="C37" s="98" t="s">
        <v>321</v>
      </c>
      <c r="D37" s="122">
        <f>D38</f>
        <v>100.8</v>
      </c>
      <c r="E37" s="122">
        <v>-17.7</v>
      </c>
      <c r="F37" s="122">
        <f>F38</f>
        <v>83.1</v>
      </c>
    </row>
    <row r="38" spans="1:6" s="48" customFormat="1" ht="90">
      <c r="A38" s="82" t="s">
        <v>184</v>
      </c>
      <c r="B38" s="96" t="s">
        <v>300</v>
      </c>
      <c r="C38" s="101" t="s">
        <v>305</v>
      </c>
      <c r="D38" s="234">
        <v>100.8</v>
      </c>
      <c r="E38" s="234">
        <v>-17.7</v>
      </c>
      <c r="F38" s="234">
        <v>83.1</v>
      </c>
    </row>
    <row r="39" spans="1:6" s="42" customFormat="1" ht="60.75" customHeight="1">
      <c r="A39" s="82" t="s">
        <v>184</v>
      </c>
      <c r="B39" s="96" t="s">
        <v>373</v>
      </c>
      <c r="C39" s="101" t="s">
        <v>374</v>
      </c>
      <c r="D39" s="234">
        <v>-27.728</v>
      </c>
      <c r="E39" s="234">
        <v>0</v>
      </c>
      <c r="F39" s="234">
        <v>-27.728</v>
      </c>
    </row>
    <row r="40" spans="1:6" s="42" customFormat="1" ht="18">
      <c r="A40" s="95"/>
      <c r="B40" s="95"/>
      <c r="C40" s="98" t="s">
        <v>111</v>
      </c>
      <c r="D40" s="122">
        <f>D27+D6</f>
        <v>4219.812</v>
      </c>
      <c r="E40" s="122">
        <f>E6+E27</f>
        <v>164.5</v>
      </c>
      <c r="F40" s="122">
        <f>F6+F27</f>
        <v>4384.312</v>
      </c>
    </row>
    <row r="41" spans="1:6" ht="12.75" customHeight="1">
      <c r="A41" s="87" t="s">
        <v>112</v>
      </c>
      <c r="B41" s="88"/>
      <c r="C41" s="89"/>
      <c r="D41" s="89"/>
      <c r="E41" s="89"/>
      <c r="F41" s="88"/>
    </row>
    <row r="42" spans="1:6" ht="12.75" customHeight="1">
      <c r="A42" s="301"/>
      <c r="B42" s="302"/>
      <c r="C42" s="302"/>
      <c r="D42" s="302"/>
      <c r="E42" s="302"/>
      <c r="F42" s="303"/>
    </row>
    <row r="43" spans="1:6" ht="12.75" customHeight="1">
      <c r="A43" s="300"/>
      <c r="B43" s="300"/>
      <c r="C43" s="300"/>
      <c r="D43" s="300"/>
      <c r="E43" s="300"/>
      <c r="F43" s="90"/>
    </row>
    <row r="44" spans="1:6" ht="18">
      <c r="A44" s="56"/>
      <c r="B44" s="57"/>
      <c r="C44" s="57"/>
      <c r="D44" s="57"/>
      <c r="E44" s="57"/>
      <c r="F44" s="55"/>
    </row>
    <row r="45" spans="1:6" ht="26.25" customHeight="1">
      <c r="A45" s="15"/>
      <c r="B45" s="17"/>
      <c r="C45" s="16"/>
      <c r="D45" s="16"/>
      <c r="E45" s="16"/>
      <c r="F45" s="14"/>
    </row>
    <row r="46" spans="1:6" ht="12.75">
      <c r="A46" s="15"/>
      <c r="B46" s="16"/>
      <c r="C46" s="16"/>
      <c r="D46" s="16"/>
      <c r="E46" s="16"/>
      <c r="F46" s="14"/>
    </row>
    <row r="47" spans="1:6" ht="12.75">
      <c r="A47" s="15"/>
      <c r="B47" s="17"/>
      <c r="C47" s="16"/>
      <c r="D47" s="16"/>
      <c r="E47" s="16"/>
      <c r="F47" s="14"/>
    </row>
    <row r="48" spans="1:6" ht="12.75">
      <c r="A48" s="15"/>
      <c r="B48" s="16"/>
      <c r="C48" s="16"/>
      <c r="D48" s="16"/>
      <c r="E48" s="16"/>
      <c r="F48" s="14"/>
    </row>
    <row r="49" spans="1:6" ht="12.75">
      <c r="A49" s="15"/>
      <c r="B49" s="18"/>
      <c r="C49" s="18"/>
      <c r="D49" s="18"/>
      <c r="E49" s="18"/>
      <c r="F49" s="18"/>
    </row>
    <row r="50" ht="12.75">
      <c r="A50" s="15"/>
    </row>
  </sheetData>
  <sheetProtection/>
  <mergeCells count="4">
    <mergeCell ref="A43:E43"/>
    <mergeCell ref="A42:F42"/>
    <mergeCell ref="A2:F2"/>
    <mergeCell ref="C1:F1"/>
  </mergeCells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geOrder="overThenDown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8.625" style="0" customWidth="1"/>
    <col min="2" max="2" width="24.875" style="13" customWidth="1"/>
    <col min="3" max="3" width="34.125" style="19" customWidth="1"/>
    <col min="4" max="4" width="9.625" style="19" customWidth="1"/>
    <col min="5" max="5" width="13.25390625" style="13" customWidth="1"/>
    <col min="6" max="6" width="9.25390625" style="0" customWidth="1"/>
  </cols>
  <sheetData>
    <row r="1" spans="1:6" s="8" customFormat="1" ht="122.25" customHeight="1">
      <c r="A1" s="87"/>
      <c r="B1" s="88"/>
      <c r="C1" s="89"/>
      <c r="D1" s="306" t="s">
        <v>295</v>
      </c>
      <c r="E1" s="306"/>
      <c r="F1" s="306"/>
    </row>
    <row r="2" spans="1:6" s="48" customFormat="1" ht="43.5" customHeight="1">
      <c r="A2" s="304" t="s">
        <v>42</v>
      </c>
      <c r="B2" s="304"/>
      <c r="C2" s="304"/>
      <c r="D2" s="304"/>
      <c r="E2" s="304"/>
      <c r="F2" s="87"/>
    </row>
    <row r="3" spans="1:6" s="8" customFormat="1" ht="15">
      <c r="A3" s="91"/>
      <c r="B3" s="92"/>
      <c r="C3" s="93"/>
      <c r="D3" s="93"/>
      <c r="E3" s="308" t="s">
        <v>154</v>
      </c>
      <c r="F3" s="308"/>
    </row>
    <row r="4" spans="1:6" s="48" customFormat="1" ht="62.25" customHeight="1">
      <c r="A4" s="95" t="s">
        <v>78</v>
      </c>
      <c r="B4" s="95" t="s">
        <v>79</v>
      </c>
      <c r="C4" s="95" t="s">
        <v>76</v>
      </c>
      <c r="D4" s="309" t="s">
        <v>134</v>
      </c>
      <c r="E4" s="310"/>
      <c r="F4" s="95" t="s">
        <v>133</v>
      </c>
    </row>
    <row r="5" spans="1:6" s="48" customFormat="1" ht="42.75">
      <c r="A5" s="96">
        <v>1</v>
      </c>
      <c r="B5" s="96">
        <v>2</v>
      </c>
      <c r="C5" s="96">
        <v>3</v>
      </c>
      <c r="D5" s="95" t="s">
        <v>80</v>
      </c>
      <c r="E5" s="95" t="s">
        <v>81</v>
      </c>
      <c r="F5" s="121" t="s">
        <v>71</v>
      </c>
    </row>
    <row r="6" spans="1:6" s="48" customFormat="1" ht="28.5">
      <c r="A6" s="97" t="s">
        <v>181</v>
      </c>
      <c r="B6" s="95" t="s">
        <v>82</v>
      </c>
      <c r="C6" s="238" t="s">
        <v>83</v>
      </c>
      <c r="D6" s="122">
        <f>D8+D11+D16+D18+D24+D28</f>
        <v>-985.492176</v>
      </c>
      <c r="E6" s="123">
        <f>4!F6*101.14%</f>
        <v>840.311576</v>
      </c>
      <c r="F6" s="122">
        <f>E6*101.11%</f>
        <v>849.6390344935999</v>
      </c>
    </row>
    <row r="7" spans="1:6" s="48" customFormat="1" ht="18.75" hidden="1">
      <c r="A7" s="97"/>
      <c r="B7" s="95"/>
      <c r="C7" s="105" t="s">
        <v>84</v>
      </c>
      <c r="D7" s="122">
        <f>D8+D16+D18+D21+D24</f>
        <v>-402.07748599999985</v>
      </c>
      <c r="E7" s="123">
        <f>4!F7*101.14%</f>
        <v>1422.7262660000001</v>
      </c>
      <c r="F7" s="122">
        <f aca="true" t="shared" si="0" ref="F7:F17">E7*101.11%</f>
        <v>1438.5185275526</v>
      </c>
    </row>
    <row r="8" spans="1:6" s="48" customFormat="1" ht="18.75">
      <c r="A8" s="99" t="s">
        <v>181</v>
      </c>
      <c r="B8" s="95" t="s">
        <v>12</v>
      </c>
      <c r="C8" s="98" t="s">
        <v>13</v>
      </c>
      <c r="D8" s="122">
        <f>D9</f>
        <v>-437.59063399999997</v>
      </c>
      <c r="E8" s="123">
        <f>4!F8*101.14%</f>
        <v>99.30936600000001</v>
      </c>
      <c r="F8" s="122">
        <f t="shared" si="0"/>
        <v>100.4116999626</v>
      </c>
    </row>
    <row r="9" spans="1:6" s="48" customFormat="1" ht="22.5" customHeight="1">
      <c r="A9" s="82" t="s">
        <v>182</v>
      </c>
      <c r="B9" s="100" t="s">
        <v>85</v>
      </c>
      <c r="C9" s="101" t="s">
        <v>86</v>
      </c>
      <c r="D9" s="122">
        <f>D10</f>
        <v>-437.59063399999997</v>
      </c>
      <c r="E9" s="123">
        <f>4!F9*101.14%</f>
        <v>99.30936600000001</v>
      </c>
      <c r="F9" s="122">
        <f t="shared" si="0"/>
        <v>100.4116999626</v>
      </c>
    </row>
    <row r="10" spans="1:6" s="51" customFormat="1" ht="111.75" customHeight="1">
      <c r="A10" s="82" t="s">
        <v>182</v>
      </c>
      <c r="B10" s="97" t="s">
        <v>11</v>
      </c>
      <c r="C10" s="102" t="s">
        <v>24</v>
      </c>
      <c r="D10" s="122">
        <f>E10-536.9</f>
        <v>-437.59063399999997</v>
      </c>
      <c r="E10" s="123">
        <f>4!F10*101.14%</f>
        <v>99.30936600000001</v>
      </c>
      <c r="F10" s="122">
        <f t="shared" si="0"/>
        <v>100.4116999626</v>
      </c>
    </row>
    <row r="11" spans="1:6" s="51" customFormat="1" ht="54" customHeight="1">
      <c r="A11" s="103" t="s">
        <v>181</v>
      </c>
      <c r="B11" s="99" t="s">
        <v>307</v>
      </c>
      <c r="C11" s="238" t="s">
        <v>308</v>
      </c>
      <c r="D11" s="122">
        <v>-442.1</v>
      </c>
      <c r="E11" s="122">
        <v>0</v>
      </c>
      <c r="F11" s="122">
        <v>0</v>
      </c>
    </row>
    <row r="12" spans="1:6" s="51" customFormat="1" ht="60" customHeight="1">
      <c r="A12" s="82" t="s">
        <v>309</v>
      </c>
      <c r="B12" s="97" t="s">
        <v>310</v>
      </c>
      <c r="C12" s="102" t="s">
        <v>311</v>
      </c>
      <c r="D12" s="234">
        <v>-190.1</v>
      </c>
      <c r="E12" s="234">
        <v>0</v>
      </c>
      <c r="F12" s="234">
        <v>0</v>
      </c>
    </row>
    <row r="13" spans="1:6" s="51" customFormat="1" ht="92.25" customHeight="1">
      <c r="A13" s="82" t="s">
        <v>309</v>
      </c>
      <c r="B13" s="97" t="s">
        <v>312</v>
      </c>
      <c r="C13" s="102" t="s">
        <v>313</v>
      </c>
      <c r="D13" s="234">
        <v>-3.5</v>
      </c>
      <c r="E13" s="234">
        <v>0</v>
      </c>
      <c r="F13" s="234">
        <v>0</v>
      </c>
    </row>
    <row r="14" spans="1:6" s="51" customFormat="1" ht="86.25" customHeight="1">
      <c r="A14" s="82" t="s">
        <v>309</v>
      </c>
      <c r="B14" s="97" t="s">
        <v>314</v>
      </c>
      <c r="C14" s="102" t="s">
        <v>317</v>
      </c>
      <c r="D14" s="234">
        <v>-237.8</v>
      </c>
      <c r="E14" s="234">
        <v>0</v>
      </c>
      <c r="F14" s="234">
        <v>0</v>
      </c>
    </row>
    <row r="15" spans="1:6" s="51" customFormat="1" ht="91.5" customHeight="1">
      <c r="A15" s="82" t="s">
        <v>309</v>
      </c>
      <c r="B15" s="97" t="s">
        <v>316</v>
      </c>
      <c r="C15" s="102" t="s">
        <v>315</v>
      </c>
      <c r="D15" s="234">
        <v>-10.7</v>
      </c>
      <c r="E15" s="234">
        <v>0</v>
      </c>
      <c r="F15" s="234">
        <v>0</v>
      </c>
    </row>
    <row r="16" spans="1:6" s="48" customFormat="1" ht="21" customHeight="1">
      <c r="A16" s="103" t="s">
        <v>181</v>
      </c>
      <c r="B16" s="95" t="s">
        <v>87</v>
      </c>
      <c r="C16" s="98" t="s">
        <v>88</v>
      </c>
      <c r="D16" s="122">
        <f>D17</f>
        <v>-11.240231999999999</v>
      </c>
      <c r="E16" s="123">
        <f>4!F11*101.14%</f>
        <v>56.759768</v>
      </c>
      <c r="F16" s="122">
        <f t="shared" si="0"/>
        <v>57.3898014248</v>
      </c>
    </row>
    <row r="17" spans="1:6" s="51" customFormat="1" ht="29.25" customHeight="1">
      <c r="A17" s="82" t="s">
        <v>182</v>
      </c>
      <c r="B17" s="96" t="s">
        <v>89</v>
      </c>
      <c r="C17" s="101" t="s">
        <v>90</v>
      </c>
      <c r="D17" s="122">
        <f>E17-68</f>
        <v>-11.240231999999999</v>
      </c>
      <c r="E17" s="123">
        <f>4!F12*101.14%</f>
        <v>56.759768</v>
      </c>
      <c r="F17" s="122">
        <f t="shared" si="0"/>
        <v>57.3898014248</v>
      </c>
    </row>
    <row r="18" spans="1:6" s="51" customFormat="1" ht="21" customHeight="1">
      <c r="A18" s="103" t="s">
        <v>181</v>
      </c>
      <c r="B18" s="95" t="s">
        <v>91</v>
      </c>
      <c r="C18" s="98" t="s">
        <v>92</v>
      </c>
      <c r="D18" s="123">
        <f>D19+D21</f>
        <v>30.92469000000004</v>
      </c>
      <c r="E18" s="123">
        <f>E19+E21</f>
        <v>674.1246900000001</v>
      </c>
      <c r="F18" s="123">
        <f>F19+F21</f>
        <v>681.61</v>
      </c>
    </row>
    <row r="19" spans="1:6" s="48" customFormat="1" ht="32.25" customHeight="1">
      <c r="A19" s="103" t="s">
        <v>181</v>
      </c>
      <c r="B19" s="95" t="s">
        <v>361</v>
      </c>
      <c r="C19" s="98" t="s">
        <v>362</v>
      </c>
      <c r="D19" s="122">
        <f>D20</f>
        <v>14.61</v>
      </c>
      <c r="E19" s="122">
        <f>E20</f>
        <v>91.71</v>
      </c>
      <c r="F19" s="122">
        <f>F20</f>
        <v>92.73</v>
      </c>
    </row>
    <row r="20" spans="1:6" s="48" customFormat="1" ht="78.75" customHeight="1">
      <c r="A20" s="82" t="s">
        <v>182</v>
      </c>
      <c r="B20" s="96" t="s">
        <v>25</v>
      </c>
      <c r="C20" s="246" t="s">
        <v>30</v>
      </c>
      <c r="D20" s="122">
        <f>E20-77.1</f>
        <v>14.61</v>
      </c>
      <c r="E20" s="123">
        <v>91.71</v>
      </c>
      <c r="F20" s="122">
        <v>92.73</v>
      </c>
    </row>
    <row r="21" spans="1:6" s="48" customFormat="1" ht="29.25" customHeight="1">
      <c r="A21" s="103" t="s">
        <v>181</v>
      </c>
      <c r="B21" s="95" t="s">
        <v>158</v>
      </c>
      <c r="C21" s="98" t="s">
        <v>31</v>
      </c>
      <c r="D21" s="122">
        <f>D22+D23</f>
        <v>16.31469000000004</v>
      </c>
      <c r="E21" s="123">
        <f>4!F16*101.14%</f>
        <v>582.4146900000001</v>
      </c>
      <c r="F21" s="122">
        <v>588.88</v>
      </c>
    </row>
    <row r="22" spans="1:6" s="48" customFormat="1" ht="90">
      <c r="A22" s="82" t="s">
        <v>182</v>
      </c>
      <c r="B22" s="96" t="s">
        <v>26</v>
      </c>
      <c r="C22" s="102" t="s">
        <v>27</v>
      </c>
      <c r="D22" s="122">
        <f>E22-481.3</f>
        <v>10.69553000000002</v>
      </c>
      <c r="E22" s="123">
        <f>4!F17*101.14%</f>
        <v>491.99553000000003</v>
      </c>
      <c r="F22" s="122">
        <v>497.46</v>
      </c>
    </row>
    <row r="23" spans="1:6" s="51" customFormat="1" ht="76.5" customHeight="1">
      <c r="A23" s="82" t="s">
        <v>182</v>
      </c>
      <c r="B23" s="96" t="s">
        <v>28</v>
      </c>
      <c r="C23" s="102" t="s">
        <v>29</v>
      </c>
      <c r="D23" s="122">
        <f>E23-84.8</f>
        <v>5.619160000000022</v>
      </c>
      <c r="E23" s="123">
        <f>4!F18*101.14%</f>
        <v>90.41916000000002</v>
      </c>
      <c r="F23" s="122">
        <v>91.42</v>
      </c>
    </row>
    <row r="24" spans="1:6" s="51" customFormat="1" ht="24.75" customHeight="1">
      <c r="A24" s="103" t="s">
        <v>181</v>
      </c>
      <c r="B24" s="95" t="s">
        <v>93</v>
      </c>
      <c r="C24" s="98" t="s">
        <v>94</v>
      </c>
      <c r="D24" s="122">
        <f>D25</f>
        <v>-0.4859999999999989</v>
      </c>
      <c r="E24" s="123">
        <f>4!F19*101.14%</f>
        <v>10.114</v>
      </c>
      <c r="F24" s="122">
        <f>E25*101.11%</f>
        <v>10.226265399999999</v>
      </c>
    </row>
    <row r="25" spans="1:6" s="48" customFormat="1" ht="51" customHeight="1" hidden="1">
      <c r="A25" s="82" t="s">
        <v>184</v>
      </c>
      <c r="B25" s="96" t="s">
        <v>304</v>
      </c>
      <c r="C25" s="102" t="s">
        <v>185</v>
      </c>
      <c r="D25" s="122">
        <f>E25-10.6</f>
        <v>-0.4859999999999989</v>
      </c>
      <c r="E25" s="123">
        <f>4!F20*101.14%</f>
        <v>10.114</v>
      </c>
      <c r="F25" s="122">
        <f>E26*101.11%</f>
        <v>0</v>
      </c>
    </row>
    <row r="26" spans="1:6" s="51" customFormat="1" ht="21" customHeight="1" hidden="1">
      <c r="A26" s="103" t="s">
        <v>181</v>
      </c>
      <c r="B26" s="95" t="s">
        <v>95</v>
      </c>
      <c r="C26" s="98" t="s">
        <v>96</v>
      </c>
      <c r="D26" s="122">
        <f>E26-4!F21</f>
        <v>0</v>
      </c>
      <c r="E26" s="123">
        <f>4!F21*101.14%</f>
        <v>0</v>
      </c>
      <c r="F26" s="122">
        <f>F27</f>
        <v>0</v>
      </c>
    </row>
    <row r="27" spans="1:6" s="48" customFormat="1" ht="21" customHeight="1">
      <c r="A27" s="82"/>
      <c r="B27" s="96"/>
      <c r="C27" s="105" t="s">
        <v>97</v>
      </c>
      <c r="D27" s="122">
        <f>D28</f>
        <v>-125</v>
      </c>
      <c r="E27" s="122">
        <f>E28</f>
        <v>0</v>
      </c>
      <c r="F27" s="122">
        <f>F28+F32</f>
        <v>0</v>
      </c>
    </row>
    <row r="28" spans="1:6" s="51" customFormat="1" ht="69.75" customHeight="1">
      <c r="A28" s="103" t="s">
        <v>181</v>
      </c>
      <c r="B28" s="95" t="s">
        <v>98</v>
      </c>
      <c r="C28" s="238" t="s">
        <v>99</v>
      </c>
      <c r="D28" s="122">
        <f>D29</f>
        <v>-125</v>
      </c>
      <c r="E28" s="122">
        <f>E29+E33</f>
        <v>0</v>
      </c>
      <c r="F28" s="122">
        <v>0</v>
      </c>
    </row>
    <row r="29" spans="1:6" s="51" customFormat="1" ht="156.75" customHeight="1">
      <c r="A29" s="82" t="s">
        <v>179</v>
      </c>
      <c r="B29" s="96" t="s">
        <v>32</v>
      </c>
      <c r="C29" s="106" t="s">
        <v>33</v>
      </c>
      <c r="D29" s="122">
        <f>D30</f>
        <v>-125</v>
      </c>
      <c r="E29" s="123">
        <v>0</v>
      </c>
      <c r="F29" s="122">
        <v>0</v>
      </c>
    </row>
    <row r="30" spans="1:6" s="51" customFormat="1" ht="87" customHeight="1" hidden="1">
      <c r="A30" s="82" t="s">
        <v>179</v>
      </c>
      <c r="B30" s="96" t="s">
        <v>34</v>
      </c>
      <c r="C30" s="102" t="s">
        <v>35</v>
      </c>
      <c r="D30" s="122">
        <v>-125</v>
      </c>
      <c r="E30" s="123">
        <v>0</v>
      </c>
      <c r="F30" s="122">
        <f>E31*101.11%</f>
        <v>0</v>
      </c>
    </row>
    <row r="31" spans="1:6" s="52" customFormat="1" ht="105" hidden="1">
      <c r="A31" s="82" t="s">
        <v>184</v>
      </c>
      <c r="B31" s="96" t="s">
        <v>36</v>
      </c>
      <c r="C31" s="102" t="s">
        <v>37</v>
      </c>
      <c r="D31" s="122">
        <f>E31-4!F23</f>
        <v>0</v>
      </c>
      <c r="E31" s="123">
        <f>4!F23*101.14%</f>
        <v>0</v>
      </c>
      <c r="F31" s="122">
        <f>E32*101.11%</f>
        <v>0</v>
      </c>
    </row>
    <row r="32" spans="1:6" s="52" customFormat="1" ht="42.75" hidden="1">
      <c r="A32" s="103" t="s">
        <v>181</v>
      </c>
      <c r="B32" s="95" t="s">
        <v>100</v>
      </c>
      <c r="C32" s="104" t="s">
        <v>101</v>
      </c>
      <c r="D32" s="122">
        <f>E32-4!F24</f>
        <v>0</v>
      </c>
      <c r="E32" s="123">
        <f>4!F24*101.14%</f>
        <v>0</v>
      </c>
      <c r="F32" s="122">
        <v>0</v>
      </c>
    </row>
    <row r="33" spans="1:6" s="52" customFormat="1" ht="42.75" hidden="1">
      <c r="A33" s="103" t="s">
        <v>181</v>
      </c>
      <c r="B33" s="95" t="s">
        <v>102</v>
      </c>
      <c r="C33" s="98" t="s">
        <v>103</v>
      </c>
      <c r="D33" s="122">
        <v>-156.8</v>
      </c>
      <c r="E33" s="123">
        <v>0</v>
      </c>
      <c r="F33" s="122">
        <f>E34*101.11%</f>
        <v>0</v>
      </c>
    </row>
    <row r="34" spans="1:6" s="52" customFormat="1" ht="28.5" hidden="1">
      <c r="A34" s="103" t="s">
        <v>181</v>
      </c>
      <c r="B34" s="95" t="s">
        <v>104</v>
      </c>
      <c r="C34" s="98" t="s">
        <v>105</v>
      </c>
      <c r="D34" s="122">
        <f>E34-4!F26</f>
        <v>0</v>
      </c>
      <c r="E34" s="123">
        <f>4!F26*101.14%</f>
        <v>0</v>
      </c>
      <c r="F34" s="122" t="e">
        <f>E35*101.11%</f>
        <v>#REF!</v>
      </c>
    </row>
    <row r="35" spans="1:6" s="52" customFormat="1" ht="28.5" hidden="1">
      <c r="A35" s="103" t="s">
        <v>181</v>
      </c>
      <c r="B35" s="95" t="s">
        <v>106</v>
      </c>
      <c r="C35" s="98" t="s">
        <v>107</v>
      </c>
      <c r="D35" s="122" t="e">
        <f>E35-4!#REF!</f>
        <v>#REF!</v>
      </c>
      <c r="E35" s="123" t="e">
        <f>4!#REF!*101.14%</f>
        <v>#REF!</v>
      </c>
      <c r="F35" s="122" t="e">
        <f>E36*101.11%</f>
        <v>#REF!</v>
      </c>
    </row>
    <row r="36" spans="1:6" s="51" customFormat="1" ht="18.75">
      <c r="A36" s="103" t="s">
        <v>181</v>
      </c>
      <c r="B36" s="95" t="s">
        <v>159</v>
      </c>
      <c r="C36" s="98" t="s">
        <v>160</v>
      </c>
      <c r="D36" s="122" t="e">
        <f>E36-4!#REF!</f>
        <v>#REF!</v>
      </c>
      <c r="E36" s="123" t="e">
        <f>4!#REF!*101.14%</f>
        <v>#REF!</v>
      </c>
      <c r="F36" s="123">
        <v>0</v>
      </c>
    </row>
    <row r="37" spans="1:6" s="51" customFormat="1" ht="28.5">
      <c r="A37" s="103" t="s">
        <v>181</v>
      </c>
      <c r="B37" s="95" t="s">
        <v>108</v>
      </c>
      <c r="C37" s="98" t="s">
        <v>41</v>
      </c>
      <c r="D37" s="122">
        <f>D38+D43</f>
        <v>-1493.1699999999998</v>
      </c>
      <c r="E37" s="123">
        <f>E38+E43</f>
        <v>3004.9</v>
      </c>
      <c r="F37" s="123">
        <f>F38+F43</f>
        <v>3004.9</v>
      </c>
    </row>
    <row r="38" spans="1:8" s="48" customFormat="1" ht="49.5" customHeight="1">
      <c r="A38" s="103" t="s">
        <v>181</v>
      </c>
      <c r="B38" s="95" t="s">
        <v>109</v>
      </c>
      <c r="C38" s="98" t="s">
        <v>110</v>
      </c>
      <c r="D38" s="122">
        <f>D39</f>
        <v>-1641.87</v>
      </c>
      <c r="E38" s="123">
        <f>E40</f>
        <v>2719</v>
      </c>
      <c r="F38" s="122">
        <f>F39</f>
        <v>2719</v>
      </c>
      <c r="G38" s="54"/>
      <c r="H38" s="41"/>
    </row>
    <row r="39" spans="1:6" s="51" customFormat="1" ht="45">
      <c r="A39" s="82" t="s">
        <v>181</v>
      </c>
      <c r="B39" s="96" t="s">
        <v>163</v>
      </c>
      <c r="C39" s="102" t="s">
        <v>164</v>
      </c>
      <c r="D39" s="122">
        <f>D40</f>
        <v>-1641.87</v>
      </c>
      <c r="E39" s="123">
        <f>E40</f>
        <v>2719</v>
      </c>
      <c r="F39" s="123">
        <v>2719</v>
      </c>
    </row>
    <row r="40" spans="1:9" s="42" customFormat="1" ht="86.25" customHeight="1" hidden="1">
      <c r="A40" s="82" t="s">
        <v>184</v>
      </c>
      <c r="B40" s="96" t="s">
        <v>38</v>
      </c>
      <c r="C40" s="101" t="s">
        <v>319</v>
      </c>
      <c r="D40" s="123">
        <f>E40-4360.87</f>
        <v>-1641.87</v>
      </c>
      <c r="E40" s="123">
        <v>2719</v>
      </c>
      <c r="F40" s="122">
        <f>E41*101.11%</f>
        <v>2917.451255966</v>
      </c>
      <c r="G40" s="79"/>
      <c r="H40" s="80"/>
      <c r="I40" s="55"/>
    </row>
    <row r="41" spans="1:9" s="42" customFormat="1" ht="86.25" customHeight="1" hidden="1">
      <c r="A41" s="82" t="s">
        <v>184</v>
      </c>
      <c r="B41" s="96" t="s">
        <v>38</v>
      </c>
      <c r="C41" s="102" t="s">
        <v>39</v>
      </c>
      <c r="D41" s="122">
        <f>E41-1125.1</f>
        <v>1760.3230600000006</v>
      </c>
      <c r="E41" s="123">
        <f>4!F31*101.14%</f>
        <v>2885.4230600000005</v>
      </c>
      <c r="F41" s="122">
        <f>E42*101.11%</f>
        <v>2749.1809</v>
      </c>
      <c r="G41" s="81"/>
      <c r="H41" s="55"/>
      <c r="I41" s="55"/>
    </row>
    <row r="42" spans="1:8" s="42" customFormat="1" ht="45">
      <c r="A42" s="82" t="s">
        <v>184</v>
      </c>
      <c r="B42" s="96" t="s">
        <v>40</v>
      </c>
      <c r="C42" s="102" t="s">
        <v>319</v>
      </c>
      <c r="D42" s="122">
        <f>-4360.87+E42</f>
        <v>-1641.87</v>
      </c>
      <c r="E42" s="123">
        <v>2719</v>
      </c>
      <c r="F42" s="122">
        <v>2719</v>
      </c>
      <c r="G42" s="57"/>
      <c r="H42" s="55"/>
    </row>
    <row r="43" spans="1:8" s="42" customFormat="1" ht="42.75">
      <c r="A43" s="103" t="s">
        <v>181</v>
      </c>
      <c r="B43" s="95" t="s">
        <v>165</v>
      </c>
      <c r="C43" s="238" t="s">
        <v>322</v>
      </c>
      <c r="D43" s="122">
        <f>D47+D48</f>
        <v>148.70000000000002</v>
      </c>
      <c r="E43" s="122">
        <f>E47+E48</f>
        <v>285.9</v>
      </c>
      <c r="F43" s="122">
        <f>F47+F48</f>
        <v>285.9</v>
      </c>
      <c r="G43" s="57"/>
      <c r="H43" s="55"/>
    </row>
    <row r="44" spans="1:8" s="42" customFormat="1" ht="18.75" customHeight="1" hidden="1">
      <c r="A44" s="82" t="s">
        <v>184</v>
      </c>
      <c r="B44" s="96" t="s">
        <v>166</v>
      </c>
      <c r="C44" s="101" t="s">
        <v>305</v>
      </c>
      <c r="D44" s="122">
        <f>E44-137.2</f>
        <v>13.600000000000023</v>
      </c>
      <c r="E44" s="123">
        <f>150.8</f>
        <v>150.8</v>
      </c>
      <c r="F44" s="122" t="e">
        <f>E45*101.11%</f>
        <v>#REF!</v>
      </c>
      <c r="G44" s="57"/>
      <c r="H44" s="55"/>
    </row>
    <row r="45" spans="1:8" s="42" customFormat="1" ht="18.75" customHeight="1" hidden="1">
      <c r="A45" s="82" t="s">
        <v>181</v>
      </c>
      <c r="B45" s="96" t="s">
        <v>167</v>
      </c>
      <c r="C45" s="101" t="s">
        <v>168</v>
      </c>
      <c r="D45" s="122" t="e">
        <f>E45-4!#REF!</f>
        <v>#REF!</v>
      </c>
      <c r="E45" s="123" t="e">
        <f>4!#REF!*101.14%</f>
        <v>#REF!</v>
      </c>
      <c r="F45" s="122" t="e">
        <f>E46*101.11%</f>
        <v>#REF!</v>
      </c>
      <c r="G45" s="57"/>
      <c r="H45" s="55"/>
    </row>
    <row r="46" spans="1:8" s="42" customFormat="1" ht="30" customHeight="1" hidden="1">
      <c r="A46" s="82" t="s">
        <v>181</v>
      </c>
      <c r="B46" s="96" t="s">
        <v>161</v>
      </c>
      <c r="C46" s="101" t="s">
        <v>162</v>
      </c>
      <c r="D46" s="122" t="e">
        <f>E46-4!#REF!</f>
        <v>#REF!</v>
      </c>
      <c r="E46" s="123" t="e">
        <f>4!#REF!*101.14%</f>
        <v>#REF!</v>
      </c>
      <c r="F46" s="122">
        <v>133.9</v>
      </c>
      <c r="G46" s="57"/>
      <c r="H46" s="55"/>
    </row>
    <row r="47" spans="1:6" s="52" customFormat="1" ht="88.5" customHeight="1">
      <c r="A47" s="82" t="s">
        <v>184</v>
      </c>
      <c r="B47" s="96" t="s">
        <v>166</v>
      </c>
      <c r="C47" s="101" t="s">
        <v>305</v>
      </c>
      <c r="D47" s="122">
        <f>E47-137.2</f>
        <v>14.800000000000011</v>
      </c>
      <c r="E47" s="122">
        <v>152</v>
      </c>
      <c r="F47" s="249">
        <v>152</v>
      </c>
    </row>
    <row r="48" spans="1:8" s="42" customFormat="1" ht="60">
      <c r="A48" s="82" t="s">
        <v>359</v>
      </c>
      <c r="B48" s="96" t="s">
        <v>355</v>
      </c>
      <c r="C48" s="102" t="s">
        <v>356</v>
      </c>
      <c r="D48" s="122">
        <v>133.9</v>
      </c>
      <c r="E48" s="123">
        <v>133.9</v>
      </c>
      <c r="F48" s="123">
        <v>133.9</v>
      </c>
      <c r="G48" s="57"/>
      <c r="H48" s="55"/>
    </row>
    <row r="49" spans="1:6" s="109" customFormat="1" ht="19.5" customHeight="1">
      <c r="A49" s="95"/>
      <c r="B49" s="95"/>
      <c r="C49" s="98" t="s">
        <v>111</v>
      </c>
      <c r="D49" s="122">
        <f>D37+D6</f>
        <v>-2478.662176</v>
      </c>
      <c r="E49" s="123">
        <f>E37+E6</f>
        <v>3845.211576</v>
      </c>
      <c r="F49" s="123">
        <f>F37+F6</f>
        <v>3854.5390344936</v>
      </c>
    </row>
    <row r="50" spans="1:5" ht="15">
      <c r="A50" s="307" t="s">
        <v>112</v>
      </c>
      <c r="B50" s="307"/>
      <c r="C50" s="307"/>
      <c r="D50" s="307"/>
      <c r="E50" s="124"/>
    </row>
    <row r="51" ht="12.75">
      <c r="A51" s="15"/>
    </row>
  </sheetData>
  <sheetProtection/>
  <mergeCells count="5">
    <mergeCell ref="A50:D50"/>
    <mergeCell ref="D1:F1"/>
    <mergeCell ref="E3:F3"/>
    <mergeCell ref="A2:E2"/>
    <mergeCell ref="D4:E4"/>
  </mergeCells>
  <printOptions horizontalCentered="1"/>
  <pageMargins left="1.1811023622047245" right="0.3937007874015748" top="0.7874015748031497" bottom="0.7874015748031497" header="0.15748031496062992" footer="0.1574803149606299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76"/>
  <sheetViews>
    <sheetView view="pageBreakPreview" zoomScaleSheetLayoutView="100" zoomScalePageLayoutView="0" workbookViewId="0" topLeftCell="A4">
      <selection activeCell="C23" sqref="C23"/>
    </sheetView>
  </sheetViews>
  <sheetFormatPr defaultColWidth="9.00390625" defaultRowHeight="12.75"/>
  <cols>
    <col min="1" max="1" width="55.125" style="21" customWidth="1"/>
    <col min="2" max="2" width="10.125" style="11" customWidth="1"/>
    <col min="3" max="3" width="12.125" style="11" customWidth="1"/>
    <col min="4" max="4" width="11.875" style="20" customWidth="1"/>
    <col min="5" max="5" width="12.375" style="8" customWidth="1"/>
  </cols>
  <sheetData>
    <row r="1" spans="1:5" ht="94.5" customHeight="1">
      <c r="A1" s="125"/>
      <c r="B1" s="312" t="s">
        <v>386</v>
      </c>
      <c r="C1" s="312"/>
      <c r="D1" s="312"/>
      <c r="E1" s="312"/>
    </row>
    <row r="2" spans="1:5" ht="12" customHeight="1">
      <c r="A2" s="125"/>
      <c r="B2" s="126"/>
      <c r="C2" s="126"/>
      <c r="D2" s="125"/>
      <c r="E2" s="125"/>
    </row>
    <row r="3" spans="1:7" ht="50.25" customHeight="1">
      <c r="A3" s="311" t="s">
        <v>43</v>
      </c>
      <c r="B3" s="311"/>
      <c r="C3" s="311"/>
      <c r="D3" s="311"/>
      <c r="E3" s="311"/>
      <c r="F3" s="23"/>
      <c r="G3" s="1"/>
    </row>
    <row r="4" spans="1:7" s="22" customFormat="1" ht="15.75">
      <c r="A4" s="114"/>
      <c r="B4" s="127"/>
      <c r="C4" s="127"/>
      <c r="D4" s="114"/>
      <c r="E4" s="235" t="s">
        <v>154</v>
      </c>
      <c r="F4" s="23"/>
      <c r="G4" s="1"/>
    </row>
    <row r="5" spans="1:5" s="65" customFormat="1" ht="72" customHeight="1">
      <c r="A5" s="96" t="s">
        <v>123</v>
      </c>
      <c r="B5" s="96" t="s">
        <v>170</v>
      </c>
      <c r="C5" s="96" t="s">
        <v>375</v>
      </c>
      <c r="D5" s="96" t="s">
        <v>376</v>
      </c>
      <c r="E5" s="96" t="s">
        <v>81</v>
      </c>
    </row>
    <row r="6" spans="1:5" s="65" customFormat="1" ht="18">
      <c r="A6" s="96">
        <v>1</v>
      </c>
      <c r="B6" s="128">
        <v>2</v>
      </c>
      <c r="C6" s="128">
        <v>3</v>
      </c>
      <c r="D6" s="96">
        <v>4</v>
      </c>
      <c r="E6" s="96">
        <v>5</v>
      </c>
    </row>
    <row r="7" spans="1:5" s="42" customFormat="1" ht="18">
      <c r="A7" s="147" t="s">
        <v>122</v>
      </c>
      <c r="B7" s="177" t="s">
        <v>135</v>
      </c>
      <c r="C7" s="270">
        <f>C8+C9+C10</f>
        <v>1696.3</v>
      </c>
      <c r="D7" s="271">
        <f>D8+D9</f>
        <v>0</v>
      </c>
      <c r="E7" s="270">
        <f>E8+E9+E10</f>
        <v>1696.3</v>
      </c>
    </row>
    <row r="8" spans="1:5" s="42" customFormat="1" ht="18">
      <c r="A8" s="129" t="s">
        <v>44</v>
      </c>
      <c r="B8" s="130" t="s">
        <v>360</v>
      </c>
      <c r="C8" s="272">
        <v>443.98</v>
      </c>
      <c r="D8" s="273">
        <v>0</v>
      </c>
      <c r="E8" s="272">
        <v>443.98</v>
      </c>
    </row>
    <row r="9" spans="1:5" s="42" customFormat="1" ht="54" customHeight="1">
      <c r="A9" s="129" t="s">
        <v>121</v>
      </c>
      <c r="B9" s="132" t="s">
        <v>136</v>
      </c>
      <c r="C9" s="273">
        <v>1240.32</v>
      </c>
      <c r="D9" s="273">
        <v>0</v>
      </c>
      <c r="E9" s="273">
        <f>C9+D9</f>
        <v>1240.32</v>
      </c>
    </row>
    <row r="10" spans="1:5" s="42" customFormat="1" ht="18">
      <c r="A10" s="129" t="s">
        <v>120</v>
      </c>
      <c r="B10" s="130" t="s">
        <v>137</v>
      </c>
      <c r="C10" s="272">
        <v>12</v>
      </c>
      <c r="D10" s="273">
        <v>0</v>
      </c>
      <c r="E10" s="272">
        <v>12</v>
      </c>
    </row>
    <row r="11" spans="1:5" s="42" customFormat="1" ht="18">
      <c r="A11" s="147" t="s">
        <v>119</v>
      </c>
      <c r="B11" s="177" t="s">
        <v>138</v>
      </c>
      <c r="C11" s="270">
        <f>C12</f>
        <v>100.8</v>
      </c>
      <c r="D11" s="271">
        <f>D12</f>
        <v>-17.7</v>
      </c>
      <c r="E11" s="270">
        <f>E12</f>
        <v>83.1</v>
      </c>
    </row>
    <row r="12" spans="1:5" s="42" customFormat="1" ht="18">
      <c r="A12" s="129" t="s">
        <v>139</v>
      </c>
      <c r="B12" s="130" t="s">
        <v>140</v>
      </c>
      <c r="C12" s="272">
        <v>100.8</v>
      </c>
      <c r="D12" s="273">
        <v>-17.7</v>
      </c>
      <c r="E12" s="272">
        <f>C12+D12</f>
        <v>83.1</v>
      </c>
    </row>
    <row r="13" spans="1:5" s="42" customFormat="1" ht="18">
      <c r="A13" s="147" t="s">
        <v>118</v>
      </c>
      <c r="B13" s="177" t="s">
        <v>141</v>
      </c>
      <c r="C13" s="270">
        <f>C14</f>
        <v>426.49</v>
      </c>
      <c r="D13" s="271">
        <f>D14</f>
        <v>0</v>
      </c>
      <c r="E13" s="270">
        <f>E14</f>
        <v>426.49</v>
      </c>
    </row>
    <row r="14" spans="1:5" s="42" customFormat="1" ht="18">
      <c r="A14" s="129" t="s">
        <v>117</v>
      </c>
      <c r="B14" s="130" t="s">
        <v>142</v>
      </c>
      <c r="C14" s="272">
        <v>426.49</v>
      </c>
      <c r="D14" s="273">
        <v>0</v>
      </c>
      <c r="E14" s="272">
        <f>C14+D14</f>
        <v>426.49</v>
      </c>
    </row>
    <row r="15" spans="1:5" s="42" customFormat="1" ht="18">
      <c r="A15" s="147" t="s">
        <v>116</v>
      </c>
      <c r="B15" s="177" t="s">
        <v>143</v>
      </c>
      <c r="C15" s="270">
        <f>C16</f>
        <v>110.94136</v>
      </c>
      <c r="D15" s="271">
        <f>D16</f>
        <v>0</v>
      </c>
      <c r="E15" s="270">
        <f>E16</f>
        <v>110.94136</v>
      </c>
    </row>
    <row r="16" spans="1:5" s="42" customFormat="1" ht="18">
      <c r="A16" s="129" t="s">
        <v>115</v>
      </c>
      <c r="B16" s="130" t="s">
        <v>144</v>
      </c>
      <c r="C16" s="272">
        <v>110.94136</v>
      </c>
      <c r="D16" s="273">
        <f>E16-C16</f>
        <v>0</v>
      </c>
      <c r="E16" s="272">
        <v>110.94136</v>
      </c>
    </row>
    <row r="17" spans="1:5" s="42" customFormat="1" ht="18">
      <c r="A17" s="147" t="s">
        <v>153</v>
      </c>
      <c r="B17" s="177" t="s">
        <v>145</v>
      </c>
      <c r="C17" s="270">
        <f>C18</f>
        <v>972.41</v>
      </c>
      <c r="D17" s="271">
        <f>D18</f>
        <v>0</v>
      </c>
      <c r="E17" s="270">
        <f>E18</f>
        <v>972.41</v>
      </c>
    </row>
    <row r="18" spans="1:5" s="42" customFormat="1" ht="18">
      <c r="A18" s="129" t="s">
        <v>114</v>
      </c>
      <c r="B18" s="130" t="s">
        <v>146</v>
      </c>
      <c r="C18" s="272">
        <v>972.41</v>
      </c>
      <c r="D18" s="273">
        <v>0</v>
      </c>
      <c r="E18" s="272">
        <f>D18+C18</f>
        <v>972.41</v>
      </c>
    </row>
    <row r="19" spans="1:5" s="42" customFormat="1" ht="18">
      <c r="A19" s="147" t="s">
        <v>147</v>
      </c>
      <c r="B19" s="177" t="s">
        <v>148</v>
      </c>
      <c r="C19" s="270">
        <f>C20+C21</f>
        <v>1451.0092300000001</v>
      </c>
      <c r="D19" s="271">
        <f>D20+D21</f>
        <v>0</v>
      </c>
      <c r="E19" s="270">
        <f>E20+E21</f>
        <v>1451.0092300000001</v>
      </c>
    </row>
    <row r="20" spans="1:5" s="42" customFormat="1" ht="18">
      <c r="A20" s="129" t="s">
        <v>149</v>
      </c>
      <c r="B20" s="130" t="s">
        <v>150</v>
      </c>
      <c r="C20" s="272">
        <v>316.55049</v>
      </c>
      <c r="D20" s="273">
        <v>0</v>
      </c>
      <c r="E20" s="272">
        <f>C20+D20</f>
        <v>316.55049</v>
      </c>
    </row>
    <row r="21" spans="1:5" s="42" customFormat="1" ht="18">
      <c r="A21" s="129" t="s">
        <v>151</v>
      </c>
      <c r="B21" s="130" t="s">
        <v>152</v>
      </c>
      <c r="C21" s="272">
        <v>1134.45874</v>
      </c>
      <c r="D21" s="273">
        <f>E21-C21</f>
        <v>0</v>
      </c>
      <c r="E21" s="272">
        <v>1134.45874</v>
      </c>
    </row>
    <row r="22" spans="1:5" s="42" customFormat="1" ht="18">
      <c r="A22" s="147" t="s">
        <v>393</v>
      </c>
      <c r="B22" s="177" t="s">
        <v>395</v>
      </c>
      <c r="C22" s="270">
        <v>0</v>
      </c>
      <c r="D22" s="271">
        <f>D23</f>
        <v>182.2</v>
      </c>
      <c r="E22" s="270">
        <f>E23</f>
        <v>182</v>
      </c>
    </row>
    <row r="23" spans="1:5" s="42" customFormat="1" ht="18">
      <c r="A23" s="129" t="s">
        <v>398</v>
      </c>
      <c r="B23" s="130" t="s">
        <v>394</v>
      </c>
      <c r="C23" s="272">
        <v>0</v>
      </c>
      <c r="D23" s="273">
        <v>182.2</v>
      </c>
      <c r="E23" s="272">
        <v>182</v>
      </c>
    </row>
    <row r="24" spans="1:5" s="42" customFormat="1" ht="18">
      <c r="A24" s="253" t="s">
        <v>113</v>
      </c>
      <c r="B24" s="254"/>
      <c r="C24" s="271">
        <f>C7+C11+C13+C15+C17+C19+C22</f>
        <v>4757.95059</v>
      </c>
      <c r="D24" s="271">
        <f>D7+D11+D13+D15+D17+D19+D22</f>
        <v>164.5</v>
      </c>
      <c r="E24" s="271">
        <f>E7+E11+E13+E15+E17+E19+E22</f>
        <v>4922.25059</v>
      </c>
    </row>
    <row r="25" spans="1:5" s="42" customFormat="1" ht="18.75">
      <c r="A25" s="62"/>
      <c r="B25" s="63"/>
      <c r="C25" s="63"/>
      <c r="D25" s="64"/>
      <c r="E25" s="48"/>
    </row>
    <row r="26" spans="1:5" s="42" customFormat="1" ht="18.75">
      <c r="A26" s="62"/>
      <c r="B26" s="63"/>
      <c r="C26" s="63"/>
      <c r="D26" s="64"/>
      <c r="E26" s="48"/>
    </row>
    <row r="27" spans="1:5" s="42" customFormat="1" ht="18.75">
      <c r="A27" s="62"/>
      <c r="B27" s="63"/>
      <c r="C27" s="63"/>
      <c r="D27" s="64"/>
      <c r="E27" s="48"/>
    </row>
    <row r="28" spans="1:5" s="42" customFormat="1" ht="18.75">
      <c r="A28" s="62"/>
      <c r="B28" s="63"/>
      <c r="C28" s="63"/>
      <c r="D28" s="64"/>
      <c r="E28" s="48"/>
    </row>
    <row r="29" spans="1:5" s="42" customFormat="1" ht="18.75">
      <c r="A29" s="62"/>
      <c r="B29" s="63"/>
      <c r="C29" s="63"/>
      <c r="D29" s="64"/>
      <c r="E29" s="48"/>
    </row>
    <row r="30" spans="1:5" s="42" customFormat="1" ht="18.75">
      <c r="A30" s="62"/>
      <c r="B30" s="63"/>
      <c r="C30" s="63"/>
      <c r="D30" s="64"/>
      <c r="E30" s="48"/>
    </row>
    <row r="31" spans="1:5" s="42" customFormat="1" ht="18.75">
      <c r="A31" s="62"/>
      <c r="B31" s="63"/>
      <c r="C31" s="63"/>
      <c r="D31" s="64"/>
      <c r="E31" s="48"/>
    </row>
    <row r="32" spans="1:5" s="42" customFormat="1" ht="18.75">
      <c r="A32" s="62"/>
      <c r="B32" s="63"/>
      <c r="C32" s="63"/>
      <c r="D32" s="64"/>
      <c r="E32" s="48"/>
    </row>
    <row r="33" spans="1:5" s="42" customFormat="1" ht="18.75">
      <c r="A33" s="62"/>
      <c r="B33" s="63"/>
      <c r="C33" s="63"/>
      <c r="D33" s="64"/>
      <c r="E33" s="48"/>
    </row>
    <row r="34" spans="1:5" s="42" customFormat="1" ht="18.75">
      <c r="A34" s="62"/>
      <c r="B34" s="63"/>
      <c r="C34" s="63"/>
      <c r="D34" s="64"/>
      <c r="E34" s="48"/>
    </row>
    <row r="35" spans="1:5" s="42" customFormat="1" ht="18.75">
      <c r="A35" s="62"/>
      <c r="B35" s="63"/>
      <c r="C35" s="63"/>
      <c r="D35" s="64"/>
      <c r="E35" s="48"/>
    </row>
    <row r="36" spans="1:5" s="42" customFormat="1" ht="18.75">
      <c r="A36" s="62"/>
      <c r="B36" s="63"/>
      <c r="C36" s="63"/>
      <c r="D36" s="64"/>
      <c r="E36" s="48"/>
    </row>
    <row r="37" spans="1:5" s="42" customFormat="1" ht="18.75">
      <c r="A37" s="62"/>
      <c r="B37" s="63"/>
      <c r="C37" s="63"/>
      <c r="D37" s="64"/>
      <c r="E37" s="48"/>
    </row>
    <row r="38" spans="1:5" s="42" customFormat="1" ht="18.75">
      <c r="A38" s="62"/>
      <c r="B38" s="63"/>
      <c r="C38" s="63"/>
      <c r="D38" s="64"/>
      <c r="E38" s="48"/>
    </row>
    <row r="39" spans="1:5" s="42" customFormat="1" ht="18.75">
      <c r="A39" s="62"/>
      <c r="B39" s="63"/>
      <c r="C39" s="63"/>
      <c r="D39" s="64"/>
      <c r="E39" s="48"/>
    </row>
    <row r="40" spans="1:5" s="42" customFormat="1" ht="18.75">
      <c r="A40" s="62"/>
      <c r="B40" s="63"/>
      <c r="C40" s="63"/>
      <c r="D40" s="64"/>
      <c r="E40" s="48"/>
    </row>
    <row r="41" spans="1:5" s="42" customFormat="1" ht="18.75">
      <c r="A41" s="62"/>
      <c r="B41" s="63"/>
      <c r="C41" s="63"/>
      <c r="D41" s="64"/>
      <c r="E41" s="48"/>
    </row>
    <row r="42" spans="1:5" s="42" customFormat="1" ht="18.75">
      <c r="A42" s="62"/>
      <c r="B42" s="63"/>
      <c r="C42" s="63"/>
      <c r="D42" s="64"/>
      <c r="E42" s="48"/>
    </row>
    <row r="43" spans="1:5" s="42" customFormat="1" ht="18.75">
      <c r="A43" s="62"/>
      <c r="B43" s="63"/>
      <c r="C43" s="63"/>
      <c r="D43" s="64"/>
      <c r="E43" s="48"/>
    </row>
    <row r="44" spans="1:5" s="42" customFormat="1" ht="18.75">
      <c r="A44" s="62"/>
      <c r="B44" s="63"/>
      <c r="C44" s="63"/>
      <c r="D44" s="64"/>
      <c r="E44" s="48"/>
    </row>
    <row r="45" spans="1:5" s="42" customFormat="1" ht="18.75">
      <c r="A45" s="62"/>
      <c r="B45" s="63"/>
      <c r="C45" s="63"/>
      <c r="D45" s="64"/>
      <c r="E45" s="48"/>
    </row>
    <row r="46" spans="1:5" s="42" customFormat="1" ht="18.75">
      <c r="A46" s="62"/>
      <c r="B46" s="63"/>
      <c r="C46" s="63"/>
      <c r="D46" s="64"/>
      <c r="E46" s="48"/>
    </row>
    <row r="47" spans="1:5" s="42" customFormat="1" ht="18.75">
      <c r="A47" s="62"/>
      <c r="B47" s="63"/>
      <c r="C47" s="63"/>
      <c r="D47" s="64"/>
      <c r="E47" s="48"/>
    </row>
    <row r="48" spans="1:5" s="42" customFormat="1" ht="18.75">
      <c r="A48" s="62"/>
      <c r="B48" s="63"/>
      <c r="C48" s="63"/>
      <c r="D48" s="64"/>
      <c r="E48" s="48"/>
    </row>
    <row r="49" spans="1:5" s="42" customFormat="1" ht="18.75">
      <c r="A49" s="62"/>
      <c r="B49" s="63"/>
      <c r="C49" s="63"/>
      <c r="D49" s="64"/>
      <c r="E49" s="48"/>
    </row>
    <row r="50" spans="1:5" s="42" customFormat="1" ht="18.75">
      <c r="A50" s="62"/>
      <c r="B50" s="63"/>
      <c r="C50" s="63"/>
      <c r="D50" s="64"/>
      <c r="E50" s="48"/>
    </row>
    <row r="51" spans="1:5" s="42" customFormat="1" ht="18.75">
      <c r="A51" s="62"/>
      <c r="B51" s="63"/>
      <c r="C51" s="63"/>
      <c r="D51" s="64"/>
      <c r="E51" s="48"/>
    </row>
    <row r="52" spans="1:5" s="42" customFormat="1" ht="18.75">
      <c r="A52" s="62"/>
      <c r="B52" s="63"/>
      <c r="C52" s="63"/>
      <c r="D52" s="64"/>
      <c r="E52" s="48"/>
    </row>
    <row r="53" spans="1:5" s="42" customFormat="1" ht="18.75">
      <c r="A53" s="62"/>
      <c r="B53" s="63"/>
      <c r="C53" s="63"/>
      <c r="D53" s="64"/>
      <c r="E53" s="48"/>
    </row>
    <row r="54" spans="2:3" ht="12.75">
      <c r="B54" s="37"/>
      <c r="C54" s="37"/>
    </row>
    <row r="55" spans="2:3" ht="12.75">
      <c r="B55" s="37"/>
      <c r="C55" s="37"/>
    </row>
    <row r="56" spans="2:3" ht="12.75">
      <c r="B56" s="37"/>
      <c r="C56" s="37"/>
    </row>
    <row r="57" spans="2:3" ht="12.75">
      <c r="B57" s="37"/>
      <c r="C57" s="37"/>
    </row>
    <row r="58" spans="2:3" ht="12.75">
      <c r="B58" s="37"/>
      <c r="C58" s="37"/>
    </row>
    <row r="59" spans="2:3" ht="12.75">
      <c r="B59" s="37"/>
      <c r="C59" s="37"/>
    </row>
    <row r="60" spans="2:3" ht="12.75">
      <c r="B60" s="37"/>
      <c r="C60" s="37"/>
    </row>
    <row r="61" spans="2:3" ht="12.75">
      <c r="B61" s="37"/>
      <c r="C61" s="37"/>
    </row>
    <row r="62" spans="2:3" ht="12.75">
      <c r="B62" s="37"/>
      <c r="C62" s="37"/>
    </row>
    <row r="63" spans="2:3" ht="12.75">
      <c r="B63" s="37"/>
      <c r="C63" s="37"/>
    </row>
    <row r="64" spans="2:3" ht="12.75">
      <c r="B64" s="37"/>
      <c r="C64" s="37"/>
    </row>
    <row r="65" spans="2:3" ht="12.75">
      <c r="B65" s="37"/>
      <c r="C65" s="37"/>
    </row>
    <row r="66" spans="2:3" ht="12.75">
      <c r="B66" s="37"/>
      <c r="C66" s="37"/>
    </row>
    <row r="67" spans="2:3" ht="12.75">
      <c r="B67" s="37"/>
      <c r="C67" s="37"/>
    </row>
    <row r="68" spans="2:3" ht="12.75">
      <c r="B68" s="37"/>
      <c r="C68" s="37"/>
    </row>
    <row r="69" spans="2:3" ht="12.75">
      <c r="B69" s="37"/>
      <c r="C69" s="37"/>
    </row>
    <row r="70" spans="2:3" ht="12.75">
      <c r="B70" s="37"/>
      <c r="C70" s="37"/>
    </row>
    <row r="71" spans="2:3" ht="12.75">
      <c r="B71" s="37"/>
      <c r="C71" s="37"/>
    </row>
    <row r="72" spans="2:3" ht="12.75">
      <c r="B72" s="37"/>
      <c r="C72" s="37"/>
    </row>
    <row r="73" spans="2:3" ht="12.75">
      <c r="B73" s="37"/>
      <c r="C73" s="37"/>
    </row>
    <row r="74" spans="2:3" ht="12.75">
      <c r="B74" s="37"/>
      <c r="C74" s="37"/>
    </row>
    <row r="75" spans="2:3" ht="12.75">
      <c r="B75" s="37"/>
      <c r="C75" s="37"/>
    </row>
    <row r="76" spans="2:3" ht="12.75">
      <c r="B76" s="37"/>
      <c r="C76" s="37"/>
    </row>
  </sheetData>
  <sheetProtection/>
  <mergeCells count="2">
    <mergeCell ref="A3:E3"/>
    <mergeCell ref="B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79"/>
  <sheetViews>
    <sheetView zoomScale="75" zoomScaleNormal="75" zoomScalePageLayoutView="0" workbookViewId="0" topLeftCell="A7">
      <selection activeCell="A27" sqref="A27"/>
    </sheetView>
  </sheetViews>
  <sheetFormatPr defaultColWidth="9.00390625" defaultRowHeight="12.75"/>
  <cols>
    <col min="1" max="1" width="66.25390625" style="21" customWidth="1"/>
    <col min="2" max="2" width="14.00390625" style="11" customWidth="1"/>
    <col min="3" max="3" width="15.125" style="20" customWidth="1"/>
    <col min="4" max="4" width="17.25390625" style="8" customWidth="1"/>
    <col min="5" max="5" width="13.00390625" style="8" customWidth="1"/>
    <col min="6" max="16384" width="9.125" style="8" customWidth="1"/>
  </cols>
  <sheetData>
    <row r="1" spans="3:5" ht="95.25" customHeight="1">
      <c r="C1" s="315" t="s">
        <v>296</v>
      </c>
      <c r="D1" s="315"/>
      <c r="E1" s="315"/>
    </row>
    <row r="2" spans="3:4" ht="24" customHeight="1">
      <c r="C2" s="24"/>
      <c r="D2" s="24"/>
    </row>
    <row r="3" spans="1:6" ht="64.5" customHeight="1">
      <c r="A3" s="313" t="s">
        <v>45</v>
      </c>
      <c r="B3" s="313"/>
      <c r="C3" s="313"/>
      <c r="D3" s="313"/>
      <c r="E3" s="23"/>
      <c r="F3" s="38"/>
    </row>
    <row r="4" spans="1:6" s="39" customFormat="1" ht="15.75">
      <c r="A4" s="23"/>
      <c r="B4" s="36"/>
      <c r="C4" s="23"/>
      <c r="D4" s="314" t="s">
        <v>154</v>
      </c>
      <c r="E4" s="314"/>
      <c r="F4" s="38"/>
    </row>
    <row r="5" spans="1:5" s="41" customFormat="1" ht="81" customHeight="1">
      <c r="A5" s="50" t="s">
        <v>123</v>
      </c>
      <c r="B5" s="50" t="s">
        <v>170</v>
      </c>
      <c r="C5" s="50" t="s">
        <v>155</v>
      </c>
      <c r="D5" s="50" t="s">
        <v>156</v>
      </c>
      <c r="E5" s="50" t="s">
        <v>157</v>
      </c>
    </row>
    <row r="6" spans="1:5" s="39" customFormat="1" ht="15.75">
      <c r="A6" s="40">
        <v>1</v>
      </c>
      <c r="B6" s="66">
        <v>2</v>
      </c>
      <c r="C6" s="40">
        <v>3</v>
      </c>
      <c r="D6" s="40">
        <v>4</v>
      </c>
      <c r="E6" s="40">
        <v>5</v>
      </c>
    </row>
    <row r="7" spans="1:5" s="48" customFormat="1" ht="18.75">
      <c r="A7" s="58" t="s">
        <v>122</v>
      </c>
      <c r="B7" s="59" t="s">
        <v>135</v>
      </c>
      <c r="C7" s="237">
        <f>C8+C9</f>
        <v>-880.6</v>
      </c>
      <c r="D7" s="236">
        <f>D8+D9+D10</f>
        <v>1560.4</v>
      </c>
      <c r="E7" s="236">
        <f>E8+E9+E10</f>
        <v>1560.4</v>
      </c>
    </row>
    <row r="8" spans="1:5" s="48" customFormat="1" ht="18.75">
      <c r="A8" s="58" t="s">
        <v>44</v>
      </c>
      <c r="B8" s="59" t="s">
        <v>360</v>
      </c>
      <c r="C8" s="237">
        <f>D8-540.6</f>
        <v>-167.60000000000002</v>
      </c>
      <c r="D8" s="236">
        <v>373</v>
      </c>
      <c r="E8" s="236">
        <v>373</v>
      </c>
    </row>
    <row r="9" spans="1:5" s="48" customFormat="1" ht="75">
      <c r="A9" s="58" t="s">
        <v>121</v>
      </c>
      <c r="B9" s="59" t="s">
        <v>136</v>
      </c>
      <c r="C9" s="237">
        <f>D9-1888.4</f>
        <v>-713</v>
      </c>
      <c r="D9" s="237">
        <v>1175.4</v>
      </c>
      <c r="E9" s="237">
        <v>1175.4</v>
      </c>
    </row>
    <row r="10" spans="1:5" s="48" customFormat="1" ht="18.75">
      <c r="A10" s="58" t="s">
        <v>120</v>
      </c>
      <c r="B10" s="59" t="s">
        <v>137</v>
      </c>
      <c r="C10" s="237">
        <f>D10-6!E10</f>
        <v>0</v>
      </c>
      <c r="D10" s="236">
        <v>12</v>
      </c>
      <c r="E10" s="236">
        <v>12</v>
      </c>
    </row>
    <row r="11" spans="1:5" s="48" customFormat="1" ht="18.75">
      <c r="A11" s="58" t="s">
        <v>119</v>
      </c>
      <c r="B11" s="59" t="s">
        <v>138</v>
      </c>
      <c r="C11" s="237">
        <f>D11-151.8</f>
        <v>0.19999999999998863</v>
      </c>
      <c r="D11" s="236">
        <f>D12</f>
        <v>152</v>
      </c>
      <c r="E11" s="236">
        <f>E12</f>
        <v>152</v>
      </c>
    </row>
    <row r="12" spans="1:5" s="48" customFormat="1" ht="18.75">
      <c r="A12" s="58" t="s">
        <v>139</v>
      </c>
      <c r="B12" s="59" t="s">
        <v>140</v>
      </c>
      <c r="C12" s="237">
        <f>D12-151.8</f>
        <v>0.19999999999998863</v>
      </c>
      <c r="D12" s="236">
        <v>152</v>
      </c>
      <c r="E12" s="236">
        <v>152</v>
      </c>
    </row>
    <row r="13" spans="1:5" s="42" customFormat="1" ht="18.75">
      <c r="A13" s="58" t="s">
        <v>242</v>
      </c>
      <c r="B13" s="59" t="s">
        <v>325</v>
      </c>
      <c r="C13" s="237">
        <v>-442.1</v>
      </c>
      <c r="D13" s="236">
        <v>0</v>
      </c>
      <c r="E13" s="239">
        <v>0</v>
      </c>
    </row>
    <row r="14" spans="1:5" s="42" customFormat="1" ht="18.75">
      <c r="A14" s="58" t="s">
        <v>326</v>
      </c>
      <c r="B14" s="59" t="s">
        <v>327</v>
      </c>
      <c r="C14" s="237">
        <v>-442.1</v>
      </c>
      <c r="D14" s="236">
        <v>0</v>
      </c>
      <c r="E14" s="239">
        <v>0</v>
      </c>
    </row>
    <row r="15" spans="1:5" s="48" customFormat="1" ht="18.75">
      <c r="A15" s="58" t="s">
        <v>118</v>
      </c>
      <c r="B15" s="59" t="s">
        <v>141</v>
      </c>
      <c r="C15" s="237">
        <f>C16+C17</f>
        <v>1.8999999999999773</v>
      </c>
      <c r="D15" s="236">
        <f>D16+D17</f>
        <v>449</v>
      </c>
      <c r="E15" s="236">
        <f>E16+E17</f>
        <v>449</v>
      </c>
    </row>
    <row r="16" spans="1:5" s="48" customFormat="1" ht="18.75">
      <c r="A16" s="58" t="s">
        <v>333</v>
      </c>
      <c r="B16" s="59" t="s">
        <v>328</v>
      </c>
      <c r="C16" s="237">
        <f>-297.1+D16</f>
        <v>-297.1</v>
      </c>
      <c r="D16" s="236">
        <v>0</v>
      </c>
      <c r="E16" s="236">
        <v>0</v>
      </c>
    </row>
    <row r="17" spans="1:5" s="48" customFormat="1" ht="18.75">
      <c r="A17" s="58" t="s">
        <v>117</v>
      </c>
      <c r="B17" s="59" t="s">
        <v>142</v>
      </c>
      <c r="C17" s="237">
        <v>299</v>
      </c>
      <c r="D17" s="236">
        <v>449</v>
      </c>
      <c r="E17" s="236">
        <v>449</v>
      </c>
    </row>
    <row r="18" spans="1:5" s="48" customFormat="1" ht="18.75">
      <c r="A18" s="58" t="s">
        <v>116</v>
      </c>
      <c r="B18" s="59" t="s">
        <v>143</v>
      </c>
      <c r="C18" s="237">
        <f>C19</f>
        <v>-9</v>
      </c>
      <c r="D18" s="236">
        <v>100</v>
      </c>
      <c r="E18" s="236">
        <v>109</v>
      </c>
    </row>
    <row r="19" spans="1:5" s="48" customFormat="1" ht="18.75">
      <c r="A19" s="58" t="s">
        <v>115</v>
      </c>
      <c r="B19" s="59" t="s">
        <v>144</v>
      </c>
      <c r="C19" s="237">
        <f>-109+D19</f>
        <v>-9</v>
      </c>
      <c r="D19" s="236">
        <v>100</v>
      </c>
      <c r="E19" s="236">
        <v>109</v>
      </c>
    </row>
    <row r="20" spans="1:5" s="48" customFormat="1" ht="18.75">
      <c r="A20" s="58" t="s">
        <v>153</v>
      </c>
      <c r="B20" s="59" t="s">
        <v>145</v>
      </c>
      <c r="C20" s="237">
        <f>D20-432</f>
        <v>-76.19</v>
      </c>
      <c r="D20" s="236">
        <f>D21</f>
        <v>355.81</v>
      </c>
      <c r="E20" s="236">
        <f>E21</f>
        <v>352.14</v>
      </c>
    </row>
    <row r="21" spans="1:5" s="48" customFormat="1" ht="18.75">
      <c r="A21" s="58" t="s">
        <v>114</v>
      </c>
      <c r="B21" s="59" t="s">
        <v>146</v>
      </c>
      <c r="C21" s="237">
        <f>D21-432</f>
        <v>-76.19</v>
      </c>
      <c r="D21" s="236">
        <v>355.81</v>
      </c>
      <c r="E21" s="236">
        <v>352.14</v>
      </c>
    </row>
    <row r="22" spans="1:5" s="48" customFormat="1" ht="18.75">
      <c r="A22" s="58" t="s">
        <v>147</v>
      </c>
      <c r="B22" s="59" t="s">
        <v>148</v>
      </c>
      <c r="C22" s="237">
        <f>D22-1984.67</f>
        <v>-849</v>
      </c>
      <c r="D22" s="236">
        <f>D23+D24</f>
        <v>1135.67</v>
      </c>
      <c r="E22" s="236">
        <f>E23+E24</f>
        <v>1046.87</v>
      </c>
    </row>
    <row r="23" spans="1:5" s="48" customFormat="1" ht="18.75">
      <c r="A23" s="58" t="s">
        <v>149</v>
      </c>
      <c r="B23" s="59" t="s">
        <v>150</v>
      </c>
      <c r="C23" s="237">
        <f>D23-344.67</f>
        <v>-126.67000000000002</v>
      </c>
      <c r="D23" s="236">
        <v>218</v>
      </c>
      <c r="E23" s="236">
        <v>220</v>
      </c>
    </row>
    <row r="24" spans="1:5" s="48" customFormat="1" ht="37.5">
      <c r="A24" s="58" t="s">
        <v>151</v>
      </c>
      <c r="B24" s="59" t="s">
        <v>152</v>
      </c>
      <c r="C24" s="237">
        <f>D24-1640</f>
        <v>-722.33</v>
      </c>
      <c r="D24" s="237">
        <v>917.67</v>
      </c>
      <c r="E24" s="237">
        <v>826.87</v>
      </c>
    </row>
    <row r="25" spans="1:5" s="48" customFormat="1" ht="18.75">
      <c r="A25" s="58" t="s">
        <v>329</v>
      </c>
      <c r="B25" s="59" t="s">
        <v>330</v>
      </c>
      <c r="C25" s="237">
        <v>-223.87</v>
      </c>
      <c r="D25" s="236">
        <v>92.33</v>
      </c>
      <c r="E25" s="236">
        <v>185.13</v>
      </c>
    </row>
    <row r="26" spans="1:5" s="48" customFormat="1" ht="18.75">
      <c r="A26" s="58" t="s">
        <v>331</v>
      </c>
      <c r="B26" s="59" t="s">
        <v>332</v>
      </c>
      <c r="C26" s="237">
        <v>223.87</v>
      </c>
      <c r="D26" s="236">
        <v>92.33</v>
      </c>
      <c r="E26" s="236">
        <v>185.13</v>
      </c>
    </row>
    <row r="27" spans="1:5" s="48" customFormat="1" ht="18.75">
      <c r="A27" s="61" t="s">
        <v>113</v>
      </c>
      <c r="B27" s="60"/>
      <c r="C27" s="237">
        <f>C7+C11+C13+C15+C18+C20+C22+C25</f>
        <v>-2478.66</v>
      </c>
      <c r="D27" s="237">
        <f>D7+D11+D13+D15+D18+D20+D22+D25</f>
        <v>3845.21</v>
      </c>
      <c r="E27" s="237">
        <f>E7+E11+E13+E15+E18+E20+E22+E25</f>
        <v>3854.54</v>
      </c>
    </row>
    <row r="28" ht="12.75">
      <c r="B28" s="37"/>
    </row>
    <row r="29" ht="12.75">
      <c r="B29" s="37"/>
    </row>
    <row r="30" ht="12.75"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35" ht="12.75">
      <c r="B35" s="37"/>
    </row>
    <row r="36" ht="12.75">
      <c r="B36" s="37"/>
    </row>
    <row r="37" ht="12.75">
      <c r="B37" s="37"/>
    </row>
    <row r="38" ht="12.75">
      <c r="B38" s="37"/>
    </row>
    <row r="39" ht="12.75">
      <c r="B39" s="37"/>
    </row>
    <row r="40" ht="12.75">
      <c r="B40" s="37"/>
    </row>
    <row r="41" ht="12.75">
      <c r="B41" s="37"/>
    </row>
    <row r="42" ht="12.75">
      <c r="B42" s="37"/>
    </row>
    <row r="43" ht="12.75">
      <c r="B43" s="37"/>
    </row>
    <row r="44" ht="12.75">
      <c r="B44" s="37"/>
    </row>
    <row r="45" ht="12.75">
      <c r="B45" s="37"/>
    </row>
    <row r="46" ht="12.75">
      <c r="B46" s="37"/>
    </row>
    <row r="47" ht="12.75">
      <c r="B47" s="37"/>
    </row>
    <row r="48" ht="12.75">
      <c r="B48" s="37"/>
    </row>
    <row r="49" ht="12.75">
      <c r="B49" s="37"/>
    </row>
    <row r="50" ht="12.75">
      <c r="B50" s="37"/>
    </row>
    <row r="51" ht="12.75">
      <c r="B51" s="37"/>
    </row>
    <row r="52" ht="12.75">
      <c r="B52" s="37"/>
    </row>
    <row r="53" ht="12.75">
      <c r="B53" s="37"/>
    </row>
    <row r="54" ht="12.75">
      <c r="B54" s="37"/>
    </row>
    <row r="55" ht="12.75">
      <c r="B55" s="37"/>
    </row>
    <row r="56" ht="12.75">
      <c r="B56" s="37"/>
    </row>
    <row r="57" ht="12.75">
      <c r="B57" s="37"/>
    </row>
    <row r="58" ht="12.75">
      <c r="B58" s="37"/>
    </row>
    <row r="59" ht="12.75">
      <c r="B59" s="37"/>
    </row>
    <row r="60" ht="12.75">
      <c r="B60" s="37"/>
    </row>
    <row r="61" ht="12.75">
      <c r="B61" s="37"/>
    </row>
    <row r="62" ht="12.75">
      <c r="B62" s="37"/>
    </row>
    <row r="63" ht="12.75">
      <c r="B63" s="37"/>
    </row>
    <row r="64" ht="12.75">
      <c r="B64" s="37"/>
    </row>
    <row r="65" ht="12.75">
      <c r="B65" s="37"/>
    </row>
    <row r="66" ht="12.75">
      <c r="B66" s="37"/>
    </row>
    <row r="67" ht="12.75">
      <c r="B67" s="37"/>
    </row>
    <row r="68" ht="12.75">
      <c r="B68" s="37"/>
    </row>
    <row r="69" ht="12.75">
      <c r="B69" s="37"/>
    </row>
    <row r="70" ht="12.75">
      <c r="B70" s="37"/>
    </row>
    <row r="71" ht="12.75">
      <c r="B71" s="37"/>
    </row>
    <row r="72" ht="12.75">
      <c r="B72" s="37"/>
    </row>
    <row r="73" ht="12.75">
      <c r="B73" s="37"/>
    </row>
    <row r="74" ht="12.75">
      <c r="B74" s="37"/>
    </row>
    <row r="75" ht="12.75">
      <c r="B75" s="37"/>
    </row>
    <row r="76" ht="12.75">
      <c r="B76" s="37"/>
    </row>
    <row r="77" ht="12.75">
      <c r="B77" s="37"/>
    </row>
    <row r="78" ht="12.75">
      <c r="B78" s="37"/>
    </row>
    <row r="79" ht="12.75">
      <c r="B79" s="37"/>
    </row>
  </sheetData>
  <sheetProtection/>
  <mergeCells count="3">
    <mergeCell ref="A3:D3"/>
    <mergeCell ref="D4:E4"/>
    <mergeCell ref="C1:E1"/>
  </mergeCells>
  <printOptions/>
  <pageMargins left="1.1811023622047245" right="0.3937007874015748" top="0.3937007874015748" bottom="0.35433070866141736" header="0.31496062992125984" footer="0.31496062992125984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view="pageBreakPreview" zoomScaleSheetLayoutView="100" zoomScalePageLayoutView="0" workbookViewId="0" topLeftCell="A6">
      <selection activeCell="H26" sqref="H26"/>
    </sheetView>
  </sheetViews>
  <sheetFormatPr defaultColWidth="3.625" defaultRowHeight="12.75"/>
  <cols>
    <col min="1" max="1" width="5.25390625" style="25" customWidth="1"/>
    <col min="2" max="2" width="46.25390625" style="26" customWidth="1"/>
    <col min="3" max="3" width="8.125" style="27" customWidth="1"/>
    <col min="4" max="4" width="8.00390625" style="27" customWidth="1"/>
    <col min="5" max="5" width="10.00390625" style="27" customWidth="1"/>
    <col min="6" max="6" width="9.375" style="27" customWidth="1"/>
    <col min="7" max="7" width="12.00390625" style="27" hidden="1" customWidth="1"/>
    <col min="8" max="8" width="12.00390625" style="27" customWidth="1"/>
    <col min="9" max="9" width="13.00390625" style="27" customWidth="1"/>
    <col min="10" max="10" width="13.375" style="27" customWidth="1"/>
    <col min="11" max="16384" width="3.625" style="28" customWidth="1"/>
  </cols>
  <sheetData>
    <row r="1" spans="5:10" ht="99" customHeight="1">
      <c r="E1" s="315" t="s">
        <v>387</v>
      </c>
      <c r="F1" s="315"/>
      <c r="G1" s="315"/>
      <c r="H1" s="315"/>
      <c r="I1" s="315"/>
      <c r="J1" s="315"/>
    </row>
    <row r="2" spans="6:10" ht="21.75" customHeight="1">
      <c r="F2" s="29"/>
      <c r="G2" s="29"/>
      <c r="H2" s="29"/>
      <c r="I2" s="29"/>
      <c r="J2" s="29"/>
    </row>
    <row r="3" spans="1:10" s="48" customFormat="1" ht="84.75" customHeight="1">
      <c r="A3" s="313" t="s">
        <v>283</v>
      </c>
      <c r="B3" s="313"/>
      <c r="C3" s="313"/>
      <c r="D3" s="313"/>
      <c r="E3" s="313"/>
      <c r="F3" s="313"/>
      <c r="G3" s="313"/>
      <c r="H3" s="313"/>
      <c r="I3" s="313"/>
      <c r="J3" s="316"/>
    </row>
    <row r="4" spans="1:10" s="32" customFormat="1" ht="12.75">
      <c r="A4" s="30"/>
      <c r="B4" s="30"/>
      <c r="C4" s="30"/>
      <c r="D4" s="30"/>
      <c r="E4" s="31"/>
      <c r="F4" s="317" t="s">
        <v>124</v>
      </c>
      <c r="G4" s="317"/>
      <c r="H4" s="317"/>
      <c r="I4" s="317"/>
      <c r="J4" s="317"/>
    </row>
    <row r="5" spans="1:10" s="67" customFormat="1" ht="45" customHeight="1">
      <c r="A5" s="77" t="s">
        <v>286</v>
      </c>
      <c r="B5" s="77" t="s">
        <v>126</v>
      </c>
      <c r="C5" s="73" t="s">
        <v>172</v>
      </c>
      <c r="D5" s="73" t="s">
        <v>173</v>
      </c>
      <c r="E5" s="73" t="s">
        <v>174</v>
      </c>
      <c r="F5" s="73" t="s">
        <v>175</v>
      </c>
      <c r="G5" s="73" t="s">
        <v>80</v>
      </c>
      <c r="H5" s="73" t="s">
        <v>375</v>
      </c>
      <c r="I5" s="73" t="s">
        <v>377</v>
      </c>
      <c r="J5" s="77" t="s">
        <v>127</v>
      </c>
    </row>
    <row r="6" spans="1:10" s="75" customFormat="1" ht="15.75">
      <c r="A6" s="74">
        <v>1</v>
      </c>
      <c r="B6" s="74">
        <v>2</v>
      </c>
      <c r="C6" s="72" t="s">
        <v>177</v>
      </c>
      <c r="D6" s="72" t="s">
        <v>128</v>
      </c>
      <c r="E6" s="72" t="s">
        <v>129</v>
      </c>
      <c r="F6" s="72" t="s">
        <v>130</v>
      </c>
      <c r="G6" s="74">
        <v>6</v>
      </c>
      <c r="H6" s="74">
        <v>6</v>
      </c>
      <c r="I6" s="74">
        <v>7</v>
      </c>
      <c r="J6" s="74">
        <v>8</v>
      </c>
    </row>
    <row r="7" spans="1:10" s="218" customFormat="1" ht="59.25" customHeight="1">
      <c r="A7" s="110" t="s">
        <v>47</v>
      </c>
      <c r="B7" s="222" t="s">
        <v>285</v>
      </c>
      <c r="C7" s="131" t="s">
        <v>212</v>
      </c>
      <c r="D7" s="131" t="s">
        <v>212</v>
      </c>
      <c r="E7" s="131" t="s">
        <v>49</v>
      </c>
      <c r="F7" s="131" t="s">
        <v>181</v>
      </c>
      <c r="G7" s="229" t="e">
        <f>#REF!+G8+G11</f>
        <v>#REF!</v>
      </c>
      <c r="H7" s="216">
        <f>H8+H11</f>
        <v>2537.85059</v>
      </c>
      <c r="I7" s="216">
        <f>I8+I11</f>
        <v>0</v>
      </c>
      <c r="J7" s="216">
        <f>J8+J11</f>
        <v>2537.85059</v>
      </c>
    </row>
    <row r="8" spans="1:10" s="219" customFormat="1" ht="40.5" customHeight="1">
      <c r="A8" s="111"/>
      <c r="B8" s="223" t="s">
        <v>346</v>
      </c>
      <c r="C8" s="135" t="s">
        <v>212</v>
      </c>
      <c r="D8" s="135" t="s">
        <v>212</v>
      </c>
      <c r="E8" s="135" t="s">
        <v>217</v>
      </c>
      <c r="F8" s="135" t="s">
        <v>181</v>
      </c>
      <c r="G8" s="137">
        <v>167</v>
      </c>
      <c r="H8" s="216">
        <f aca="true" t="shared" si="0" ref="H8:J9">H9</f>
        <v>426.49</v>
      </c>
      <c r="I8" s="216">
        <f t="shared" si="0"/>
        <v>0</v>
      </c>
      <c r="J8" s="216">
        <f t="shared" si="0"/>
        <v>426.49</v>
      </c>
    </row>
    <row r="9" spans="1:10" s="220" customFormat="1" ht="60.75" customHeight="1">
      <c r="A9" s="111"/>
      <c r="B9" s="243" t="s">
        <v>347</v>
      </c>
      <c r="C9" s="133" t="s">
        <v>65</v>
      </c>
      <c r="D9" s="133" t="s">
        <v>61</v>
      </c>
      <c r="E9" s="133" t="s">
        <v>228</v>
      </c>
      <c r="F9" s="133" t="s">
        <v>181</v>
      </c>
      <c r="G9" s="138">
        <v>167</v>
      </c>
      <c r="H9" s="252">
        <v>426.49</v>
      </c>
      <c r="I9" s="252">
        <v>0</v>
      </c>
      <c r="J9" s="252">
        <f t="shared" si="0"/>
        <v>426.49</v>
      </c>
    </row>
    <row r="10" spans="1:10" s="218" customFormat="1" ht="46.5" customHeight="1">
      <c r="A10" s="111"/>
      <c r="B10" s="224" t="s">
        <v>233</v>
      </c>
      <c r="C10" s="133" t="s">
        <v>65</v>
      </c>
      <c r="D10" s="133" t="s">
        <v>61</v>
      </c>
      <c r="E10" s="133" t="s">
        <v>228</v>
      </c>
      <c r="F10" s="133" t="s">
        <v>55</v>
      </c>
      <c r="G10" s="138" t="e">
        <f>#REF!</f>
        <v>#REF!</v>
      </c>
      <c r="H10" s="252">
        <v>426.49</v>
      </c>
      <c r="I10" s="252">
        <v>0</v>
      </c>
      <c r="J10" s="252">
        <f>H10+I10</f>
        <v>426.49</v>
      </c>
    </row>
    <row r="11" spans="1:10" s="219" customFormat="1" ht="48.75" customHeight="1">
      <c r="A11" s="111"/>
      <c r="B11" s="223" t="s">
        <v>338</v>
      </c>
      <c r="C11" s="135" t="s">
        <v>212</v>
      </c>
      <c r="D11" s="135" t="s">
        <v>212</v>
      </c>
      <c r="E11" s="135" t="s">
        <v>49</v>
      </c>
      <c r="F11" s="135" t="s">
        <v>181</v>
      </c>
      <c r="G11" s="137">
        <f>G12+G15+G20+G23</f>
        <v>1878.9699999999998</v>
      </c>
      <c r="H11" s="216">
        <f>H12+H15+H20+H23</f>
        <v>2111.3605900000002</v>
      </c>
      <c r="I11" s="216">
        <f>J11-H11</f>
        <v>0</v>
      </c>
      <c r="J11" s="216">
        <f>J12+J15+J20+J23</f>
        <v>2111.3605900000002</v>
      </c>
    </row>
    <row r="12" spans="1:10" s="221" customFormat="1" ht="63" customHeight="1">
      <c r="A12" s="111"/>
      <c r="B12" s="150" t="s">
        <v>339</v>
      </c>
      <c r="C12" s="133" t="s">
        <v>63</v>
      </c>
      <c r="D12" s="133" t="s">
        <v>63</v>
      </c>
      <c r="E12" s="133" t="s">
        <v>253</v>
      </c>
      <c r="F12" s="133" t="s">
        <v>181</v>
      </c>
      <c r="G12" s="138">
        <v>96</v>
      </c>
      <c r="H12" s="252">
        <f>H13+H14</f>
        <v>110.94136</v>
      </c>
      <c r="I12" s="252">
        <f>J12-H12</f>
        <v>0</v>
      </c>
      <c r="J12" s="252">
        <f>J13+J14</f>
        <v>110.94136</v>
      </c>
    </row>
    <row r="13" spans="1:10" s="221" customFormat="1" ht="53.25" customHeight="1">
      <c r="A13" s="111"/>
      <c r="B13" s="150" t="s">
        <v>229</v>
      </c>
      <c r="C13" s="133" t="s">
        <v>63</v>
      </c>
      <c r="D13" s="133" t="s">
        <v>63</v>
      </c>
      <c r="E13" s="133" t="s">
        <v>253</v>
      </c>
      <c r="F13" s="133" t="s">
        <v>52</v>
      </c>
      <c r="G13" s="138">
        <v>96</v>
      </c>
      <c r="H13" s="252">
        <v>108.94136</v>
      </c>
      <c r="I13" s="252">
        <f>J13-H13</f>
        <v>0</v>
      </c>
      <c r="J13" s="252">
        <v>108.94136</v>
      </c>
    </row>
    <row r="14" spans="1:10" s="218" customFormat="1" ht="46.5" customHeight="1">
      <c r="A14" s="111"/>
      <c r="B14" s="224" t="s">
        <v>233</v>
      </c>
      <c r="C14" s="133" t="s">
        <v>63</v>
      </c>
      <c r="D14" s="133" t="s">
        <v>63</v>
      </c>
      <c r="E14" s="133" t="s">
        <v>253</v>
      </c>
      <c r="F14" s="133" t="s">
        <v>55</v>
      </c>
      <c r="G14" s="138" t="e">
        <f>G10</f>
        <v>#REF!</v>
      </c>
      <c r="H14" s="252">
        <v>2</v>
      </c>
      <c r="I14" s="252">
        <v>0</v>
      </c>
      <c r="J14" s="252">
        <v>2</v>
      </c>
    </row>
    <row r="15" spans="1:10" s="221" customFormat="1" ht="61.5" customHeight="1">
      <c r="A15" s="111"/>
      <c r="B15" s="150" t="s">
        <v>348</v>
      </c>
      <c r="C15" s="132" t="s">
        <v>67</v>
      </c>
      <c r="D15" s="132" t="s">
        <v>47</v>
      </c>
      <c r="E15" s="132" t="s">
        <v>258</v>
      </c>
      <c r="F15" s="132" t="s">
        <v>181</v>
      </c>
      <c r="G15" s="138">
        <f>G16+G17+G18+G19</f>
        <v>356.86</v>
      </c>
      <c r="H15" s="252">
        <v>549.41</v>
      </c>
      <c r="I15" s="274">
        <v>0</v>
      </c>
      <c r="J15" s="252">
        <f>I15+H15</f>
        <v>549.41</v>
      </c>
    </row>
    <row r="16" spans="1:10" s="221" customFormat="1" ht="48.75" customHeight="1">
      <c r="A16" s="111"/>
      <c r="B16" s="243" t="s">
        <v>233</v>
      </c>
      <c r="C16" s="132" t="s">
        <v>67</v>
      </c>
      <c r="D16" s="132" t="s">
        <v>47</v>
      </c>
      <c r="E16" s="132" t="s">
        <v>258</v>
      </c>
      <c r="F16" s="132" t="s">
        <v>55</v>
      </c>
      <c r="G16" s="138">
        <v>327.86</v>
      </c>
      <c r="H16" s="252">
        <v>515.41</v>
      </c>
      <c r="I16" s="274">
        <v>0</v>
      </c>
      <c r="J16" s="252">
        <f>I16+H16</f>
        <v>515.41</v>
      </c>
    </row>
    <row r="17" spans="1:10" s="221" customFormat="1" ht="20.25" customHeight="1">
      <c r="A17" s="111"/>
      <c r="B17" s="102" t="s">
        <v>168</v>
      </c>
      <c r="C17" s="133" t="s">
        <v>67</v>
      </c>
      <c r="D17" s="133" t="s">
        <v>47</v>
      </c>
      <c r="E17" s="133" t="s">
        <v>258</v>
      </c>
      <c r="F17" s="133" t="s">
        <v>261</v>
      </c>
      <c r="G17" s="162">
        <v>10</v>
      </c>
      <c r="H17" s="252">
        <v>10</v>
      </c>
      <c r="I17" s="274">
        <f aca="true" t="shared" si="1" ref="I17:I24">J17-H17</f>
        <v>0</v>
      </c>
      <c r="J17" s="252">
        <v>10</v>
      </c>
    </row>
    <row r="18" spans="1:10" s="220" customFormat="1" ht="33" customHeight="1">
      <c r="A18" s="111"/>
      <c r="B18" s="129" t="s">
        <v>234</v>
      </c>
      <c r="C18" s="133" t="s">
        <v>67</v>
      </c>
      <c r="D18" s="133" t="s">
        <v>47</v>
      </c>
      <c r="E18" s="133" t="s">
        <v>258</v>
      </c>
      <c r="F18" s="133" t="s">
        <v>56</v>
      </c>
      <c r="G18" s="162">
        <v>12</v>
      </c>
      <c r="H18" s="252">
        <v>11</v>
      </c>
      <c r="I18" s="274">
        <f t="shared" si="1"/>
        <v>0</v>
      </c>
      <c r="J18" s="252">
        <v>11</v>
      </c>
    </row>
    <row r="19" spans="1:10" s="220" customFormat="1" ht="22.5" customHeight="1">
      <c r="A19" s="111"/>
      <c r="B19" s="129" t="s">
        <v>235</v>
      </c>
      <c r="C19" s="132" t="s">
        <v>67</v>
      </c>
      <c r="D19" s="132" t="s">
        <v>47</v>
      </c>
      <c r="E19" s="132" t="s">
        <v>258</v>
      </c>
      <c r="F19" s="132" t="s">
        <v>218</v>
      </c>
      <c r="G19" s="139">
        <v>7</v>
      </c>
      <c r="H19" s="252">
        <v>13</v>
      </c>
      <c r="I19" s="274">
        <f t="shared" si="1"/>
        <v>0</v>
      </c>
      <c r="J19" s="252">
        <v>13</v>
      </c>
    </row>
    <row r="20" spans="1:10" s="218" customFormat="1" ht="63" customHeight="1">
      <c r="A20" s="111"/>
      <c r="B20" s="244" t="s">
        <v>340</v>
      </c>
      <c r="C20" s="132" t="s">
        <v>57</v>
      </c>
      <c r="D20" s="132" t="s">
        <v>47</v>
      </c>
      <c r="E20" s="132" t="s">
        <v>258</v>
      </c>
      <c r="F20" s="132" t="s">
        <v>181</v>
      </c>
      <c r="G20" s="138">
        <v>244</v>
      </c>
      <c r="H20" s="252">
        <f>H21+H22</f>
        <v>316.55048999999997</v>
      </c>
      <c r="I20" s="275">
        <f t="shared" si="1"/>
        <v>0</v>
      </c>
      <c r="J20" s="252">
        <f>J21+J22</f>
        <v>316.55048999999997</v>
      </c>
    </row>
    <row r="21" spans="1:10" s="218" customFormat="1" ht="48.75" customHeight="1">
      <c r="A21" s="111"/>
      <c r="B21" s="150" t="s">
        <v>229</v>
      </c>
      <c r="C21" s="132" t="s">
        <v>57</v>
      </c>
      <c r="D21" s="132" t="s">
        <v>47</v>
      </c>
      <c r="E21" s="132" t="s">
        <v>258</v>
      </c>
      <c r="F21" s="132" t="s">
        <v>52</v>
      </c>
      <c r="G21" s="138">
        <v>187</v>
      </c>
      <c r="H21" s="252">
        <v>251.55049</v>
      </c>
      <c r="I21" s="275">
        <v>0</v>
      </c>
      <c r="J21" s="252">
        <f>I21+H21</f>
        <v>251.55049</v>
      </c>
    </row>
    <row r="22" spans="1:10" s="218" customFormat="1" ht="51" customHeight="1">
      <c r="A22" s="111"/>
      <c r="B22" s="129" t="s">
        <v>233</v>
      </c>
      <c r="C22" s="132" t="s">
        <v>57</v>
      </c>
      <c r="D22" s="132" t="s">
        <v>47</v>
      </c>
      <c r="E22" s="132" t="s">
        <v>258</v>
      </c>
      <c r="F22" s="132" t="s">
        <v>55</v>
      </c>
      <c r="G22" s="138">
        <v>57</v>
      </c>
      <c r="H22" s="252">
        <v>65</v>
      </c>
      <c r="I22" s="275">
        <v>0</v>
      </c>
      <c r="J22" s="252">
        <f>I22+H22</f>
        <v>65</v>
      </c>
    </row>
    <row r="23" spans="1:10" s="218" customFormat="1" ht="62.25" customHeight="1">
      <c r="A23" s="111"/>
      <c r="B23" s="245" t="s">
        <v>349</v>
      </c>
      <c r="C23" s="133" t="s">
        <v>57</v>
      </c>
      <c r="D23" s="133" t="s">
        <v>65</v>
      </c>
      <c r="E23" s="134" t="s">
        <v>272</v>
      </c>
      <c r="F23" s="133" t="s">
        <v>181</v>
      </c>
      <c r="G23" s="140">
        <v>1182.11</v>
      </c>
      <c r="H23" s="252">
        <f>H24+H25</f>
        <v>1134.45874</v>
      </c>
      <c r="I23" s="275">
        <f t="shared" si="1"/>
        <v>0</v>
      </c>
      <c r="J23" s="252">
        <f>J24+J25</f>
        <v>1134.45874</v>
      </c>
    </row>
    <row r="24" spans="1:10" s="220" customFormat="1" ht="44.25" customHeight="1">
      <c r="A24" s="111"/>
      <c r="B24" s="183" t="s">
        <v>229</v>
      </c>
      <c r="C24" s="133" t="s">
        <v>57</v>
      </c>
      <c r="D24" s="133" t="s">
        <v>65</v>
      </c>
      <c r="E24" s="134" t="s">
        <v>272</v>
      </c>
      <c r="F24" s="133" t="s">
        <v>52</v>
      </c>
      <c r="G24" s="140">
        <v>1172.1111</v>
      </c>
      <c r="H24" s="252">
        <v>1128.45874</v>
      </c>
      <c r="I24" s="275">
        <f t="shared" si="1"/>
        <v>0</v>
      </c>
      <c r="J24" s="252">
        <v>1128.45874</v>
      </c>
    </row>
    <row r="25" spans="1:10" s="218" customFormat="1" ht="45" customHeight="1">
      <c r="A25" s="226"/>
      <c r="B25" s="184" t="s">
        <v>233</v>
      </c>
      <c r="C25" s="133" t="s">
        <v>57</v>
      </c>
      <c r="D25" s="133" t="s">
        <v>65</v>
      </c>
      <c r="E25" s="134" t="s">
        <v>272</v>
      </c>
      <c r="F25" s="133" t="s">
        <v>55</v>
      </c>
      <c r="G25" s="140">
        <v>10</v>
      </c>
      <c r="H25" s="252">
        <v>6</v>
      </c>
      <c r="I25" s="275">
        <v>0</v>
      </c>
      <c r="J25" s="252">
        <v>6</v>
      </c>
    </row>
    <row r="26" spans="1:10" s="220" customFormat="1" ht="26.25" customHeight="1">
      <c r="A26" s="111"/>
      <c r="B26" s="148" t="s">
        <v>214</v>
      </c>
      <c r="C26" s="135" t="s">
        <v>212</v>
      </c>
      <c r="D26" s="135" t="s">
        <v>212</v>
      </c>
      <c r="E26" s="136" t="s">
        <v>49</v>
      </c>
      <c r="F26" s="136" t="s">
        <v>181</v>
      </c>
      <c r="G26" s="137">
        <f>G27+G39</f>
        <v>875.9100000000001</v>
      </c>
      <c r="H26" s="216">
        <f>H27+H39+H43+H46</f>
        <v>2220.1</v>
      </c>
      <c r="I26" s="216">
        <f>I27+I39+I43+I46</f>
        <v>164.5</v>
      </c>
      <c r="J26" s="216">
        <f>J27+J39+J43+J46</f>
        <v>2384.5999999999995</v>
      </c>
    </row>
    <row r="27" spans="1:10" s="220" customFormat="1" ht="29.25" customHeight="1">
      <c r="A27" s="111"/>
      <c r="B27" s="225" t="s">
        <v>225</v>
      </c>
      <c r="C27" s="135" t="s">
        <v>47</v>
      </c>
      <c r="D27" s="135" t="s">
        <v>212</v>
      </c>
      <c r="E27" s="136" t="s">
        <v>49</v>
      </c>
      <c r="F27" s="136" t="s">
        <v>181</v>
      </c>
      <c r="G27" s="137">
        <f>G28+G37</f>
        <v>725.11</v>
      </c>
      <c r="H27" s="216">
        <f>H28+H37+H30</f>
        <v>1696.3</v>
      </c>
      <c r="I27" s="216">
        <f>I28+I37+I30</f>
        <v>0</v>
      </c>
      <c r="J27" s="216">
        <f>J28+J37+J30</f>
        <v>1696.3</v>
      </c>
    </row>
    <row r="28" spans="1:10" s="220" customFormat="1" ht="29.25" customHeight="1">
      <c r="A28" s="111"/>
      <c r="B28" s="102" t="s">
        <v>215</v>
      </c>
      <c r="C28" s="133" t="s">
        <v>47</v>
      </c>
      <c r="D28" s="133" t="s">
        <v>60</v>
      </c>
      <c r="E28" s="134" t="s">
        <v>366</v>
      </c>
      <c r="F28" s="134" t="s">
        <v>181</v>
      </c>
      <c r="G28" s="138">
        <v>713.11</v>
      </c>
      <c r="H28" s="252">
        <v>443.98</v>
      </c>
      <c r="I28" s="252">
        <v>0</v>
      </c>
      <c r="J28" s="252">
        <v>443.98</v>
      </c>
    </row>
    <row r="29" spans="1:10" s="220" customFormat="1" ht="45" customHeight="1">
      <c r="A29" s="111"/>
      <c r="B29" s="246" t="s">
        <v>229</v>
      </c>
      <c r="C29" s="133" t="s">
        <v>47</v>
      </c>
      <c r="D29" s="133" t="s">
        <v>60</v>
      </c>
      <c r="E29" s="134" t="s">
        <v>366</v>
      </c>
      <c r="F29" s="134" t="s">
        <v>52</v>
      </c>
      <c r="G29" s="138">
        <v>713.11</v>
      </c>
      <c r="H29" s="252">
        <v>443.98</v>
      </c>
      <c r="I29" s="252">
        <v>0</v>
      </c>
      <c r="J29" s="252">
        <v>443.98</v>
      </c>
    </row>
    <row r="30" spans="1:10" s="220" customFormat="1" ht="45" customHeight="1">
      <c r="A30" s="111"/>
      <c r="B30" s="246" t="s">
        <v>368</v>
      </c>
      <c r="C30" s="133" t="s">
        <v>47</v>
      </c>
      <c r="D30" s="133" t="s">
        <v>48</v>
      </c>
      <c r="E30" s="134" t="s">
        <v>367</v>
      </c>
      <c r="F30" s="134" t="s">
        <v>181</v>
      </c>
      <c r="G30" s="138"/>
      <c r="H30" s="252">
        <v>1240.32</v>
      </c>
      <c r="I30" s="252">
        <v>0</v>
      </c>
      <c r="J30" s="252">
        <v>1240.32</v>
      </c>
    </row>
    <row r="31" spans="1:10" s="220" customFormat="1" ht="45" customHeight="1">
      <c r="A31" s="111"/>
      <c r="B31" s="150" t="s">
        <v>229</v>
      </c>
      <c r="C31" s="133" t="s">
        <v>47</v>
      </c>
      <c r="D31" s="133" t="s">
        <v>48</v>
      </c>
      <c r="E31" s="134" t="s">
        <v>367</v>
      </c>
      <c r="F31" s="134" t="s">
        <v>52</v>
      </c>
      <c r="G31" s="138">
        <v>1015.46</v>
      </c>
      <c r="H31" s="252">
        <v>946.32</v>
      </c>
      <c r="I31" s="252">
        <v>0</v>
      </c>
      <c r="J31" s="252">
        <f>I31+H31</f>
        <v>946.32</v>
      </c>
    </row>
    <row r="32" spans="1:10" s="220" customFormat="1" ht="45" customHeight="1">
      <c r="A32" s="111"/>
      <c r="B32" s="129" t="s">
        <v>230</v>
      </c>
      <c r="C32" s="133" t="s">
        <v>47</v>
      </c>
      <c r="D32" s="133" t="s">
        <v>48</v>
      </c>
      <c r="E32" s="134" t="s">
        <v>367</v>
      </c>
      <c r="F32" s="134" t="s">
        <v>231</v>
      </c>
      <c r="G32" s="138">
        <v>2.1</v>
      </c>
      <c r="H32" s="252">
        <v>2.1</v>
      </c>
      <c r="I32" s="252">
        <f>J32-H32</f>
        <v>0</v>
      </c>
      <c r="J32" s="252">
        <f>G32</f>
        <v>2.1</v>
      </c>
    </row>
    <row r="33" spans="1:10" s="220" customFormat="1" ht="45" customHeight="1">
      <c r="A33" s="111"/>
      <c r="B33" s="129" t="s">
        <v>232</v>
      </c>
      <c r="C33" s="133" t="s">
        <v>47</v>
      </c>
      <c r="D33" s="133" t="s">
        <v>48</v>
      </c>
      <c r="E33" s="134" t="s">
        <v>367</v>
      </c>
      <c r="F33" s="134" t="s">
        <v>54</v>
      </c>
      <c r="G33" s="138">
        <v>50.5</v>
      </c>
      <c r="H33" s="252">
        <v>50</v>
      </c>
      <c r="I33" s="252">
        <v>0</v>
      </c>
      <c r="J33" s="252">
        <v>50</v>
      </c>
    </row>
    <row r="34" spans="1:10" s="220" customFormat="1" ht="45" customHeight="1">
      <c r="A34" s="111"/>
      <c r="B34" s="129" t="s">
        <v>233</v>
      </c>
      <c r="C34" s="133" t="s">
        <v>47</v>
      </c>
      <c r="D34" s="133" t="s">
        <v>48</v>
      </c>
      <c r="E34" s="134" t="s">
        <v>367</v>
      </c>
      <c r="F34" s="134" t="s">
        <v>55</v>
      </c>
      <c r="G34" s="138">
        <v>197.661</v>
      </c>
      <c r="H34" s="252">
        <v>229.4</v>
      </c>
      <c r="I34" s="252">
        <v>0</v>
      </c>
      <c r="J34" s="252">
        <v>229.4</v>
      </c>
    </row>
    <row r="35" spans="1:10" s="220" customFormat="1" ht="35.25" customHeight="1">
      <c r="A35" s="111"/>
      <c r="B35" s="129" t="s">
        <v>234</v>
      </c>
      <c r="C35" s="133" t="s">
        <v>47</v>
      </c>
      <c r="D35" s="133" t="s">
        <v>48</v>
      </c>
      <c r="E35" s="134" t="s">
        <v>367</v>
      </c>
      <c r="F35" s="134" t="s">
        <v>56</v>
      </c>
      <c r="G35" s="138">
        <v>7</v>
      </c>
      <c r="H35" s="252">
        <v>2.5</v>
      </c>
      <c r="I35" s="252">
        <v>0</v>
      </c>
      <c r="J35" s="252">
        <v>2.5</v>
      </c>
    </row>
    <row r="36" spans="1:10" s="220" customFormat="1" ht="19.5" customHeight="1">
      <c r="A36" s="111"/>
      <c r="B36" s="129" t="s">
        <v>235</v>
      </c>
      <c r="C36" s="133" t="s">
        <v>47</v>
      </c>
      <c r="D36" s="133" t="s">
        <v>48</v>
      </c>
      <c r="E36" s="134" t="s">
        <v>367</v>
      </c>
      <c r="F36" s="134" t="s">
        <v>218</v>
      </c>
      <c r="G36" s="138">
        <v>5.039</v>
      </c>
      <c r="H36" s="252">
        <v>10</v>
      </c>
      <c r="I36" s="252">
        <f>J36-H36</f>
        <v>0</v>
      </c>
      <c r="J36" s="252">
        <v>10</v>
      </c>
    </row>
    <row r="37" spans="1:10" s="220" customFormat="1" ht="31.5" customHeight="1">
      <c r="A37" s="111"/>
      <c r="B37" s="247" t="s">
        <v>219</v>
      </c>
      <c r="C37" s="228" t="s">
        <v>47</v>
      </c>
      <c r="D37" s="133" t="s">
        <v>57</v>
      </c>
      <c r="E37" s="133" t="s">
        <v>224</v>
      </c>
      <c r="F37" s="133" t="s">
        <v>181</v>
      </c>
      <c r="G37" s="139">
        <v>12</v>
      </c>
      <c r="H37" s="274">
        <v>12</v>
      </c>
      <c r="I37" s="252">
        <f>J37-H37</f>
        <v>0</v>
      </c>
      <c r="J37" s="274">
        <v>12</v>
      </c>
    </row>
    <row r="38" spans="1:10" s="220" customFormat="1" ht="16.5" customHeight="1">
      <c r="A38" s="111"/>
      <c r="B38" s="129" t="s">
        <v>237</v>
      </c>
      <c r="C38" s="228" t="s">
        <v>47</v>
      </c>
      <c r="D38" s="133" t="s">
        <v>57</v>
      </c>
      <c r="E38" s="133" t="s">
        <v>224</v>
      </c>
      <c r="F38" s="133" t="s">
        <v>59</v>
      </c>
      <c r="G38" s="139">
        <v>12</v>
      </c>
      <c r="H38" s="274">
        <v>12</v>
      </c>
      <c r="I38" s="252">
        <f>J38-H38</f>
        <v>0</v>
      </c>
      <c r="J38" s="274">
        <v>12</v>
      </c>
    </row>
    <row r="39" spans="1:10" s="220" customFormat="1" ht="15" customHeight="1">
      <c r="A39" s="111"/>
      <c r="B39" s="227" t="s">
        <v>239</v>
      </c>
      <c r="C39" s="256" t="s">
        <v>60</v>
      </c>
      <c r="D39" s="135" t="s">
        <v>61</v>
      </c>
      <c r="E39" s="135" t="s">
        <v>287</v>
      </c>
      <c r="F39" s="135" t="s">
        <v>181</v>
      </c>
      <c r="G39" s="141">
        <f>G40</f>
        <v>150.8</v>
      </c>
      <c r="H39" s="276">
        <f>H40</f>
        <v>100.8</v>
      </c>
      <c r="I39" s="216">
        <f>J39-H39</f>
        <v>-17.700000000000003</v>
      </c>
      <c r="J39" s="276">
        <f>J40</f>
        <v>83.1</v>
      </c>
    </row>
    <row r="40" spans="1:10" s="220" customFormat="1" ht="49.5" customHeight="1">
      <c r="A40" s="111"/>
      <c r="B40" s="154" t="s">
        <v>222</v>
      </c>
      <c r="C40" s="228" t="s">
        <v>60</v>
      </c>
      <c r="D40" s="133" t="s">
        <v>61</v>
      </c>
      <c r="E40" s="133" t="s">
        <v>223</v>
      </c>
      <c r="F40" s="133" t="s">
        <v>181</v>
      </c>
      <c r="G40" s="139">
        <v>150.8</v>
      </c>
      <c r="H40" s="274">
        <v>100.8</v>
      </c>
      <c r="I40" s="252">
        <v>-17.7</v>
      </c>
      <c r="J40" s="274">
        <f>J41+J42</f>
        <v>83.1</v>
      </c>
    </row>
    <row r="41" spans="1:10" s="218" customFormat="1" ht="45">
      <c r="A41" s="226"/>
      <c r="B41" s="150" t="s">
        <v>229</v>
      </c>
      <c r="C41" s="133" t="s">
        <v>60</v>
      </c>
      <c r="D41" s="133" t="s">
        <v>61</v>
      </c>
      <c r="E41" s="133" t="s">
        <v>223</v>
      </c>
      <c r="F41" s="133" t="s">
        <v>52</v>
      </c>
      <c r="G41" s="139">
        <v>150.8</v>
      </c>
      <c r="H41" s="274">
        <v>96.8</v>
      </c>
      <c r="I41" s="252">
        <v>-17.7</v>
      </c>
      <c r="J41" s="274">
        <f>I41+H41</f>
        <v>79.1</v>
      </c>
    </row>
    <row r="42" spans="1:10" s="218" customFormat="1" ht="51" customHeight="1">
      <c r="A42" s="111"/>
      <c r="B42" s="129" t="s">
        <v>233</v>
      </c>
      <c r="C42" s="132" t="s">
        <v>60</v>
      </c>
      <c r="D42" s="132" t="s">
        <v>61</v>
      </c>
      <c r="E42" s="132" t="s">
        <v>223</v>
      </c>
      <c r="F42" s="132" t="s">
        <v>55</v>
      </c>
      <c r="G42" s="138">
        <v>57</v>
      </c>
      <c r="H42" s="252">
        <v>4</v>
      </c>
      <c r="I42" s="252">
        <v>0</v>
      </c>
      <c r="J42" s="252">
        <f>I42+H42</f>
        <v>4</v>
      </c>
    </row>
    <row r="43" spans="1:10" s="220" customFormat="1" ht="15" customHeight="1">
      <c r="A43" s="111"/>
      <c r="B43" s="227" t="s">
        <v>114</v>
      </c>
      <c r="C43" s="256" t="s">
        <v>67</v>
      </c>
      <c r="D43" s="135" t="s">
        <v>47</v>
      </c>
      <c r="E43" s="135" t="s">
        <v>287</v>
      </c>
      <c r="F43" s="135" t="s">
        <v>181</v>
      </c>
      <c r="G43" s="141">
        <f>G44</f>
        <v>150.8</v>
      </c>
      <c r="H43" s="276">
        <f>H44</f>
        <v>423</v>
      </c>
      <c r="I43" s="216">
        <f>J43-H43</f>
        <v>0</v>
      </c>
      <c r="J43" s="276">
        <f>J44</f>
        <v>423</v>
      </c>
    </row>
    <row r="44" spans="1:10" s="220" customFormat="1" ht="49.5" customHeight="1">
      <c r="A44" s="111"/>
      <c r="B44" s="154" t="s">
        <v>392</v>
      </c>
      <c r="C44" s="228" t="s">
        <v>67</v>
      </c>
      <c r="D44" s="133" t="s">
        <v>47</v>
      </c>
      <c r="E44" s="133" t="s">
        <v>389</v>
      </c>
      <c r="F44" s="133" t="s">
        <v>181</v>
      </c>
      <c r="G44" s="139">
        <v>150.8</v>
      </c>
      <c r="H44" s="274">
        <v>423</v>
      </c>
      <c r="I44" s="252">
        <v>0</v>
      </c>
      <c r="J44" s="274">
        <v>423</v>
      </c>
    </row>
    <row r="45" spans="1:10" s="218" customFormat="1" ht="51" customHeight="1">
      <c r="A45" s="111"/>
      <c r="B45" s="129" t="s">
        <v>390</v>
      </c>
      <c r="C45" s="132" t="s">
        <v>67</v>
      </c>
      <c r="D45" s="132" t="s">
        <v>47</v>
      </c>
      <c r="E45" s="132" t="s">
        <v>389</v>
      </c>
      <c r="F45" s="132" t="s">
        <v>391</v>
      </c>
      <c r="G45" s="138">
        <v>57</v>
      </c>
      <c r="H45" s="252">
        <v>423</v>
      </c>
      <c r="I45" s="252">
        <v>0</v>
      </c>
      <c r="J45" s="252">
        <f>I45+H45</f>
        <v>423</v>
      </c>
    </row>
    <row r="46" spans="1:11" s="218" customFormat="1" ht="15">
      <c r="A46" s="287"/>
      <c r="B46" s="293" t="s">
        <v>405</v>
      </c>
      <c r="C46" s="131" t="s">
        <v>400</v>
      </c>
      <c r="D46" s="135" t="s">
        <v>400</v>
      </c>
      <c r="E46" s="135" t="s">
        <v>408</v>
      </c>
      <c r="F46" s="136" t="s">
        <v>181</v>
      </c>
      <c r="G46" s="135" t="s">
        <v>181</v>
      </c>
      <c r="H46" s="169">
        <v>0</v>
      </c>
      <c r="I46" s="216">
        <f>I47+I48</f>
        <v>182.2</v>
      </c>
      <c r="J46" s="216">
        <f>J47+J48</f>
        <v>182.2</v>
      </c>
      <c r="K46" s="216"/>
    </row>
    <row r="47" spans="1:10" s="218" customFormat="1" ht="77.25" customHeight="1">
      <c r="A47" s="287"/>
      <c r="B47" s="288" t="s">
        <v>406</v>
      </c>
      <c r="C47" s="291" t="s">
        <v>400</v>
      </c>
      <c r="D47" s="291" t="s">
        <v>400</v>
      </c>
      <c r="E47" s="291" t="s">
        <v>402</v>
      </c>
      <c r="F47" s="292" t="s">
        <v>410</v>
      </c>
      <c r="G47" s="138"/>
      <c r="H47" s="252">
        <v>0</v>
      </c>
      <c r="I47" s="252">
        <v>126</v>
      </c>
      <c r="J47" s="252">
        <v>126</v>
      </c>
    </row>
    <row r="48" spans="1:10" s="218" customFormat="1" ht="48.75" customHeight="1">
      <c r="A48" s="287"/>
      <c r="B48" s="288" t="s">
        <v>407</v>
      </c>
      <c r="C48" s="291" t="s">
        <v>400</v>
      </c>
      <c r="D48" s="291" t="s">
        <v>400</v>
      </c>
      <c r="E48" s="291" t="s">
        <v>409</v>
      </c>
      <c r="F48" s="292" t="s">
        <v>410</v>
      </c>
      <c r="G48" s="138"/>
      <c r="H48" s="252">
        <v>0</v>
      </c>
      <c r="I48" s="252">
        <v>56.2</v>
      </c>
      <c r="J48" s="252">
        <v>56.2</v>
      </c>
    </row>
    <row r="49" spans="1:10" s="68" customFormat="1" ht="18.75">
      <c r="A49" s="69"/>
      <c r="B49" s="318" t="s">
        <v>113</v>
      </c>
      <c r="C49" s="319"/>
      <c r="D49" s="319"/>
      <c r="E49" s="319"/>
      <c r="F49" s="320"/>
      <c r="G49" s="230" t="e">
        <f>G26+G7</f>
        <v>#REF!</v>
      </c>
      <c r="H49" s="216">
        <f>H26+H7</f>
        <v>4757.95059</v>
      </c>
      <c r="I49" s="216">
        <f>I26+I7</f>
        <v>164.5</v>
      </c>
      <c r="J49" s="216">
        <f>J26+J7</f>
        <v>4922.4505899999995</v>
      </c>
    </row>
    <row r="50" spans="1:10" s="68" customFormat="1" ht="18.75">
      <c r="A50" s="69"/>
      <c r="B50" s="70"/>
      <c r="C50" s="71"/>
      <c r="D50" s="71"/>
      <c r="E50" s="71"/>
      <c r="F50" s="71"/>
      <c r="G50" s="71"/>
      <c r="H50" s="71"/>
      <c r="I50" s="71"/>
      <c r="J50" s="71"/>
    </row>
    <row r="51" spans="1:10" s="68" customFormat="1" ht="114" customHeight="1">
      <c r="A51" s="240"/>
      <c r="B51" s="70"/>
      <c r="C51" s="71"/>
      <c r="D51" s="71"/>
      <c r="E51" s="71"/>
      <c r="F51" s="71"/>
      <c r="G51" s="71"/>
      <c r="H51" s="71"/>
      <c r="I51" s="71"/>
      <c r="J51" s="71"/>
    </row>
    <row r="52" spans="2:10" ht="18.75">
      <c r="B52" s="240"/>
      <c r="C52" s="240"/>
      <c r="D52" s="240"/>
      <c r="E52" s="240"/>
      <c r="F52" s="240"/>
      <c r="G52" s="240"/>
      <c r="H52" s="240"/>
      <c r="I52" s="240"/>
      <c r="J52" s="240"/>
    </row>
  </sheetData>
  <sheetProtection/>
  <mergeCells count="4">
    <mergeCell ref="E1:J1"/>
    <mergeCell ref="A3:J3"/>
    <mergeCell ref="F4:J4"/>
    <mergeCell ref="B49:F49"/>
  </mergeCells>
  <printOptions horizontalCentered="1"/>
  <pageMargins left="1.1811023622047245" right="0.3937007874015748" top="0.5511811023622047" bottom="0.3937007874015748" header="0.31496062992125984" footer="0.3937007874015748"/>
  <pageSetup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1:I48"/>
  <sheetViews>
    <sheetView view="pageBreakPreview" zoomScaleSheetLayoutView="100" zoomScalePageLayoutView="0" workbookViewId="0" topLeftCell="A1">
      <selection activeCell="B30" sqref="B30"/>
    </sheetView>
  </sheetViews>
  <sheetFormatPr defaultColWidth="3.625" defaultRowHeight="12.75"/>
  <cols>
    <col min="1" max="1" width="4.375" style="25" customWidth="1"/>
    <col min="2" max="2" width="39.875" style="26" customWidth="1"/>
    <col min="3" max="3" width="7.25390625" style="27" customWidth="1"/>
    <col min="4" max="4" width="8.00390625" style="27" customWidth="1"/>
    <col min="5" max="5" width="11.125" style="27" customWidth="1"/>
    <col min="6" max="6" width="9.375" style="27" customWidth="1"/>
    <col min="7" max="7" width="12.00390625" style="27" hidden="1" customWidth="1"/>
    <col min="8" max="8" width="11.375" style="27" customWidth="1"/>
    <col min="9" max="9" width="11.25390625" style="28" customWidth="1"/>
    <col min="10" max="255" width="9.125" style="28" customWidth="1"/>
    <col min="256" max="16384" width="3.625" style="28" customWidth="1"/>
  </cols>
  <sheetData>
    <row r="1" spans="6:9" ht="93" customHeight="1">
      <c r="F1" s="315" t="s">
        <v>297</v>
      </c>
      <c r="G1" s="315"/>
      <c r="H1" s="315"/>
      <c r="I1" s="315"/>
    </row>
    <row r="2" spans="6:8" ht="21.75" customHeight="1">
      <c r="F2" s="29"/>
      <c r="G2" s="29"/>
      <c r="H2" s="29"/>
    </row>
    <row r="3" spans="1:9" s="48" customFormat="1" ht="125.25" customHeight="1">
      <c r="A3" s="313" t="s">
        <v>288</v>
      </c>
      <c r="B3" s="313"/>
      <c r="C3" s="313"/>
      <c r="D3" s="313"/>
      <c r="E3" s="313"/>
      <c r="F3" s="313"/>
      <c r="G3" s="313"/>
      <c r="H3" s="313"/>
      <c r="I3" s="313"/>
    </row>
    <row r="4" spans="1:9" s="32" customFormat="1" ht="12.75">
      <c r="A4" s="30"/>
      <c r="B4" s="30"/>
      <c r="C4" s="30"/>
      <c r="D4" s="30"/>
      <c r="E4" s="31"/>
      <c r="F4" s="317"/>
      <c r="G4" s="317"/>
      <c r="H4" s="317"/>
      <c r="I4" s="32" t="s">
        <v>124</v>
      </c>
    </row>
    <row r="5" spans="1:9" s="67" customFormat="1" ht="93.75" customHeight="1">
      <c r="A5" s="74" t="s">
        <v>286</v>
      </c>
      <c r="B5" s="74" t="s">
        <v>126</v>
      </c>
      <c r="C5" s="73" t="s">
        <v>172</v>
      </c>
      <c r="D5" s="73" t="s">
        <v>173</v>
      </c>
      <c r="E5" s="73" t="s">
        <v>174</v>
      </c>
      <c r="F5" s="73" t="s">
        <v>175</v>
      </c>
      <c r="G5" s="231" t="s">
        <v>155</v>
      </c>
      <c r="H5" s="77" t="s">
        <v>289</v>
      </c>
      <c r="I5" s="77" t="s">
        <v>157</v>
      </c>
    </row>
    <row r="6" spans="1:9" s="75" customFormat="1" ht="15.75">
      <c r="A6" s="74">
        <v>1</v>
      </c>
      <c r="B6" s="74">
        <v>2</v>
      </c>
      <c r="C6" s="72" t="s">
        <v>177</v>
      </c>
      <c r="D6" s="72" t="s">
        <v>128</v>
      </c>
      <c r="E6" s="72" t="s">
        <v>129</v>
      </c>
      <c r="F6" s="72" t="s">
        <v>130</v>
      </c>
      <c r="G6" s="74">
        <v>6</v>
      </c>
      <c r="H6" s="74">
        <v>7</v>
      </c>
      <c r="I6" s="232"/>
    </row>
    <row r="7" spans="1:9" s="218" customFormat="1" ht="71.25">
      <c r="A7" s="110" t="s">
        <v>47</v>
      </c>
      <c r="B7" s="222" t="s">
        <v>285</v>
      </c>
      <c r="C7" s="131" t="s">
        <v>212</v>
      </c>
      <c r="D7" s="131" t="s">
        <v>212</v>
      </c>
      <c r="E7" s="131" t="s">
        <v>49</v>
      </c>
      <c r="F7" s="131" t="s">
        <v>181</v>
      </c>
      <c r="G7" s="229">
        <f>G30+G8+G11</f>
        <v>3357.06328</v>
      </c>
      <c r="H7" s="229">
        <f>H8+H11</f>
        <v>2040.48</v>
      </c>
      <c r="I7" s="229">
        <f>I8+I11</f>
        <v>1957.01</v>
      </c>
    </row>
    <row r="8" spans="1:9" s="218" customFormat="1" ht="38.25">
      <c r="A8" s="111"/>
      <c r="B8" s="223" t="s">
        <v>346</v>
      </c>
      <c r="C8" s="133" t="s">
        <v>212</v>
      </c>
      <c r="D8" s="133" t="s">
        <v>212</v>
      </c>
      <c r="E8" s="133" t="s">
        <v>217</v>
      </c>
      <c r="F8" s="133" t="s">
        <v>181</v>
      </c>
      <c r="G8" s="138">
        <f>G9</f>
        <v>150</v>
      </c>
      <c r="H8" s="138">
        <f>H9</f>
        <v>449</v>
      </c>
      <c r="I8" s="138">
        <f>I9</f>
        <v>449</v>
      </c>
    </row>
    <row r="9" spans="1:9" s="218" customFormat="1" ht="77.25" customHeight="1">
      <c r="A9" s="111"/>
      <c r="B9" s="129" t="s">
        <v>347</v>
      </c>
      <c r="C9" s="133" t="s">
        <v>65</v>
      </c>
      <c r="D9" s="133" t="s">
        <v>61</v>
      </c>
      <c r="E9" s="133" t="s">
        <v>228</v>
      </c>
      <c r="F9" s="133" t="s">
        <v>181</v>
      </c>
      <c r="G9" s="138">
        <f>G10</f>
        <v>150</v>
      </c>
      <c r="H9" s="138">
        <v>449</v>
      </c>
      <c r="I9" s="213">
        <v>449</v>
      </c>
    </row>
    <row r="10" spans="1:9" s="218" customFormat="1" ht="49.5" customHeight="1">
      <c r="A10" s="111"/>
      <c r="B10" s="224" t="s">
        <v>233</v>
      </c>
      <c r="C10" s="133" t="s">
        <v>65</v>
      </c>
      <c r="D10" s="133" t="s">
        <v>61</v>
      </c>
      <c r="E10" s="133" t="s">
        <v>228</v>
      </c>
      <c r="F10" s="133" t="s">
        <v>55</v>
      </c>
      <c r="G10" s="138">
        <v>150</v>
      </c>
      <c r="H10" s="138">
        <v>449</v>
      </c>
      <c r="I10" s="213">
        <v>449</v>
      </c>
    </row>
    <row r="11" spans="1:9" s="218" customFormat="1" ht="44.25" customHeight="1">
      <c r="A11" s="111"/>
      <c r="B11" s="223" t="s">
        <v>338</v>
      </c>
      <c r="C11" s="133" t="s">
        <v>212</v>
      </c>
      <c r="D11" s="133" t="s">
        <v>212</v>
      </c>
      <c r="E11" s="133" t="s">
        <v>49</v>
      </c>
      <c r="F11" s="133" t="s">
        <v>181</v>
      </c>
      <c r="G11" s="138">
        <f>G12+G15+G20+G23</f>
        <v>1921.2932799999999</v>
      </c>
      <c r="H11" s="138">
        <f>H12+H15+H20+H23</f>
        <v>1591.48</v>
      </c>
      <c r="I11" s="138">
        <f>I12+I15+I20+I23</f>
        <v>1508.01</v>
      </c>
    </row>
    <row r="12" spans="1:9" s="218" customFormat="1" ht="78" customHeight="1">
      <c r="A12" s="111"/>
      <c r="B12" s="150" t="s">
        <v>339</v>
      </c>
      <c r="C12" s="133" t="s">
        <v>63</v>
      </c>
      <c r="D12" s="133" t="s">
        <v>63</v>
      </c>
      <c r="E12" s="133" t="s">
        <v>253</v>
      </c>
      <c r="F12" s="133" t="s">
        <v>181</v>
      </c>
      <c r="G12" s="138">
        <f>G13</f>
        <v>109</v>
      </c>
      <c r="H12" s="138">
        <f>H13+H14</f>
        <v>100</v>
      </c>
      <c r="I12" s="138">
        <f>I13+I14</f>
        <v>109</v>
      </c>
    </row>
    <row r="13" spans="1:9" s="218" customFormat="1" ht="47.25" customHeight="1">
      <c r="A13" s="111"/>
      <c r="B13" s="150" t="s">
        <v>229</v>
      </c>
      <c r="C13" s="133" t="s">
        <v>63</v>
      </c>
      <c r="D13" s="133" t="s">
        <v>63</v>
      </c>
      <c r="E13" s="133" t="s">
        <v>253</v>
      </c>
      <c r="F13" s="133" t="s">
        <v>52</v>
      </c>
      <c r="G13" s="138">
        <v>109</v>
      </c>
      <c r="H13" s="138">
        <v>96</v>
      </c>
      <c r="I13" s="213">
        <v>100</v>
      </c>
    </row>
    <row r="14" spans="1:9" s="219" customFormat="1" ht="30" customHeight="1">
      <c r="A14" s="111"/>
      <c r="B14" s="224" t="s">
        <v>233</v>
      </c>
      <c r="C14" s="133" t="s">
        <v>63</v>
      </c>
      <c r="D14" s="133" t="s">
        <v>63</v>
      </c>
      <c r="E14" s="133" t="s">
        <v>253</v>
      </c>
      <c r="F14" s="133" t="s">
        <v>55</v>
      </c>
      <c r="G14" s="138">
        <v>150</v>
      </c>
      <c r="H14" s="138">
        <v>4</v>
      </c>
      <c r="I14" s="213">
        <v>9</v>
      </c>
    </row>
    <row r="15" spans="1:9" s="219" customFormat="1" ht="75">
      <c r="A15" s="111"/>
      <c r="B15" s="150" t="s">
        <v>341</v>
      </c>
      <c r="C15" s="132" t="s">
        <v>67</v>
      </c>
      <c r="D15" s="132" t="s">
        <v>47</v>
      </c>
      <c r="E15" s="132" t="s">
        <v>258</v>
      </c>
      <c r="F15" s="132" t="s">
        <v>181</v>
      </c>
      <c r="G15" s="138">
        <f>G16+G17+G18+G19</f>
        <v>357.41</v>
      </c>
      <c r="H15" s="138">
        <f>H16+H17+H18+H19</f>
        <v>355.81</v>
      </c>
      <c r="I15" s="138">
        <f>I16+I17+I18+I19</f>
        <v>352.14</v>
      </c>
    </row>
    <row r="16" spans="1:9" s="220" customFormat="1" ht="45">
      <c r="A16" s="111"/>
      <c r="B16" s="129" t="s">
        <v>233</v>
      </c>
      <c r="C16" s="132" t="s">
        <v>67</v>
      </c>
      <c r="D16" s="132" t="s">
        <v>47</v>
      </c>
      <c r="E16" s="132" t="s">
        <v>258</v>
      </c>
      <c r="F16" s="132" t="s">
        <v>55</v>
      </c>
      <c r="G16" s="138">
        <v>328.41</v>
      </c>
      <c r="H16" s="138">
        <v>336.81</v>
      </c>
      <c r="I16" s="213">
        <v>333.14</v>
      </c>
    </row>
    <row r="17" spans="1:9" s="220" customFormat="1" ht="51" customHeight="1">
      <c r="A17" s="111"/>
      <c r="B17" s="102" t="s">
        <v>168</v>
      </c>
      <c r="C17" s="133" t="s">
        <v>67</v>
      </c>
      <c r="D17" s="133" t="s">
        <v>47</v>
      </c>
      <c r="E17" s="133" t="s">
        <v>258</v>
      </c>
      <c r="F17" s="133" t="s">
        <v>261</v>
      </c>
      <c r="G17" s="162">
        <v>10</v>
      </c>
      <c r="H17" s="162">
        <v>10</v>
      </c>
      <c r="I17" s="213">
        <v>10</v>
      </c>
    </row>
    <row r="18" spans="1:9" s="218" customFormat="1" ht="46.5" customHeight="1">
      <c r="A18" s="111"/>
      <c r="B18" s="129" t="s">
        <v>234</v>
      </c>
      <c r="C18" s="133" t="s">
        <v>67</v>
      </c>
      <c r="D18" s="133" t="s">
        <v>47</v>
      </c>
      <c r="E18" s="133" t="s">
        <v>258</v>
      </c>
      <c r="F18" s="133" t="s">
        <v>56</v>
      </c>
      <c r="G18" s="162">
        <v>12</v>
      </c>
      <c r="H18" s="162">
        <v>6</v>
      </c>
      <c r="I18" s="213">
        <v>6</v>
      </c>
    </row>
    <row r="19" spans="1:9" s="219" customFormat="1" ht="30">
      <c r="A19" s="111"/>
      <c r="B19" s="129" t="s">
        <v>235</v>
      </c>
      <c r="C19" s="132" t="s">
        <v>67</v>
      </c>
      <c r="D19" s="132" t="s">
        <v>47</v>
      </c>
      <c r="E19" s="132" t="s">
        <v>258</v>
      </c>
      <c r="F19" s="132" t="s">
        <v>218</v>
      </c>
      <c r="G19" s="139">
        <v>7</v>
      </c>
      <c r="H19" s="139">
        <v>3</v>
      </c>
      <c r="I19" s="213">
        <v>3</v>
      </c>
    </row>
    <row r="20" spans="1:9" s="221" customFormat="1" ht="75">
      <c r="A20" s="111"/>
      <c r="B20" s="150" t="s">
        <v>340</v>
      </c>
      <c r="C20" s="132" t="s">
        <v>57</v>
      </c>
      <c r="D20" s="132" t="s">
        <v>47</v>
      </c>
      <c r="E20" s="132" t="s">
        <v>258</v>
      </c>
      <c r="F20" s="132" t="s">
        <v>181</v>
      </c>
      <c r="G20" s="138">
        <v>254.67</v>
      </c>
      <c r="H20" s="138">
        <f>H21+H22</f>
        <v>218</v>
      </c>
      <c r="I20" s="213">
        <f>I21+I22</f>
        <v>220</v>
      </c>
    </row>
    <row r="21" spans="1:9" s="220" customFormat="1" ht="51" customHeight="1">
      <c r="A21" s="111"/>
      <c r="B21" s="150" t="s">
        <v>229</v>
      </c>
      <c r="C21" s="132" t="s">
        <v>57</v>
      </c>
      <c r="D21" s="132" t="s">
        <v>47</v>
      </c>
      <c r="E21" s="132" t="s">
        <v>258</v>
      </c>
      <c r="F21" s="132" t="s">
        <v>52</v>
      </c>
      <c r="G21" s="138">
        <v>187</v>
      </c>
      <c r="H21" s="138">
        <v>193</v>
      </c>
      <c r="I21" s="213">
        <v>193</v>
      </c>
    </row>
    <row r="22" spans="1:9" s="221" customFormat="1" ht="45">
      <c r="A22" s="111"/>
      <c r="B22" s="129" t="s">
        <v>233</v>
      </c>
      <c r="C22" s="132" t="s">
        <v>57</v>
      </c>
      <c r="D22" s="132" t="s">
        <v>47</v>
      </c>
      <c r="E22" s="132" t="s">
        <v>258</v>
      </c>
      <c r="F22" s="132" t="s">
        <v>55</v>
      </c>
      <c r="G22" s="138">
        <v>67.67</v>
      </c>
      <c r="H22" s="138">
        <v>25</v>
      </c>
      <c r="I22" s="213">
        <v>27</v>
      </c>
    </row>
    <row r="23" spans="1:9" s="221" customFormat="1" ht="73.5" customHeight="1">
      <c r="A23" s="111"/>
      <c r="B23" s="182" t="s">
        <v>342</v>
      </c>
      <c r="C23" s="133" t="s">
        <v>57</v>
      </c>
      <c r="D23" s="133" t="s">
        <v>65</v>
      </c>
      <c r="E23" s="134" t="s">
        <v>272</v>
      </c>
      <c r="F23" s="133" t="s">
        <v>181</v>
      </c>
      <c r="G23" s="140">
        <f>G24+G25</f>
        <v>1200.21328</v>
      </c>
      <c r="H23" s="138">
        <f>H24+H25</f>
        <v>917.67</v>
      </c>
      <c r="I23" s="138">
        <f>I24+I25</f>
        <v>826.87</v>
      </c>
    </row>
    <row r="24" spans="1:9" s="221" customFormat="1" ht="42.75" customHeight="1">
      <c r="A24" s="111"/>
      <c r="B24" s="183" t="s">
        <v>229</v>
      </c>
      <c r="C24" s="133" t="s">
        <v>57</v>
      </c>
      <c r="D24" s="133" t="s">
        <v>65</v>
      </c>
      <c r="E24" s="134" t="s">
        <v>272</v>
      </c>
      <c r="F24" s="133" t="s">
        <v>52</v>
      </c>
      <c r="G24" s="140">
        <v>1190.21328</v>
      </c>
      <c r="H24" s="140">
        <v>911.67</v>
      </c>
      <c r="I24" s="213">
        <v>820.87</v>
      </c>
    </row>
    <row r="25" spans="1:9" s="221" customFormat="1" ht="45.75" customHeight="1">
      <c r="A25" s="111"/>
      <c r="B25" s="184" t="s">
        <v>233</v>
      </c>
      <c r="C25" s="133" t="s">
        <v>57</v>
      </c>
      <c r="D25" s="133" t="s">
        <v>65</v>
      </c>
      <c r="E25" s="134" t="s">
        <v>272</v>
      </c>
      <c r="F25" s="133" t="s">
        <v>55</v>
      </c>
      <c r="G25" s="140">
        <v>10</v>
      </c>
      <c r="H25" s="140">
        <v>6</v>
      </c>
      <c r="I25" s="213">
        <v>6</v>
      </c>
    </row>
    <row r="26" spans="1:9" s="220" customFormat="1" ht="28.5">
      <c r="A26" s="226"/>
      <c r="B26" s="148" t="s">
        <v>214</v>
      </c>
      <c r="C26" s="135" t="s">
        <v>212</v>
      </c>
      <c r="D26" s="135" t="s">
        <v>212</v>
      </c>
      <c r="E26" s="136" t="s">
        <v>49</v>
      </c>
      <c r="F26" s="136" t="s">
        <v>181</v>
      </c>
      <c r="G26" s="137">
        <f>G27+G40</f>
        <v>877.11</v>
      </c>
      <c r="H26" s="137">
        <f>H27+H39+H43+H30</f>
        <v>1804.73</v>
      </c>
      <c r="I26" s="137">
        <f>I27+I39+I43+I30</f>
        <v>1897.5300000000002</v>
      </c>
    </row>
    <row r="27" spans="1:9" s="220" customFormat="1" ht="25.5">
      <c r="A27" s="111"/>
      <c r="B27" s="225" t="s">
        <v>225</v>
      </c>
      <c r="C27" s="133" t="s">
        <v>47</v>
      </c>
      <c r="D27" s="133" t="s">
        <v>60</v>
      </c>
      <c r="E27" s="134" t="s">
        <v>366</v>
      </c>
      <c r="F27" s="134" t="s">
        <v>181</v>
      </c>
      <c r="G27" s="138">
        <f>G28+G37</f>
        <v>725.11</v>
      </c>
      <c r="H27" s="138">
        <f>H28+H37</f>
        <v>385</v>
      </c>
      <c r="I27" s="233">
        <f>I28+I37</f>
        <v>385</v>
      </c>
    </row>
    <row r="28" spans="1:9" s="218" customFormat="1" ht="33" customHeight="1">
      <c r="A28" s="111"/>
      <c r="B28" s="102" t="s">
        <v>215</v>
      </c>
      <c r="C28" s="133" t="s">
        <v>47</v>
      </c>
      <c r="D28" s="133" t="s">
        <v>60</v>
      </c>
      <c r="E28" s="134" t="s">
        <v>366</v>
      </c>
      <c r="F28" s="134" t="s">
        <v>181</v>
      </c>
      <c r="G28" s="138">
        <f>G29</f>
        <v>713.11</v>
      </c>
      <c r="H28" s="138">
        <f>H29</f>
        <v>373</v>
      </c>
      <c r="I28" s="213">
        <f>I29</f>
        <v>373</v>
      </c>
    </row>
    <row r="29" spans="1:9" s="218" customFormat="1" ht="48.75" customHeight="1">
      <c r="A29" s="111"/>
      <c r="B29" s="102" t="s">
        <v>229</v>
      </c>
      <c r="C29" s="133" t="s">
        <v>47</v>
      </c>
      <c r="D29" s="133" t="s">
        <v>60</v>
      </c>
      <c r="E29" s="134" t="s">
        <v>366</v>
      </c>
      <c r="F29" s="134" t="s">
        <v>52</v>
      </c>
      <c r="G29" s="138">
        <v>713.11</v>
      </c>
      <c r="H29" s="138">
        <v>373</v>
      </c>
      <c r="I29" s="248">
        <v>373</v>
      </c>
    </row>
    <row r="30" spans="1:9" s="218" customFormat="1" ht="38.25">
      <c r="A30" s="111"/>
      <c r="B30" s="223" t="s">
        <v>368</v>
      </c>
      <c r="C30" s="133" t="s">
        <v>47</v>
      </c>
      <c r="D30" s="133" t="s">
        <v>48</v>
      </c>
      <c r="E30" s="134" t="s">
        <v>367</v>
      </c>
      <c r="F30" s="134" t="s">
        <v>181</v>
      </c>
      <c r="G30" s="138">
        <f>G31+G32+G33+G34+G35+G36</f>
        <v>1285.77</v>
      </c>
      <c r="H30" s="138">
        <f>H31+H32+H33+H34+H35+H36</f>
        <v>1175.4</v>
      </c>
      <c r="I30" s="138">
        <f>I31+I32+I33+I34+I35+I36</f>
        <v>1175.4</v>
      </c>
    </row>
    <row r="31" spans="1:9" s="218" customFormat="1" ht="45">
      <c r="A31" s="111"/>
      <c r="B31" s="150" t="s">
        <v>229</v>
      </c>
      <c r="C31" s="133" t="s">
        <v>47</v>
      </c>
      <c r="D31" s="133" t="s">
        <v>48</v>
      </c>
      <c r="E31" s="134" t="s">
        <v>367</v>
      </c>
      <c r="F31" s="134" t="s">
        <v>52</v>
      </c>
      <c r="G31" s="138">
        <v>1015.46</v>
      </c>
      <c r="H31" s="138">
        <v>835.9</v>
      </c>
      <c r="I31" s="213">
        <v>835.9</v>
      </c>
    </row>
    <row r="32" spans="1:9" s="220" customFormat="1" ht="33" customHeight="1">
      <c r="A32" s="111"/>
      <c r="B32" s="129" t="s">
        <v>230</v>
      </c>
      <c r="C32" s="133" t="s">
        <v>47</v>
      </c>
      <c r="D32" s="133" t="s">
        <v>48</v>
      </c>
      <c r="E32" s="134" t="s">
        <v>367</v>
      </c>
      <c r="F32" s="134" t="s">
        <v>231</v>
      </c>
      <c r="G32" s="138">
        <v>2.1</v>
      </c>
      <c r="H32" s="138">
        <v>2.1</v>
      </c>
      <c r="I32" s="213">
        <v>2.1</v>
      </c>
    </row>
    <row r="33" spans="1:9" s="218" customFormat="1" ht="45">
      <c r="A33" s="111"/>
      <c r="B33" s="129" t="s">
        <v>232</v>
      </c>
      <c r="C33" s="133" t="s">
        <v>47</v>
      </c>
      <c r="D33" s="133" t="s">
        <v>48</v>
      </c>
      <c r="E33" s="134" t="s">
        <v>367</v>
      </c>
      <c r="F33" s="134" t="s">
        <v>54</v>
      </c>
      <c r="G33" s="138">
        <v>58</v>
      </c>
      <c r="H33" s="138">
        <v>55</v>
      </c>
      <c r="I33" s="213">
        <v>58</v>
      </c>
    </row>
    <row r="34" spans="1:9" s="220" customFormat="1" ht="45.75" customHeight="1">
      <c r="A34" s="111"/>
      <c r="B34" s="129" t="s">
        <v>233</v>
      </c>
      <c r="C34" s="133" t="s">
        <v>47</v>
      </c>
      <c r="D34" s="133" t="s">
        <v>48</v>
      </c>
      <c r="E34" s="134" t="s">
        <v>367</v>
      </c>
      <c r="F34" s="134" t="s">
        <v>55</v>
      </c>
      <c r="G34" s="138">
        <v>196.21</v>
      </c>
      <c r="H34" s="138">
        <v>263.9</v>
      </c>
      <c r="I34" s="213">
        <v>260.9</v>
      </c>
    </row>
    <row r="35" spans="1:9" s="220" customFormat="1" ht="39" customHeight="1">
      <c r="A35" s="111"/>
      <c r="B35" s="129" t="s">
        <v>234</v>
      </c>
      <c r="C35" s="133" t="s">
        <v>47</v>
      </c>
      <c r="D35" s="133" t="s">
        <v>48</v>
      </c>
      <c r="E35" s="134" t="s">
        <v>367</v>
      </c>
      <c r="F35" s="134" t="s">
        <v>56</v>
      </c>
      <c r="G35" s="138">
        <v>8</v>
      </c>
      <c r="H35" s="138">
        <v>8.5</v>
      </c>
      <c r="I35" s="213">
        <v>8.5</v>
      </c>
    </row>
    <row r="36" spans="1:9" s="220" customFormat="1" ht="55.5" customHeight="1">
      <c r="A36" s="111"/>
      <c r="B36" s="243" t="s">
        <v>235</v>
      </c>
      <c r="C36" s="133" t="s">
        <v>47</v>
      </c>
      <c r="D36" s="133" t="s">
        <v>48</v>
      </c>
      <c r="E36" s="134" t="s">
        <v>367</v>
      </c>
      <c r="F36" s="134" t="s">
        <v>218</v>
      </c>
      <c r="G36" s="138">
        <v>6</v>
      </c>
      <c r="H36" s="138">
        <v>10</v>
      </c>
      <c r="I36" s="213">
        <v>10</v>
      </c>
    </row>
    <row r="37" spans="1:9" s="220" customFormat="1" ht="35.25" customHeight="1">
      <c r="A37" s="111"/>
      <c r="B37" s="154" t="s">
        <v>219</v>
      </c>
      <c r="C37" s="228" t="s">
        <v>47</v>
      </c>
      <c r="D37" s="133" t="s">
        <v>57</v>
      </c>
      <c r="E37" s="133" t="s">
        <v>224</v>
      </c>
      <c r="F37" s="133" t="s">
        <v>181</v>
      </c>
      <c r="G37" s="139">
        <v>12</v>
      </c>
      <c r="H37" s="139">
        <f>F37+G37</f>
        <v>12</v>
      </c>
      <c r="I37" s="213">
        <f>I38</f>
        <v>12</v>
      </c>
    </row>
    <row r="38" spans="1:9" s="220" customFormat="1" ht="21" customHeight="1">
      <c r="A38" s="111"/>
      <c r="B38" s="129" t="s">
        <v>237</v>
      </c>
      <c r="C38" s="228" t="s">
        <v>47</v>
      </c>
      <c r="D38" s="133" t="s">
        <v>57</v>
      </c>
      <c r="E38" s="133" t="s">
        <v>224</v>
      </c>
      <c r="F38" s="133" t="s">
        <v>59</v>
      </c>
      <c r="G38" s="139">
        <v>12</v>
      </c>
      <c r="H38" s="139">
        <v>12</v>
      </c>
      <c r="I38" s="213">
        <v>12</v>
      </c>
    </row>
    <row r="39" spans="1:9" s="220" customFormat="1" ht="21.75" customHeight="1">
      <c r="A39" s="111"/>
      <c r="B39" s="227" t="s">
        <v>239</v>
      </c>
      <c r="C39" s="228" t="s">
        <v>60</v>
      </c>
      <c r="D39" s="133" t="s">
        <v>61</v>
      </c>
      <c r="E39" s="133" t="s">
        <v>287</v>
      </c>
      <c r="F39" s="133" t="s">
        <v>181</v>
      </c>
      <c r="G39" s="139">
        <f>G40</f>
        <v>152</v>
      </c>
      <c r="H39" s="139">
        <f>H40</f>
        <v>152</v>
      </c>
      <c r="I39" s="213">
        <f>I40</f>
        <v>152</v>
      </c>
    </row>
    <row r="40" spans="1:9" s="220" customFormat="1" ht="49.5" customHeight="1">
      <c r="A40" s="111"/>
      <c r="B40" s="154" t="s">
        <v>222</v>
      </c>
      <c r="C40" s="228" t="s">
        <v>60</v>
      </c>
      <c r="D40" s="133" t="s">
        <v>61</v>
      </c>
      <c r="E40" s="133" t="s">
        <v>223</v>
      </c>
      <c r="F40" s="133" t="s">
        <v>181</v>
      </c>
      <c r="G40" s="139">
        <f>G41</f>
        <v>152</v>
      </c>
      <c r="H40" s="139">
        <f>H41+H42</f>
        <v>152</v>
      </c>
      <c r="I40" s="139">
        <f>I41+I42</f>
        <v>152</v>
      </c>
    </row>
    <row r="41" spans="1:9" s="220" customFormat="1" ht="49.5" customHeight="1">
      <c r="A41" s="111"/>
      <c r="B41" s="150" t="s">
        <v>229</v>
      </c>
      <c r="C41" s="133" t="s">
        <v>60</v>
      </c>
      <c r="D41" s="133" t="s">
        <v>61</v>
      </c>
      <c r="E41" s="133" t="s">
        <v>223</v>
      </c>
      <c r="F41" s="133" t="s">
        <v>52</v>
      </c>
      <c r="G41" s="139">
        <v>152</v>
      </c>
      <c r="H41" s="139">
        <v>146</v>
      </c>
      <c r="I41" s="213">
        <v>146</v>
      </c>
    </row>
    <row r="42" spans="1:9" s="220" customFormat="1" ht="49.5" customHeight="1">
      <c r="A42" s="111"/>
      <c r="B42" s="184" t="s">
        <v>233</v>
      </c>
      <c r="C42" s="133" t="s">
        <v>60</v>
      </c>
      <c r="D42" s="133" t="s">
        <v>61</v>
      </c>
      <c r="E42" s="134" t="s">
        <v>223</v>
      </c>
      <c r="F42" s="133" t="s">
        <v>55</v>
      </c>
      <c r="G42" s="140">
        <v>10</v>
      </c>
      <c r="H42" s="140">
        <v>6</v>
      </c>
      <c r="I42" s="213">
        <v>6</v>
      </c>
    </row>
    <row r="43" spans="1:9" s="220" customFormat="1" ht="17.25" customHeight="1">
      <c r="A43" s="111"/>
      <c r="B43" s="250" t="s">
        <v>365</v>
      </c>
      <c r="C43" s="133" t="s">
        <v>277</v>
      </c>
      <c r="D43" s="133" t="s">
        <v>277</v>
      </c>
      <c r="E43" s="133" t="s">
        <v>49</v>
      </c>
      <c r="F43" s="133" t="s">
        <v>181</v>
      </c>
      <c r="G43" s="140"/>
      <c r="H43" s="140">
        <v>92.33</v>
      </c>
      <c r="I43" s="213">
        <v>185.13</v>
      </c>
    </row>
    <row r="44" spans="1:9" s="220" customFormat="1" ht="17.25" customHeight="1">
      <c r="A44" s="111"/>
      <c r="B44" s="184" t="s">
        <v>365</v>
      </c>
      <c r="C44" s="133" t="s">
        <v>277</v>
      </c>
      <c r="D44" s="133" t="s">
        <v>277</v>
      </c>
      <c r="E44" s="133" t="s">
        <v>278</v>
      </c>
      <c r="F44" s="133" t="s">
        <v>276</v>
      </c>
      <c r="G44" s="140"/>
      <c r="H44" s="140">
        <v>92.33</v>
      </c>
      <c r="I44" s="213">
        <v>185.13</v>
      </c>
    </row>
    <row r="45" spans="1:9" s="218" customFormat="1" ht="15">
      <c r="A45" s="226"/>
      <c r="B45" s="318" t="s">
        <v>113</v>
      </c>
      <c r="C45" s="319"/>
      <c r="D45" s="319"/>
      <c r="E45" s="319"/>
      <c r="F45" s="320"/>
      <c r="G45" s="230">
        <f>G26+G7</f>
        <v>4234.17328</v>
      </c>
      <c r="H45" s="230">
        <f>H7+H26</f>
        <v>3845.21</v>
      </c>
      <c r="I45" s="230">
        <f>I7+I26</f>
        <v>3854.54</v>
      </c>
    </row>
    <row r="46" spans="1:8" s="68" customFormat="1" ht="18.75">
      <c r="A46" s="69"/>
      <c r="B46" s="70"/>
      <c r="C46" s="71"/>
      <c r="D46" s="71"/>
      <c r="E46" s="71"/>
      <c r="F46" s="71"/>
      <c r="G46" s="71"/>
      <c r="H46" s="71"/>
    </row>
    <row r="47" spans="1:8" s="68" customFormat="1" ht="18.75">
      <c r="A47" s="69"/>
      <c r="B47" s="70"/>
      <c r="C47" s="71"/>
      <c r="D47" s="71"/>
      <c r="E47" s="71"/>
      <c r="F47" s="71"/>
      <c r="G47" s="71"/>
      <c r="H47" s="71"/>
    </row>
    <row r="48" spans="1:9" s="68" customFormat="1" ht="114" customHeight="1">
      <c r="A48" s="321"/>
      <c r="B48" s="321"/>
      <c r="C48" s="321"/>
      <c r="D48" s="321"/>
      <c r="E48" s="321"/>
      <c r="F48" s="321"/>
      <c r="G48" s="321"/>
      <c r="H48" s="321"/>
      <c r="I48" s="76"/>
    </row>
  </sheetData>
  <sheetProtection/>
  <mergeCells count="5">
    <mergeCell ref="F1:I1"/>
    <mergeCell ref="F4:H4"/>
    <mergeCell ref="B45:F45"/>
    <mergeCell ref="A48:H48"/>
    <mergeCell ref="A3:I3"/>
  </mergeCells>
  <printOptions horizontalCentered="1"/>
  <pageMargins left="1.1811023622047245" right="0.3937007874015748" top="0.5511811023622047" bottom="0.3937007874015748" header="0.31496062992125984" footer="0.3937007874015748"/>
  <pageSetup fitToWidth="0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71"/>
  <sheetViews>
    <sheetView view="pageBreakPreview" zoomScaleNormal="85" zoomScaleSheetLayoutView="100" zoomScalePageLayoutView="0" workbookViewId="0" topLeftCell="B64">
      <selection activeCell="J72" sqref="J72"/>
    </sheetView>
  </sheetViews>
  <sheetFormatPr defaultColWidth="9.00390625" defaultRowHeight="12.75"/>
  <cols>
    <col min="1" max="1" width="3.25390625" style="25" customWidth="1"/>
    <col min="2" max="2" width="42.125" style="26" customWidth="1"/>
    <col min="3" max="3" width="11.75390625" style="27" customWidth="1"/>
    <col min="4" max="4" width="6.25390625" style="27" customWidth="1"/>
    <col min="5" max="5" width="7.375" style="27" customWidth="1"/>
    <col min="6" max="6" width="11.75390625" style="27" customWidth="1"/>
    <col min="7" max="7" width="9.125" style="27" customWidth="1"/>
    <col min="8" max="8" width="12.625" style="27" hidden="1" customWidth="1"/>
    <col min="9" max="9" width="12.625" style="27" customWidth="1"/>
    <col min="10" max="10" width="13.25390625" style="27" customWidth="1"/>
    <col min="11" max="11" width="11.875" style="27" customWidth="1"/>
    <col min="12" max="16384" width="9.125" style="28" customWidth="1"/>
  </cols>
  <sheetData>
    <row r="1" spans="7:11" ht="75" customHeight="1">
      <c r="G1" s="290" t="s">
        <v>388</v>
      </c>
      <c r="H1" s="290"/>
      <c r="I1" s="290"/>
      <c r="J1" s="290"/>
      <c r="K1" s="290"/>
    </row>
    <row r="2" spans="7:11" ht="21.75" customHeight="1">
      <c r="G2" s="29"/>
      <c r="H2" s="29"/>
      <c r="I2" s="29"/>
      <c r="J2" s="29"/>
      <c r="K2" s="29"/>
    </row>
    <row r="3" spans="1:11" s="12" customFormat="1" ht="37.5" customHeight="1">
      <c r="A3" s="283" t="s">
        <v>46</v>
      </c>
      <c r="B3" s="283"/>
      <c r="C3" s="283"/>
      <c r="D3" s="283"/>
      <c r="E3" s="283"/>
      <c r="F3" s="283"/>
      <c r="G3" s="283"/>
      <c r="H3" s="283"/>
      <c r="I3" s="283"/>
      <c r="J3" s="283"/>
      <c r="K3" s="284"/>
    </row>
    <row r="4" spans="1:11" s="32" customFormat="1" ht="18" customHeight="1">
      <c r="A4" s="30"/>
      <c r="B4" s="30"/>
      <c r="C4" s="30"/>
      <c r="D4" s="30"/>
      <c r="E4" s="30"/>
      <c r="F4" s="31"/>
      <c r="G4" s="322" t="s">
        <v>154</v>
      </c>
      <c r="H4" s="322"/>
      <c r="I4" s="322"/>
      <c r="J4" s="322"/>
      <c r="K4" s="322"/>
    </row>
    <row r="5" spans="1:11" s="33" customFormat="1" ht="61.5" customHeight="1">
      <c r="A5" s="74" t="s">
        <v>125</v>
      </c>
      <c r="B5" s="74" t="s">
        <v>126</v>
      </c>
      <c r="C5" s="72" t="s">
        <v>171</v>
      </c>
      <c r="D5" s="73" t="s">
        <v>172</v>
      </c>
      <c r="E5" s="73" t="s">
        <v>173</v>
      </c>
      <c r="F5" s="73" t="s">
        <v>174</v>
      </c>
      <c r="G5" s="73" t="s">
        <v>175</v>
      </c>
      <c r="H5" s="73" t="s">
        <v>323</v>
      </c>
      <c r="I5" s="73" t="s">
        <v>375</v>
      </c>
      <c r="J5" s="72" t="s">
        <v>376</v>
      </c>
      <c r="K5" s="74" t="s">
        <v>176</v>
      </c>
    </row>
    <row r="6" spans="1:11" s="33" customFormat="1" ht="18" customHeight="1">
      <c r="A6" s="77">
        <v>1</v>
      </c>
      <c r="B6" s="77">
        <v>2</v>
      </c>
      <c r="C6" s="73" t="s">
        <v>128</v>
      </c>
      <c r="D6" s="73" t="s">
        <v>129</v>
      </c>
      <c r="E6" s="73" t="s">
        <v>130</v>
      </c>
      <c r="F6" s="73" t="s">
        <v>131</v>
      </c>
      <c r="G6" s="73" t="s">
        <v>132</v>
      </c>
      <c r="H6" s="73"/>
      <c r="I6" s="73" t="s">
        <v>378</v>
      </c>
      <c r="J6" s="77">
        <v>9</v>
      </c>
      <c r="K6" s="77">
        <v>10</v>
      </c>
    </row>
    <row r="7" spans="1:11" s="33" customFormat="1" ht="28.5">
      <c r="A7" s="77"/>
      <c r="B7" s="147" t="s">
        <v>284</v>
      </c>
      <c r="C7" s="131" t="s">
        <v>184</v>
      </c>
      <c r="D7" s="131" t="s">
        <v>212</v>
      </c>
      <c r="E7" s="131" t="s">
        <v>212</v>
      </c>
      <c r="F7" s="131" t="s">
        <v>49</v>
      </c>
      <c r="G7" s="131" t="s">
        <v>181</v>
      </c>
      <c r="H7" s="73"/>
      <c r="I7" s="282">
        <f>I8+I33+I37+I43+I52+I59+I29</f>
        <v>4757.95059</v>
      </c>
      <c r="J7" s="282">
        <f>J8+J33+J37+J43+J52+J59+J66</f>
        <v>164.5</v>
      </c>
      <c r="K7" s="282">
        <f>K8+K33+K37+K43+K52+K59+K66</f>
        <v>4922.4505899999995</v>
      </c>
    </row>
    <row r="8" spans="1:11" s="34" customFormat="1" ht="30.75" customHeight="1">
      <c r="A8" s="77"/>
      <c r="B8" s="147" t="s">
        <v>214</v>
      </c>
      <c r="C8" s="131" t="s">
        <v>184</v>
      </c>
      <c r="D8" s="131" t="s">
        <v>212</v>
      </c>
      <c r="E8" s="131" t="s">
        <v>212</v>
      </c>
      <c r="F8" s="131" t="s">
        <v>49</v>
      </c>
      <c r="G8" s="131" t="s">
        <v>181</v>
      </c>
      <c r="H8" s="137" t="e">
        <f>#REF!+#REF!</f>
        <v>#REF!</v>
      </c>
      <c r="I8" s="216">
        <f>I9+I24</f>
        <v>1797.1000000000001</v>
      </c>
      <c r="J8" s="216">
        <f>J9+J24+J29</f>
        <v>-17.7</v>
      </c>
      <c r="K8" s="216">
        <f>K9+K24+K29</f>
        <v>2202.4</v>
      </c>
    </row>
    <row r="9" spans="1:11" s="33" customFormat="1" ht="18.75" customHeight="1">
      <c r="A9" s="77"/>
      <c r="B9" s="148" t="s">
        <v>211</v>
      </c>
      <c r="C9" s="131" t="s">
        <v>184</v>
      </c>
      <c r="D9" s="135" t="s">
        <v>47</v>
      </c>
      <c r="E9" s="135" t="s">
        <v>212</v>
      </c>
      <c r="F9" s="136" t="s">
        <v>299</v>
      </c>
      <c r="G9" s="136" t="s">
        <v>181</v>
      </c>
      <c r="H9" s="169">
        <v>0</v>
      </c>
      <c r="I9" s="216">
        <f>I10+I13+I20</f>
        <v>1696.3000000000002</v>
      </c>
      <c r="J9" s="216">
        <f>J10+J13+J20</f>
        <v>0</v>
      </c>
      <c r="K9" s="216">
        <f>K10+K13+K20</f>
        <v>1696.3000000000002</v>
      </c>
    </row>
    <row r="10" spans="1:11" s="33" customFormat="1" ht="33.75" customHeight="1">
      <c r="A10" s="77"/>
      <c r="B10" s="149" t="s">
        <v>225</v>
      </c>
      <c r="C10" s="131" t="s">
        <v>184</v>
      </c>
      <c r="D10" s="135" t="s">
        <v>47</v>
      </c>
      <c r="E10" s="135" t="s">
        <v>60</v>
      </c>
      <c r="F10" s="136" t="s">
        <v>366</v>
      </c>
      <c r="G10" s="136" t="s">
        <v>181</v>
      </c>
      <c r="H10" s="169">
        <v>0</v>
      </c>
      <c r="I10" s="216">
        <f aca="true" t="shared" si="0" ref="I10:K11">I11</f>
        <v>443.98</v>
      </c>
      <c r="J10" s="216">
        <f t="shared" si="0"/>
        <v>0</v>
      </c>
      <c r="K10" s="216">
        <f t="shared" si="0"/>
        <v>443.98</v>
      </c>
    </row>
    <row r="11" spans="1:11" s="33" customFormat="1" ht="30.75" customHeight="1">
      <c r="A11" s="77"/>
      <c r="B11" s="124" t="s">
        <v>215</v>
      </c>
      <c r="C11" s="132" t="s">
        <v>184</v>
      </c>
      <c r="D11" s="133" t="s">
        <v>47</v>
      </c>
      <c r="E11" s="133" t="s">
        <v>60</v>
      </c>
      <c r="F11" s="134" t="s">
        <v>366</v>
      </c>
      <c r="G11" s="134" t="s">
        <v>181</v>
      </c>
      <c r="H11" s="255">
        <v>0</v>
      </c>
      <c r="I11" s="252">
        <f t="shared" si="0"/>
        <v>443.98</v>
      </c>
      <c r="J11" s="252">
        <v>0</v>
      </c>
      <c r="K11" s="252">
        <v>443.98</v>
      </c>
    </row>
    <row r="12" spans="1:11" s="33" customFormat="1" ht="51.75" customHeight="1">
      <c r="A12" s="77"/>
      <c r="B12" s="150" t="s">
        <v>229</v>
      </c>
      <c r="C12" s="132" t="s">
        <v>184</v>
      </c>
      <c r="D12" s="133" t="s">
        <v>47</v>
      </c>
      <c r="E12" s="133" t="s">
        <v>60</v>
      </c>
      <c r="F12" s="134" t="s">
        <v>366</v>
      </c>
      <c r="G12" s="134" t="s">
        <v>52</v>
      </c>
      <c r="H12" s="255">
        <v>0</v>
      </c>
      <c r="I12" s="252">
        <v>443.98</v>
      </c>
      <c r="J12" s="252">
        <v>0</v>
      </c>
      <c r="K12" s="252">
        <v>443.98</v>
      </c>
    </row>
    <row r="13" spans="1:11" s="33" customFormat="1" ht="60.75" customHeight="1">
      <c r="A13" s="77"/>
      <c r="B13" s="257" t="s">
        <v>368</v>
      </c>
      <c r="C13" s="131" t="s">
        <v>184</v>
      </c>
      <c r="D13" s="135" t="s">
        <v>47</v>
      </c>
      <c r="E13" s="135" t="s">
        <v>48</v>
      </c>
      <c r="F13" s="136" t="s">
        <v>367</v>
      </c>
      <c r="G13" s="136" t="s">
        <v>181</v>
      </c>
      <c r="H13" s="169">
        <v>0</v>
      </c>
      <c r="I13" s="216">
        <f>I14+I15+I16+I17+I18+I19</f>
        <v>1240.3200000000002</v>
      </c>
      <c r="J13" s="216">
        <f>J14+J15+J16+J17+J18+J19</f>
        <v>0</v>
      </c>
      <c r="K13" s="216">
        <f>K14+K15+K16+K17+K18+K19</f>
        <v>1240.3200000000002</v>
      </c>
    </row>
    <row r="14" spans="1:11" s="33" customFormat="1" ht="45" customHeight="1">
      <c r="A14" s="77"/>
      <c r="B14" s="150" t="s">
        <v>229</v>
      </c>
      <c r="C14" s="132" t="s">
        <v>184</v>
      </c>
      <c r="D14" s="133" t="s">
        <v>47</v>
      </c>
      <c r="E14" s="133" t="s">
        <v>48</v>
      </c>
      <c r="F14" s="134" t="s">
        <v>367</v>
      </c>
      <c r="G14" s="134" t="s">
        <v>52</v>
      </c>
      <c r="H14" s="255">
        <v>0</v>
      </c>
      <c r="I14" s="252">
        <v>946.32</v>
      </c>
      <c r="J14" s="252">
        <v>0</v>
      </c>
      <c r="K14" s="252">
        <f>J14+I14</f>
        <v>946.32</v>
      </c>
    </row>
    <row r="15" spans="1:11" s="32" customFormat="1" ht="35.25" customHeight="1">
      <c r="A15" s="77"/>
      <c r="B15" s="129" t="s">
        <v>230</v>
      </c>
      <c r="C15" s="132" t="s">
        <v>184</v>
      </c>
      <c r="D15" s="133" t="s">
        <v>47</v>
      </c>
      <c r="E15" s="133" t="s">
        <v>48</v>
      </c>
      <c r="F15" s="134" t="s">
        <v>367</v>
      </c>
      <c r="G15" s="134" t="s">
        <v>231</v>
      </c>
      <c r="H15" s="255">
        <v>0</v>
      </c>
      <c r="I15" s="252">
        <v>2.1</v>
      </c>
      <c r="J15" s="252">
        <f>K15-I15</f>
        <v>0</v>
      </c>
      <c r="K15" s="252">
        <v>2.1</v>
      </c>
    </row>
    <row r="16" spans="1:11" s="33" customFormat="1" ht="45.75" customHeight="1">
      <c r="A16" s="77"/>
      <c r="B16" s="129" t="s">
        <v>232</v>
      </c>
      <c r="C16" s="132" t="s">
        <v>184</v>
      </c>
      <c r="D16" s="133" t="s">
        <v>47</v>
      </c>
      <c r="E16" s="133" t="s">
        <v>48</v>
      </c>
      <c r="F16" s="134" t="s">
        <v>367</v>
      </c>
      <c r="G16" s="134" t="s">
        <v>54</v>
      </c>
      <c r="H16" s="255">
        <v>0</v>
      </c>
      <c r="I16" s="252">
        <v>50</v>
      </c>
      <c r="J16" s="252">
        <v>0</v>
      </c>
      <c r="K16" s="252">
        <v>50</v>
      </c>
    </row>
    <row r="17" spans="1:11" s="34" customFormat="1" ht="48" customHeight="1">
      <c r="A17" s="77"/>
      <c r="B17" s="129" t="s">
        <v>233</v>
      </c>
      <c r="C17" s="132" t="s">
        <v>184</v>
      </c>
      <c r="D17" s="133" t="s">
        <v>47</v>
      </c>
      <c r="E17" s="133" t="s">
        <v>48</v>
      </c>
      <c r="F17" s="134" t="s">
        <v>367</v>
      </c>
      <c r="G17" s="134" t="s">
        <v>55</v>
      </c>
      <c r="H17" s="255">
        <v>0</v>
      </c>
      <c r="I17" s="252">
        <v>229.4</v>
      </c>
      <c r="J17" s="252">
        <v>0</v>
      </c>
      <c r="K17" s="252">
        <v>229.4</v>
      </c>
    </row>
    <row r="18" spans="1:11" s="34" customFormat="1" ht="36.75" customHeight="1">
      <c r="A18" s="77"/>
      <c r="B18" s="129" t="s">
        <v>234</v>
      </c>
      <c r="C18" s="132" t="s">
        <v>184</v>
      </c>
      <c r="D18" s="133" t="s">
        <v>47</v>
      </c>
      <c r="E18" s="133" t="s">
        <v>48</v>
      </c>
      <c r="F18" s="134" t="s">
        <v>367</v>
      </c>
      <c r="G18" s="134" t="s">
        <v>56</v>
      </c>
      <c r="H18" s="255">
        <v>0</v>
      </c>
      <c r="I18" s="252">
        <v>2.5</v>
      </c>
      <c r="J18" s="252">
        <v>0</v>
      </c>
      <c r="K18" s="252">
        <v>2.5</v>
      </c>
    </row>
    <row r="19" spans="1:11" s="34" customFormat="1" ht="31.5" customHeight="1">
      <c r="A19" s="77"/>
      <c r="B19" s="129" t="s">
        <v>235</v>
      </c>
      <c r="C19" s="132" t="s">
        <v>184</v>
      </c>
      <c r="D19" s="133" t="s">
        <v>47</v>
      </c>
      <c r="E19" s="133" t="s">
        <v>48</v>
      </c>
      <c r="F19" s="134" t="s">
        <v>367</v>
      </c>
      <c r="G19" s="134" t="s">
        <v>218</v>
      </c>
      <c r="H19" s="255">
        <v>0</v>
      </c>
      <c r="I19" s="252">
        <v>10</v>
      </c>
      <c r="J19" s="252">
        <f>K19-I19</f>
        <v>0</v>
      </c>
      <c r="K19" s="252">
        <v>10</v>
      </c>
    </row>
    <row r="20" spans="1:11" s="33" customFormat="1" ht="30" customHeight="1">
      <c r="A20" s="160"/>
      <c r="B20" s="148" t="s">
        <v>214</v>
      </c>
      <c r="C20" s="131" t="s">
        <v>184</v>
      </c>
      <c r="D20" s="135" t="s">
        <v>47</v>
      </c>
      <c r="E20" s="135" t="s">
        <v>212</v>
      </c>
      <c r="F20" s="135" t="s">
        <v>49</v>
      </c>
      <c r="G20" s="135" t="s">
        <v>181</v>
      </c>
      <c r="H20" s="137" t="e">
        <f>#REF!</f>
        <v>#REF!</v>
      </c>
      <c r="I20" s="276">
        <v>12</v>
      </c>
      <c r="J20" s="216">
        <f>K20-I20</f>
        <v>0</v>
      </c>
      <c r="K20" s="276">
        <v>12</v>
      </c>
    </row>
    <row r="21" spans="1:11" s="34" customFormat="1" ht="34.5" customHeight="1">
      <c r="A21" s="77"/>
      <c r="B21" s="149" t="s">
        <v>225</v>
      </c>
      <c r="C21" s="132" t="s">
        <v>184</v>
      </c>
      <c r="D21" s="133" t="s">
        <v>47</v>
      </c>
      <c r="E21" s="133" t="s">
        <v>57</v>
      </c>
      <c r="F21" s="133" t="s">
        <v>224</v>
      </c>
      <c r="G21" s="133" t="s">
        <v>181</v>
      </c>
      <c r="H21" s="255">
        <v>0</v>
      </c>
      <c r="I21" s="274">
        <v>12</v>
      </c>
      <c r="J21" s="252">
        <f>K21-I21</f>
        <v>0</v>
      </c>
      <c r="K21" s="274">
        <v>12</v>
      </c>
    </row>
    <row r="22" spans="1:11" s="34" customFormat="1" ht="36" customHeight="1">
      <c r="A22" s="77"/>
      <c r="B22" s="156" t="s">
        <v>219</v>
      </c>
      <c r="C22" s="132" t="s">
        <v>184</v>
      </c>
      <c r="D22" s="133" t="s">
        <v>47</v>
      </c>
      <c r="E22" s="133" t="s">
        <v>57</v>
      </c>
      <c r="F22" s="133" t="s">
        <v>224</v>
      </c>
      <c r="G22" s="133" t="s">
        <v>181</v>
      </c>
      <c r="H22" s="255">
        <v>0</v>
      </c>
      <c r="I22" s="274">
        <v>12</v>
      </c>
      <c r="J22" s="252">
        <f>K22-I22</f>
        <v>0</v>
      </c>
      <c r="K22" s="274">
        <v>12</v>
      </c>
    </row>
    <row r="23" spans="1:11" s="34" customFormat="1" ht="16.5" customHeight="1">
      <c r="A23" s="77"/>
      <c r="B23" s="129" t="s">
        <v>237</v>
      </c>
      <c r="C23" s="132" t="s">
        <v>184</v>
      </c>
      <c r="D23" s="133" t="s">
        <v>47</v>
      </c>
      <c r="E23" s="133" t="s">
        <v>57</v>
      </c>
      <c r="F23" s="133" t="s">
        <v>224</v>
      </c>
      <c r="G23" s="133" t="s">
        <v>59</v>
      </c>
      <c r="H23" s="255">
        <v>0</v>
      </c>
      <c r="I23" s="274">
        <v>12</v>
      </c>
      <c r="J23" s="252">
        <f>K23-I23</f>
        <v>0</v>
      </c>
      <c r="K23" s="274">
        <v>12</v>
      </c>
    </row>
    <row r="24" spans="1:11" s="33" customFormat="1" ht="33.75" customHeight="1">
      <c r="A24" s="160"/>
      <c r="B24" s="148" t="s">
        <v>214</v>
      </c>
      <c r="C24" s="131" t="s">
        <v>184</v>
      </c>
      <c r="D24" s="135" t="s">
        <v>60</v>
      </c>
      <c r="E24" s="135" t="s">
        <v>212</v>
      </c>
      <c r="F24" s="135" t="s">
        <v>49</v>
      </c>
      <c r="G24" s="135" t="s">
        <v>181</v>
      </c>
      <c r="H24" s="137" t="e">
        <f>#REF!</f>
        <v>#REF!</v>
      </c>
      <c r="I24" s="276">
        <v>100.8</v>
      </c>
      <c r="J24" s="216">
        <f>J25</f>
        <v>-17.7</v>
      </c>
      <c r="K24" s="216">
        <f>K25</f>
        <v>83.1</v>
      </c>
    </row>
    <row r="25" spans="1:11" s="34" customFormat="1" ht="18" customHeight="1">
      <c r="A25" s="77"/>
      <c r="B25" s="158" t="s">
        <v>239</v>
      </c>
      <c r="C25" s="132" t="s">
        <v>184</v>
      </c>
      <c r="D25" s="133" t="s">
        <v>60</v>
      </c>
      <c r="E25" s="133" t="s">
        <v>61</v>
      </c>
      <c r="F25" s="133" t="s">
        <v>287</v>
      </c>
      <c r="G25" s="133" t="s">
        <v>181</v>
      </c>
      <c r="H25" s="255">
        <v>0</v>
      </c>
      <c r="I25" s="274">
        <v>100.8</v>
      </c>
      <c r="J25" s="252">
        <f>J26</f>
        <v>-17.7</v>
      </c>
      <c r="K25" s="252">
        <f>K26</f>
        <v>83.1</v>
      </c>
    </row>
    <row r="26" spans="1:11" s="34" customFormat="1" ht="50.25" customHeight="1">
      <c r="A26" s="77"/>
      <c r="B26" s="156" t="s">
        <v>222</v>
      </c>
      <c r="C26" s="132" t="s">
        <v>184</v>
      </c>
      <c r="D26" s="133" t="s">
        <v>60</v>
      </c>
      <c r="E26" s="133" t="s">
        <v>61</v>
      </c>
      <c r="F26" s="133" t="s">
        <v>223</v>
      </c>
      <c r="G26" s="133" t="s">
        <v>181</v>
      </c>
      <c r="H26" s="255">
        <v>0</v>
      </c>
      <c r="I26" s="274">
        <v>100.8</v>
      </c>
      <c r="J26" s="252">
        <v>-17.7</v>
      </c>
      <c r="K26" s="252">
        <f>K27+K28</f>
        <v>83.1</v>
      </c>
    </row>
    <row r="27" spans="1:11" s="34" customFormat="1" ht="46.5" customHeight="1">
      <c r="A27" s="77"/>
      <c r="B27" s="150" t="s">
        <v>229</v>
      </c>
      <c r="C27" s="132" t="s">
        <v>184</v>
      </c>
      <c r="D27" s="133" t="s">
        <v>60</v>
      </c>
      <c r="E27" s="133" t="s">
        <v>61</v>
      </c>
      <c r="F27" s="133" t="s">
        <v>223</v>
      </c>
      <c r="G27" s="133" t="s">
        <v>52</v>
      </c>
      <c r="H27" s="255">
        <v>0</v>
      </c>
      <c r="I27" s="274">
        <v>96.8</v>
      </c>
      <c r="J27" s="252">
        <v>-17.7</v>
      </c>
      <c r="K27" s="274">
        <f>J27+I27</f>
        <v>79.1</v>
      </c>
    </row>
    <row r="28" spans="1:11" s="34" customFormat="1" ht="45">
      <c r="A28" s="77"/>
      <c r="B28" s="129" t="s">
        <v>233</v>
      </c>
      <c r="C28" s="132" t="s">
        <v>184</v>
      </c>
      <c r="D28" s="133" t="s">
        <v>60</v>
      </c>
      <c r="E28" s="133" t="s">
        <v>61</v>
      </c>
      <c r="F28" s="134" t="s">
        <v>223</v>
      </c>
      <c r="G28" s="134" t="s">
        <v>55</v>
      </c>
      <c r="H28" s="138">
        <v>587.28</v>
      </c>
      <c r="I28" s="274">
        <v>4</v>
      </c>
      <c r="J28" s="252">
        <v>0</v>
      </c>
      <c r="K28" s="274">
        <f>J28+I28</f>
        <v>4</v>
      </c>
    </row>
    <row r="29" spans="1:11" s="33" customFormat="1" ht="33.75" customHeight="1">
      <c r="A29" s="160"/>
      <c r="B29" s="148" t="s">
        <v>214</v>
      </c>
      <c r="C29" s="131" t="s">
        <v>184</v>
      </c>
      <c r="D29" s="135" t="s">
        <v>67</v>
      </c>
      <c r="E29" s="135" t="s">
        <v>212</v>
      </c>
      <c r="F29" s="135" t="s">
        <v>49</v>
      </c>
      <c r="G29" s="135" t="s">
        <v>181</v>
      </c>
      <c r="H29" s="137" t="e">
        <f>#REF!</f>
        <v>#REF!</v>
      </c>
      <c r="I29" s="276">
        <f>I31</f>
        <v>423</v>
      </c>
      <c r="J29" s="216">
        <f>J30</f>
        <v>0</v>
      </c>
      <c r="K29" s="216">
        <f>K30</f>
        <v>423</v>
      </c>
    </row>
    <row r="30" spans="1:11" s="34" customFormat="1" ht="18" customHeight="1">
      <c r="A30" s="77"/>
      <c r="B30" s="158" t="s">
        <v>114</v>
      </c>
      <c r="C30" s="132" t="s">
        <v>184</v>
      </c>
      <c r="D30" s="133" t="s">
        <v>67</v>
      </c>
      <c r="E30" s="133" t="s">
        <v>47</v>
      </c>
      <c r="F30" s="133" t="s">
        <v>287</v>
      </c>
      <c r="G30" s="133" t="s">
        <v>181</v>
      </c>
      <c r="H30" s="255">
        <v>0</v>
      </c>
      <c r="I30" s="274">
        <v>0</v>
      </c>
      <c r="J30" s="252">
        <f>J31</f>
        <v>0</v>
      </c>
      <c r="K30" s="252">
        <f>K31</f>
        <v>423</v>
      </c>
    </row>
    <row r="31" spans="1:11" s="34" customFormat="1" ht="59.25" customHeight="1">
      <c r="A31" s="77"/>
      <c r="B31" s="156" t="s">
        <v>392</v>
      </c>
      <c r="C31" s="132" t="s">
        <v>184</v>
      </c>
      <c r="D31" s="133" t="s">
        <v>67</v>
      </c>
      <c r="E31" s="133" t="s">
        <v>47</v>
      </c>
      <c r="F31" s="133" t="s">
        <v>389</v>
      </c>
      <c r="G31" s="133" t="s">
        <v>181</v>
      </c>
      <c r="H31" s="255">
        <v>0</v>
      </c>
      <c r="I31" s="274">
        <v>423</v>
      </c>
      <c r="J31" s="252">
        <v>0</v>
      </c>
      <c r="K31" s="252">
        <f>K32</f>
        <v>423</v>
      </c>
    </row>
    <row r="32" spans="1:11" s="34" customFormat="1" ht="45">
      <c r="A32" s="77"/>
      <c r="B32" s="129" t="s">
        <v>390</v>
      </c>
      <c r="C32" s="132" t="s">
        <v>184</v>
      </c>
      <c r="D32" s="133" t="s">
        <v>67</v>
      </c>
      <c r="E32" s="133" t="s">
        <v>47</v>
      </c>
      <c r="F32" s="134" t="s">
        <v>389</v>
      </c>
      <c r="G32" s="134" t="s">
        <v>391</v>
      </c>
      <c r="H32" s="138">
        <v>587.28</v>
      </c>
      <c r="I32" s="274">
        <v>423</v>
      </c>
      <c r="J32" s="252">
        <v>0</v>
      </c>
      <c r="K32" s="274">
        <f>J32+I32</f>
        <v>423</v>
      </c>
    </row>
    <row r="33" spans="1:11" s="34" customFormat="1" ht="17.25" customHeight="1">
      <c r="A33" s="77"/>
      <c r="B33" s="147" t="s">
        <v>249</v>
      </c>
      <c r="C33" s="131" t="s">
        <v>184</v>
      </c>
      <c r="D33" s="135" t="s">
        <v>65</v>
      </c>
      <c r="E33" s="135" t="s">
        <v>61</v>
      </c>
      <c r="F33" s="135" t="s">
        <v>49</v>
      </c>
      <c r="G33" s="135" t="s">
        <v>181</v>
      </c>
      <c r="H33" s="137" t="e">
        <f>#REF!</f>
        <v>#REF!</v>
      </c>
      <c r="I33" s="216">
        <f>I36</f>
        <v>426.49</v>
      </c>
      <c r="J33" s="216">
        <f>K33-I33</f>
        <v>0</v>
      </c>
      <c r="K33" s="216">
        <f>K36</f>
        <v>426.49</v>
      </c>
    </row>
    <row r="34" spans="1:11" ht="57" customHeight="1">
      <c r="A34" s="77"/>
      <c r="B34" s="151" t="s">
        <v>336</v>
      </c>
      <c r="C34" s="132" t="s">
        <v>184</v>
      </c>
      <c r="D34" s="133" t="s">
        <v>65</v>
      </c>
      <c r="E34" s="133" t="s">
        <v>61</v>
      </c>
      <c r="F34" s="133" t="s">
        <v>217</v>
      </c>
      <c r="G34" s="133" t="s">
        <v>181</v>
      </c>
      <c r="H34" s="255">
        <v>0</v>
      </c>
      <c r="I34" s="252">
        <v>426.49</v>
      </c>
      <c r="J34" s="252">
        <v>0</v>
      </c>
      <c r="K34" s="252">
        <f>K36</f>
        <v>426.49</v>
      </c>
    </row>
    <row r="35" spans="1:11" s="33" customFormat="1" ht="44.25" customHeight="1">
      <c r="A35" s="77"/>
      <c r="B35" s="152" t="s">
        <v>350</v>
      </c>
      <c r="C35" s="132" t="s">
        <v>184</v>
      </c>
      <c r="D35" s="133" t="s">
        <v>65</v>
      </c>
      <c r="E35" s="133" t="s">
        <v>61</v>
      </c>
      <c r="F35" s="133" t="s">
        <v>228</v>
      </c>
      <c r="G35" s="133" t="s">
        <v>181</v>
      </c>
      <c r="H35" s="255">
        <v>0</v>
      </c>
      <c r="I35" s="252">
        <v>426.49</v>
      </c>
      <c r="J35" s="252">
        <v>0</v>
      </c>
      <c r="K35" s="252">
        <f>K36</f>
        <v>426.49</v>
      </c>
    </row>
    <row r="36" spans="1:11" ht="30">
      <c r="A36" s="77"/>
      <c r="B36" s="129" t="s">
        <v>250</v>
      </c>
      <c r="C36" s="132" t="s">
        <v>184</v>
      </c>
      <c r="D36" s="133" t="s">
        <v>65</v>
      </c>
      <c r="E36" s="133" t="s">
        <v>61</v>
      </c>
      <c r="F36" s="133" t="s">
        <v>228</v>
      </c>
      <c r="G36" s="133" t="s">
        <v>55</v>
      </c>
      <c r="H36" s="255">
        <v>0</v>
      </c>
      <c r="I36" s="252">
        <v>426.49</v>
      </c>
      <c r="J36" s="252">
        <v>0</v>
      </c>
      <c r="K36" s="252">
        <f>J36+I36</f>
        <v>426.49</v>
      </c>
    </row>
    <row r="37" spans="1:11" ht="15.75">
      <c r="A37" s="77"/>
      <c r="B37" s="147" t="s">
        <v>116</v>
      </c>
      <c r="C37" s="131" t="s">
        <v>184</v>
      </c>
      <c r="D37" s="135" t="s">
        <v>63</v>
      </c>
      <c r="E37" s="135" t="s">
        <v>212</v>
      </c>
      <c r="F37" s="135" t="s">
        <v>49</v>
      </c>
      <c r="G37" s="135" t="s">
        <v>181</v>
      </c>
      <c r="H37" s="137" t="e">
        <f>#REF!</f>
        <v>#REF!</v>
      </c>
      <c r="I37" s="216">
        <f>I38</f>
        <v>110.94136</v>
      </c>
      <c r="J37" s="216">
        <f aca="true" t="shared" si="1" ref="J37:J42">K37-I37</f>
        <v>0</v>
      </c>
      <c r="K37" s="216">
        <f>K38</f>
        <v>110.94136</v>
      </c>
    </row>
    <row r="38" spans="1:11" ht="60">
      <c r="A38" s="77"/>
      <c r="B38" s="151" t="s">
        <v>336</v>
      </c>
      <c r="C38" s="132" t="s">
        <v>184</v>
      </c>
      <c r="D38" s="133" t="s">
        <v>63</v>
      </c>
      <c r="E38" s="133" t="s">
        <v>63</v>
      </c>
      <c r="F38" s="133" t="s">
        <v>217</v>
      </c>
      <c r="G38" s="133" t="s">
        <v>181</v>
      </c>
      <c r="H38" s="255">
        <v>0</v>
      </c>
      <c r="I38" s="252">
        <f>I39</f>
        <v>110.94136</v>
      </c>
      <c r="J38" s="252">
        <f t="shared" si="1"/>
        <v>0</v>
      </c>
      <c r="K38" s="252">
        <f>K39</f>
        <v>110.94136</v>
      </c>
    </row>
    <row r="39" spans="1:11" ht="48" customHeight="1">
      <c r="A39" s="77"/>
      <c r="B39" s="152" t="s">
        <v>267</v>
      </c>
      <c r="C39" s="132" t="s">
        <v>184</v>
      </c>
      <c r="D39" s="133" t="s">
        <v>63</v>
      </c>
      <c r="E39" s="133" t="s">
        <v>63</v>
      </c>
      <c r="F39" s="133" t="s">
        <v>252</v>
      </c>
      <c r="G39" s="133" t="s">
        <v>181</v>
      </c>
      <c r="H39" s="255">
        <v>0</v>
      </c>
      <c r="I39" s="252">
        <f>I40</f>
        <v>110.94136</v>
      </c>
      <c r="J39" s="252">
        <f t="shared" si="1"/>
        <v>0</v>
      </c>
      <c r="K39" s="252">
        <f>K40</f>
        <v>110.94136</v>
      </c>
    </row>
    <row r="40" spans="1:11" ht="60">
      <c r="A40" s="77"/>
      <c r="B40" s="150" t="s">
        <v>337</v>
      </c>
      <c r="C40" s="132" t="s">
        <v>184</v>
      </c>
      <c r="D40" s="133" t="s">
        <v>63</v>
      </c>
      <c r="E40" s="133" t="s">
        <v>63</v>
      </c>
      <c r="F40" s="133" t="s">
        <v>253</v>
      </c>
      <c r="G40" s="133" t="s">
        <v>181</v>
      </c>
      <c r="H40" s="255">
        <v>0</v>
      </c>
      <c r="I40" s="252">
        <v>110.94136</v>
      </c>
      <c r="J40" s="252">
        <f t="shared" si="1"/>
        <v>0</v>
      </c>
      <c r="K40" s="252">
        <v>110.94136</v>
      </c>
    </row>
    <row r="41" spans="1:11" ht="45">
      <c r="A41" s="77"/>
      <c r="B41" s="150" t="s">
        <v>229</v>
      </c>
      <c r="C41" s="132" t="s">
        <v>184</v>
      </c>
      <c r="D41" s="133" t="s">
        <v>63</v>
      </c>
      <c r="E41" s="133" t="s">
        <v>63</v>
      </c>
      <c r="F41" s="133" t="s">
        <v>253</v>
      </c>
      <c r="G41" s="133" t="s">
        <v>52</v>
      </c>
      <c r="H41" s="255">
        <v>0</v>
      </c>
      <c r="I41" s="252">
        <v>108.94136</v>
      </c>
      <c r="J41" s="252">
        <f t="shared" si="1"/>
        <v>0</v>
      </c>
      <c r="K41" s="252">
        <v>108.94136</v>
      </c>
    </row>
    <row r="42" spans="1:11" ht="45">
      <c r="A42" s="77"/>
      <c r="B42" s="129" t="s">
        <v>233</v>
      </c>
      <c r="C42" s="132" t="s">
        <v>184</v>
      </c>
      <c r="D42" s="133" t="s">
        <v>63</v>
      </c>
      <c r="E42" s="133" t="s">
        <v>63</v>
      </c>
      <c r="F42" s="133" t="s">
        <v>253</v>
      </c>
      <c r="G42" s="133" t="s">
        <v>55</v>
      </c>
      <c r="H42" s="138">
        <v>150</v>
      </c>
      <c r="I42" s="252">
        <v>2</v>
      </c>
      <c r="J42" s="252">
        <f t="shared" si="1"/>
        <v>0</v>
      </c>
      <c r="K42" s="252">
        <v>2</v>
      </c>
    </row>
    <row r="43" spans="1:11" ht="15.75">
      <c r="A43" s="77"/>
      <c r="B43" s="147" t="s">
        <v>257</v>
      </c>
      <c r="C43" s="131" t="s">
        <v>184</v>
      </c>
      <c r="D43" s="131" t="s">
        <v>67</v>
      </c>
      <c r="E43" s="131" t="s">
        <v>212</v>
      </c>
      <c r="F43" s="131" t="s">
        <v>49</v>
      </c>
      <c r="G43" s="131" t="s">
        <v>181</v>
      </c>
      <c r="H43" s="137" t="e">
        <f>#REF!+#REF!</f>
        <v>#REF!</v>
      </c>
      <c r="I43" s="216">
        <f>I45</f>
        <v>549.41</v>
      </c>
      <c r="J43" s="216">
        <f>J44</f>
        <v>0</v>
      </c>
      <c r="K43" s="216">
        <f aca="true" t="shared" si="2" ref="K43:K48">J43+I43</f>
        <v>549.41</v>
      </c>
    </row>
    <row r="44" spans="1:11" ht="15.75">
      <c r="A44" s="77"/>
      <c r="B44" s="129" t="s">
        <v>114</v>
      </c>
      <c r="C44" s="131" t="s">
        <v>184</v>
      </c>
      <c r="D44" s="131" t="s">
        <v>67</v>
      </c>
      <c r="E44" s="131" t="s">
        <v>47</v>
      </c>
      <c r="F44" s="131" t="s">
        <v>49</v>
      </c>
      <c r="G44" s="131" t="s">
        <v>181</v>
      </c>
      <c r="H44" s="169">
        <v>0</v>
      </c>
      <c r="I44" s="216">
        <f>I45</f>
        <v>549.41</v>
      </c>
      <c r="J44" s="216">
        <f>J45</f>
        <v>0</v>
      </c>
      <c r="K44" s="216">
        <f t="shared" si="2"/>
        <v>549.41</v>
      </c>
    </row>
    <row r="45" spans="1:11" ht="60">
      <c r="A45" s="77"/>
      <c r="B45" s="151" t="s">
        <v>351</v>
      </c>
      <c r="C45" s="132" t="s">
        <v>184</v>
      </c>
      <c r="D45" s="132" t="s">
        <v>67</v>
      </c>
      <c r="E45" s="132" t="s">
        <v>47</v>
      </c>
      <c r="F45" s="132" t="s">
        <v>217</v>
      </c>
      <c r="G45" s="132" t="s">
        <v>181</v>
      </c>
      <c r="H45" s="255">
        <v>0</v>
      </c>
      <c r="I45" s="252">
        <v>549.41</v>
      </c>
      <c r="J45" s="252">
        <v>0</v>
      </c>
      <c r="K45" s="252">
        <f t="shared" si="2"/>
        <v>549.41</v>
      </c>
    </row>
    <row r="46" spans="1:11" ht="49.5" customHeight="1">
      <c r="A46" s="77"/>
      <c r="B46" s="152" t="s">
        <v>338</v>
      </c>
      <c r="C46" s="132" t="s">
        <v>184</v>
      </c>
      <c r="D46" s="132" t="s">
        <v>67</v>
      </c>
      <c r="E46" s="132" t="s">
        <v>47</v>
      </c>
      <c r="F46" s="132" t="s">
        <v>252</v>
      </c>
      <c r="G46" s="132" t="s">
        <v>181</v>
      </c>
      <c r="H46" s="255">
        <v>0</v>
      </c>
      <c r="I46" s="252">
        <v>549.41</v>
      </c>
      <c r="J46" s="252">
        <v>0</v>
      </c>
      <c r="K46" s="252">
        <f t="shared" si="2"/>
        <v>549.41</v>
      </c>
    </row>
    <row r="47" spans="1:11" ht="75">
      <c r="A47" s="77"/>
      <c r="B47" s="150" t="s">
        <v>345</v>
      </c>
      <c r="C47" s="132" t="s">
        <v>184</v>
      </c>
      <c r="D47" s="132" t="s">
        <v>67</v>
      </c>
      <c r="E47" s="132" t="s">
        <v>47</v>
      </c>
      <c r="F47" s="132" t="s">
        <v>258</v>
      </c>
      <c r="G47" s="132" t="s">
        <v>181</v>
      </c>
      <c r="H47" s="255">
        <v>0</v>
      </c>
      <c r="I47" s="252">
        <v>549.41</v>
      </c>
      <c r="J47" s="252">
        <v>0</v>
      </c>
      <c r="K47" s="252">
        <f t="shared" si="2"/>
        <v>549.41</v>
      </c>
    </row>
    <row r="48" spans="1:11" ht="45">
      <c r="A48" s="77"/>
      <c r="B48" s="129" t="s">
        <v>233</v>
      </c>
      <c r="C48" s="132" t="s">
        <v>184</v>
      </c>
      <c r="D48" s="132" t="s">
        <v>67</v>
      </c>
      <c r="E48" s="132" t="s">
        <v>47</v>
      </c>
      <c r="F48" s="132" t="s">
        <v>258</v>
      </c>
      <c r="G48" s="132" t="s">
        <v>55</v>
      </c>
      <c r="H48" s="255">
        <v>0</v>
      </c>
      <c r="I48" s="252">
        <v>515.41</v>
      </c>
      <c r="J48" s="252">
        <v>0</v>
      </c>
      <c r="K48" s="252">
        <f t="shared" si="2"/>
        <v>515.41</v>
      </c>
    </row>
    <row r="49" spans="1:11" ht="15.75">
      <c r="A49" s="77"/>
      <c r="B49" s="102" t="s">
        <v>168</v>
      </c>
      <c r="C49" s="132" t="s">
        <v>184</v>
      </c>
      <c r="D49" s="133" t="s">
        <v>67</v>
      </c>
      <c r="E49" s="133" t="s">
        <v>47</v>
      </c>
      <c r="F49" s="133" t="s">
        <v>258</v>
      </c>
      <c r="G49" s="133" t="s">
        <v>261</v>
      </c>
      <c r="H49" s="255">
        <v>0</v>
      </c>
      <c r="I49" s="252">
        <v>10</v>
      </c>
      <c r="J49" s="252">
        <f>K49-I49</f>
        <v>0</v>
      </c>
      <c r="K49" s="252">
        <v>10</v>
      </c>
    </row>
    <row r="50" spans="1:11" ht="30">
      <c r="A50" s="77"/>
      <c r="B50" s="129" t="s">
        <v>234</v>
      </c>
      <c r="C50" s="132" t="s">
        <v>184</v>
      </c>
      <c r="D50" s="133" t="s">
        <v>67</v>
      </c>
      <c r="E50" s="133" t="s">
        <v>47</v>
      </c>
      <c r="F50" s="133" t="s">
        <v>258</v>
      </c>
      <c r="G50" s="133" t="s">
        <v>56</v>
      </c>
      <c r="H50" s="255">
        <v>0</v>
      </c>
      <c r="I50" s="252">
        <v>11</v>
      </c>
      <c r="J50" s="252">
        <f>K50-I50</f>
        <v>0</v>
      </c>
      <c r="K50" s="252">
        <v>11</v>
      </c>
    </row>
    <row r="51" spans="1:11" ht="30">
      <c r="A51" s="77"/>
      <c r="B51" s="129" t="s">
        <v>235</v>
      </c>
      <c r="C51" s="132" t="s">
        <v>184</v>
      </c>
      <c r="D51" s="132" t="s">
        <v>67</v>
      </c>
      <c r="E51" s="132" t="s">
        <v>47</v>
      </c>
      <c r="F51" s="132" t="s">
        <v>258</v>
      </c>
      <c r="G51" s="132" t="s">
        <v>218</v>
      </c>
      <c r="H51" s="255">
        <v>0</v>
      </c>
      <c r="I51" s="252">
        <v>13</v>
      </c>
      <c r="J51" s="252">
        <f>K51-I51</f>
        <v>0</v>
      </c>
      <c r="K51" s="252">
        <v>13</v>
      </c>
    </row>
    <row r="52" spans="1:11" ht="21" customHeight="1">
      <c r="A52" s="77"/>
      <c r="B52" s="147" t="s">
        <v>147</v>
      </c>
      <c r="C52" s="131" t="s">
        <v>184</v>
      </c>
      <c r="D52" s="131" t="s">
        <v>57</v>
      </c>
      <c r="E52" s="131" t="s">
        <v>212</v>
      </c>
      <c r="F52" s="131" t="s">
        <v>49</v>
      </c>
      <c r="G52" s="131" t="s">
        <v>181</v>
      </c>
      <c r="H52" s="137" t="e">
        <f>#REF!+H72</f>
        <v>#REF!</v>
      </c>
      <c r="I52" s="216">
        <f aca="true" t="shared" si="3" ref="I52:K53">I53</f>
        <v>316.55048999999997</v>
      </c>
      <c r="J52" s="216">
        <f t="shared" si="3"/>
        <v>0</v>
      </c>
      <c r="K52" s="216">
        <f t="shared" si="3"/>
        <v>316.55048999999997</v>
      </c>
    </row>
    <row r="53" spans="1:11" ht="15.75">
      <c r="A53" s="77"/>
      <c r="B53" s="129" t="s">
        <v>69</v>
      </c>
      <c r="C53" s="131" t="s">
        <v>184</v>
      </c>
      <c r="D53" s="131" t="s">
        <v>57</v>
      </c>
      <c r="E53" s="131" t="s">
        <v>47</v>
      </c>
      <c r="F53" s="131" t="s">
        <v>49</v>
      </c>
      <c r="G53" s="131" t="s">
        <v>181</v>
      </c>
      <c r="H53" s="169">
        <v>0</v>
      </c>
      <c r="I53" s="216">
        <f t="shared" si="3"/>
        <v>316.55048999999997</v>
      </c>
      <c r="J53" s="216">
        <f t="shared" si="3"/>
        <v>0</v>
      </c>
      <c r="K53" s="216">
        <f t="shared" si="3"/>
        <v>316.55048999999997</v>
      </c>
    </row>
    <row r="54" spans="1:11" ht="60">
      <c r="A54" s="77"/>
      <c r="B54" s="151" t="s">
        <v>336</v>
      </c>
      <c r="C54" s="132" t="s">
        <v>184</v>
      </c>
      <c r="D54" s="132" t="s">
        <v>57</v>
      </c>
      <c r="E54" s="132" t="s">
        <v>47</v>
      </c>
      <c r="F54" s="132" t="s">
        <v>217</v>
      </c>
      <c r="G54" s="132" t="s">
        <v>181</v>
      </c>
      <c r="H54" s="255">
        <v>0</v>
      </c>
      <c r="I54" s="252">
        <f aca="true" t="shared" si="4" ref="I54:K55">I55</f>
        <v>316.55048999999997</v>
      </c>
      <c r="J54" s="252">
        <f t="shared" si="4"/>
        <v>0</v>
      </c>
      <c r="K54" s="252">
        <f t="shared" si="4"/>
        <v>316.55048999999997</v>
      </c>
    </row>
    <row r="55" spans="1:11" ht="60">
      <c r="A55" s="77"/>
      <c r="B55" s="152" t="s">
        <v>338</v>
      </c>
      <c r="C55" s="132" t="s">
        <v>184</v>
      </c>
      <c r="D55" s="132" t="s">
        <v>57</v>
      </c>
      <c r="E55" s="132" t="s">
        <v>47</v>
      </c>
      <c r="F55" s="132" t="s">
        <v>252</v>
      </c>
      <c r="G55" s="132" t="s">
        <v>181</v>
      </c>
      <c r="H55" s="255">
        <v>0</v>
      </c>
      <c r="I55" s="252">
        <f t="shared" si="4"/>
        <v>316.55048999999997</v>
      </c>
      <c r="J55" s="252">
        <f t="shared" si="4"/>
        <v>0</v>
      </c>
      <c r="K55" s="252">
        <f t="shared" si="4"/>
        <v>316.55048999999997</v>
      </c>
    </row>
    <row r="56" spans="1:11" ht="75">
      <c r="A56" s="77"/>
      <c r="B56" s="150" t="s">
        <v>344</v>
      </c>
      <c r="C56" s="132" t="s">
        <v>184</v>
      </c>
      <c r="D56" s="132" t="s">
        <v>57</v>
      </c>
      <c r="E56" s="132" t="s">
        <v>47</v>
      </c>
      <c r="F56" s="132" t="s">
        <v>258</v>
      </c>
      <c r="G56" s="132" t="s">
        <v>181</v>
      </c>
      <c r="H56" s="255">
        <v>0</v>
      </c>
      <c r="I56" s="252">
        <f>I57+I58</f>
        <v>316.55048999999997</v>
      </c>
      <c r="J56" s="252">
        <f>J57+J58</f>
        <v>0</v>
      </c>
      <c r="K56" s="252">
        <f>K57+K58</f>
        <v>316.55048999999997</v>
      </c>
    </row>
    <row r="57" spans="1:11" ht="51.75" customHeight="1">
      <c r="A57" s="77"/>
      <c r="B57" s="150" t="s">
        <v>229</v>
      </c>
      <c r="C57" s="132" t="s">
        <v>184</v>
      </c>
      <c r="D57" s="132" t="s">
        <v>57</v>
      </c>
      <c r="E57" s="132" t="s">
        <v>47</v>
      </c>
      <c r="F57" s="132" t="s">
        <v>258</v>
      </c>
      <c r="G57" s="132" t="s">
        <v>52</v>
      </c>
      <c r="H57" s="255">
        <v>0</v>
      </c>
      <c r="I57" s="252">
        <v>251.55049</v>
      </c>
      <c r="J57" s="252">
        <v>0</v>
      </c>
      <c r="K57" s="252">
        <f>J57+I57</f>
        <v>251.55049</v>
      </c>
    </row>
    <row r="58" spans="1:11" ht="45">
      <c r="A58" s="77"/>
      <c r="B58" s="129" t="s">
        <v>233</v>
      </c>
      <c r="C58" s="132" t="s">
        <v>184</v>
      </c>
      <c r="D58" s="132" t="s">
        <v>57</v>
      </c>
      <c r="E58" s="132" t="s">
        <v>47</v>
      </c>
      <c r="F58" s="132" t="s">
        <v>258</v>
      </c>
      <c r="G58" s="132" t="s">
        <v>55</v>
      </c>
      <c r="H58" s="255">
        <v>0</v>
      </c>
      <c r="I58" s="252">
        <v>65</v>
      </c>
      <c r="J58" s="252">
        <v>0</v>
      </c>
      <c r="K58" s="252">
        <f>J58+I58</f>
        <v>65</v>
      </c>
    </row>
    <row r="59" spans="1:11" ht="15">
      <c r="A59" s="111"/>
      <c r="B59" s="176" t="s">
        <v>271</v>
      </c>
      <c r="C59" s="131" t="s">
        <v>184</v>
      </c>
      <c r="D59" s="135" t="s">
        <v>57</v>
      </c>
      <c r="E59" s="135" t="s">
        <v>212</v>
      </c>
      <c r="F59" s="136" t="s">
        <v>49</v>
      </c>
      <c r="G59" s="135" t="s">
        <v>181</v>
      </c>
      <c r="H59" s="137" t="e">
        <f>H60</f>
        <v>#REF!</v>
      </c>
      <c r="I59" s="216">
        <v>1134.45874</v>
      </c>
      <c r="J59" s="216">
        <f aca="true" t="shared" si="5" ref="J59:J65">K59-I59</f>
        <v>0</v>
      </c>
      <c r="K59" s="216">
        <v>1134.45874</v>
      </c>
    </row>
    <row r="60" spans="1:11" ht="28.5">
      <c r="A60" s="179"/>
      <c r="B60" s="176" t="s">
        <v>151</v>
      </c>
      <c r="C60" s="131" t="s">
        <v>184</v>
      </c>
      <c r="D60" s="135" t="s">
        <v>57</v>
      </c>
      <c r="E60" s="135" t="s">
        <v>65</v>
      </c>
      <c r="F60" s="136" t="s">
        <v>49</v>
      </c>
      <c r="G60" s="135" t="s">
        <v>181</v>
      </c>
      <c r="H60" s="137" t="e">
        <f>#REF!</f>
        <v>#REF!</v>
      </c>
      <c r="I60" s="216">
        <v>1134.45874</v>
      </c>
      <c r="J60" s="216">
        <f t="shared" si="5"/>
        <v>0</v>
      </c>
      <c r="K60" s="216">
        <v>1134.45874</v>
      </c>
    </row>
    <row r="61" spans="1:11" ht="60">
      <c r="A61" s="179"/>
      <c r="B61" s="181" t="s">
        <v>336</v>
      </c>
      <c r="C61" s="132" t="s">
        <v>184</v>
      </c>
      <c r="D61" s="133" t="s">
        <v>57</v>
      </c>
      <c r="E61" s="133" t="s">
        <v>65</v>
      </c>
      <c r="F61" s="134" t="s">
        <v>217</v>
      </c>
      <c r="G61" s="133" t="s">
        <v>181</v>
      </c>
      <c r="H61" s="255">
        <v>0</v>
      </c>
      <c r="I61" s="252">
        <v>1134.45874</v>
      </c>
      <c r="J61" s="252">
        <f t="shared" si="5"/>
        <v>0</v>
      </c>
      <c r="K61" s="252">
        <v>1134.45874</v>
      </c>
    </row>
    <row r="62" spans="1:11" ht="48" customHeight="1">
      <c r="A62" s="179"/>
      <c r="B62" s="182" t="s">
        <v>338</v>
      </c>
      <c r="C62" s="132" t="s">
        <v>184</v>
      </c>
      <c r="D62" s="133" t="s">
        <v>57</v>
      </c>
      <c r="E62" s="133" t="s">
        <v>65</v>
      </c>
      <c r="F62" s="134" t="s">
        <v>252</v>
      </c>
      <c r="G62" s="133" t="s">
        <v>181</v>
      </c>
      <c r="H62" s="255">
        <v>0</v>
      </c>
      <c r="I62" s="252">
        <v>1134.45874</v>
      </c>
      <c r="J62" s="252">
        <f t="shared" si="5"/>
        <v>0</v>
      </c>
      <c r="K62" s="252">
        <v>1134.45874</v>
      </c>
    </row>
    <row r="63" spans="1:11" ht="75">
      <c r="A63" s="179"/>
      <c r="B63" s="182" t="s">
        <v>279</v>
      </c>
      <c r="C63" s="132" t="s">
        <v>184</v>
      </c>
      <c r="D63" s="133" t="s">
        <v>57</v>
      </c>
      <c r="E63" s="133" t="s">
        <v>65</v>
      </c>
      <c r="F63" s="134" t="s">
        <v>272</v>
      </c>
      <c r="G63" s="133" t="s">
        <v>181</v>
      </c>
      <c r="H63" s="255">
        <v>0</v>
      </c>
      <c r="I63" s="252">
        <v>1134.45874</v>
      </c>
      <c r="J63" s="252">
        <f t="shared" si="5"/>
        <v>0</v>
      </c>
      <c r="K63" s="252">
        <v>1134.45874</v>
      </c>
    </row>
    <row r="64" spans="1:11" ht="45">
      <c r="A64" s="179"/>
      <c r="B64" s="183" t="s">
        <v>229</v>
      </c>
      <c r="C64" s="132" t="s">
        <v>184</v>
      </c>
      <c r="D64" s="133" t="s">
        <v>57</v>
      </c>
      <c r="E64" s="133" t="s">
        <v>65</v>
      </c>
      <c r="F64" s="134" t="s">
        <v>272</v>
      </c>
      <c r="G64" s="133" t="s">
        <v>52</v>
      </c>
      <c r="H64" s="255">
        <v>0</v>
      </c>
      <c r="I64" s="252">
        <v>1128.45874</v>
      </c>
      <c r="J64" s="252">
        <f t="shared" si="5"/>
        <v>0</v>
      </c>
      <c r="K64" s="252">
        <v>1128.45874</v>
      </c>
    </row>
    <row r="65" spans="1:11" ht="45">
      <c r="A65" s="179"/>
      <c r="B65" s="184" t="s">
        <v>233</v>
      </c>
      <c r="C65" s="132" t="s">
        <v>184</v>
      </c>
      <c r="D65" s="133" t="s">
        <v>57</v>
      </c>
      <c r="E65" s="133" t="s">
        <v>65</v>
      </c>
      <c r="F65" s="134" t="s">
        <v>272</v>
      </c>
      <c r="G65" s="133" t="s">
        <v>55</v>
      </c>
      <c r="H65" s="255">
        <v>0</v>
      </c>
      <c r="I65" s="252">
        <v>6</v>
      </c>
      <c r="J65" s="252">
        <f t="shared" si="5"/>
        <v>0</v>
      </c>
      <c r="K65" s="252">
        <v>6</v>
      </c>
    </row>
    <row r="66" spans="1:11" ht="28.5">
      <c r="A66" s="179"/>
      <c r="B66" s="176" t="s">
        <v>399</v>
      </c>
      <c r="C66" s="131" t="s">
        <v>184</v>
      </c>
      <c r="D66" s="135" t="s">
        <v>400</v>
      </c>
      <c r="E66" s="135" t="s">
        <v>400</v>
      </c>
      <c r="F66" s="136" t="s">
        <v>49</v>
      </c>
      <c r="G66" s="135" t="s">
        <v>181</v>
      </c>
      <c r="H66" s="255"/>
      <c r="I66" s="216">
        <f>I67+I68</f>
        <v>0</v>
      </c>
      <c r="J66" s="216">
        <f>J67+J68</f>
        <v>182.2</v>
      </c>
      <c r="K66" s="216">
        <f>K67+K68</f>
        <v>182.2</v>
      </c>
    </row>
    <row r="67" spans="1:11" ht="75">
      <c r="A67" s="179"/>
      <c r="B67" s="184" t="s">
        <v>401</v>
      </c>
      <c r="C67" s="132" t="s">
        <v>184</v>
      </c>
      <c r="D67" s="133" t="s">
        <v>400</v>
      </c>
      <c r="E67" s="133" t="s">
        <v>400</v>
      </c>
      <c r="F67" s="134" t="s">
        <v>402</v>
      </c>
      <c r="G67" s="133" t="s">
        <v>181</v>
      </c>
      <c r="H67" s="255"/>
      <c r="I67" s="252">
        <v>0</v>
      </c>
      <c r="J67" s="252">
        <v>126</v>
      </c>
      <c r="K67" s="252">
        <v>126</v>
      </c>
    </row>
    <row r="68" spans="1:11" ht="45">
      <c r="A68" s="179"/>
      <c r="B68" s="184" t="s">
        <v>403</v>
      </c>
      <c r="C68" s="132" t="s">
        <v>184</v>
      </c>
      <c r="D68" s="133" t="s">
        <v>400</v>
      </c>
      <c r="E68" s="133" t="s">
        <v>400</v>
      </c>
      <c r="F68" s="134" t="s">
        <v>404</v>
      </c>
      <c r="G68" s="133" t="s">
        <v>181</v>
      </c>
      <c r="H68" s="255"/>
      <c r="I68" s="252">
        <v>0</v>
      </c>
      <c r="J68" s="252">
        <v>56.2</v>
      </c>
      <c r="K68" s="252">
        <v>56.2</v>
      </c>
    </row>
    <row r="69" spans="1:11" s="199" customFormat="1" ht="15">
      <c r="A69" s="185"/>
      <c r="B69" s="285" t="s">
        <v>113</v>
      </c>
      <c r="C69" s="285"/>
      <c r="D69" s="285"/>
      <c r="E69" s="285"/>
      <c r="F69" s="285"/>
      <c r="G69" s="285"/>
      <c r="H69" s="200" t="e">
        <f>H8+H24+#REF!+#REF!+H37+H43+H52+H59+#REF!</f>
        <v>#REF!</v>
      </c>
      <c r="I69" s="252">
        <f>I7</f>
        <v>4757.95059</v>
      </c>
      <c r="J69" s="252">
        <f>J7</f>
        <v>164.5</v>
      </c>
      <c r="K69" s="252">
        <f>K7</f>
        <v>4922.4505899999995</v>
      </c>
    </row>
    <row r="70" spans="1:11" ht="18.75">
      <c r="A70" s="201"/>
      <c r="B70" s="202"/>
      <c r="C70" s="203"/>
      <c r="D70" s="204"/>
      <c r="E70" s="204"/>
      <c r="F70" s="204"/>
      <c r="G70" s="204"/>
      <c r="H70" s="205"/>
      <c r="I70" s="205"/>
      <c r="J70" s="206"/>
      <c r="K70" s="205"/>
    </row>
    <row r="71" spans="1:11" ht="18.75">
      <c r="A71" s="201"/>
      <c r="B71" s="289"/>
      <c r="C71" s="289"/>
      <c r="D71" s="289"/>
      <c r="E71" s="289"/>
      <c r="F71" s="289"/>
      <c r="G71" s="289"/>
      <c r="H71" s="207"/>
      <c r="I71" s="207"/>
      <c r="J71" s="207"/>
      <c r="K71" s="208"/>
    </row>
  </sheetData>
  <sheetProtection/>
  <mergeCells count="5">
    <mergeCell ref="G4:K4"/>
    <mergeCell ref="B71:G71"/>
    <mergeCell ref="G1:K1"/>
    <mergeCell ref="A3:K3"/>
    <mergeCell ref="B69:G69"/>
  </mergeCells>
  <printOptions horizontalCentered="1"/>
  <pageMargins left="1.13" right="0.1968503937007874" top="0.5511811023622047" bottom="0.3937007874015748" header="0.29" footer="0.3937007874015748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K112"/>
  <sheetViews>
    <sheetView zoomScalePageLayoutView="0" workbookViewId="0" topLeftCell="A10">
      <selection activeCell="B122" sqref="B122"/>
    </sheetView>
  </sheetViews>
  <sheetFormatPr defaultColWidth="9.00390625" defaultRowHeight="12.75"/>
  <cols>
    <col min="1" max="1" width="3.625" style="25" customWidth="1"/>
    <col min="2" max="2" width="47.25390625" style="26" customWidth="1"/>
    <col min="3" max="3" width="8.375" style="27" customWidth="1"/>
    <col min="4" max="4" width="8.00390625" style="27" customWidth="1"/>
    <col min="5" max="5" width="7.875" style="27" customWidth="1"/>
    <col min="6" max="6" width="10.25390625" style="27" customWidth="1"/>
    <col min="7" max="7" width="8.25390625" style="27" customWidth="1"/>
    <col min="8" max="8" width="11.375" style="27" hidden="1" customWidth="1"/>
    <col min="9" max="9" width="12.75390625" style="27" customWidth="1"/>
    <col min="10" max="10" width="13.125" style="27" customWidth="1"/>
    <col min="11" max="11" width="12.25390625" style="28" customWidth="1"/>
    <col min="12" max="16384" width="9.125" style="28" customWidth="1"/>
  </cols>
  <sheetData>
    <row r="1" spans="7:11" ht="75" customHeight="1">
      <c r="G1" s="290" t="s">
        <v>298</v>
      </c>
      <c r="H1" s="290"/>
      <c r="I1" s="290"/>
      <c r="J1" s="290"/>
      <c r="K1" s="290"/>
    </row>
    <row r="2" spans="7:10" ht="21.75" customHeight="1">
      <c r="G2" s="29"/>
      <c r="H2" s="29"/>
      <c r="I2" s="29"/>
      <c r="J2" s="29"/>
    </row>
    <row r="3" spans="1:10" s="12" customFormat="1" ht="37.5" customHeight="1">
      <c r="A3" s="283" t="s">
        <v>280</v>
      </c>
      <c r="B3" s="283"/>
      <c r="C3" s="283"/>
      <c r="D3" s="283"/>
      <c r="E3" s="283"/>
      <c r="F3" s="283"/>
      <c r="G3" s="283"/>
      <c r="H3" s="283"/>
      <c r="I3" s="283"/>
      <c r="J3" s="284"/>
    </row>
    <row r="4" spans="1:11" s="32" customFormat="1" ht="15.75">
      <c r="A4" s="30"/>
      <c r="B4" s="30"/>
      <c r="C4" s="30"/>
      <c r="D4" s="30"/>
      <c r="E4" s="30"/>
      <c r="F4" s="31"/>
      <c r="G4" s="322"/>
      <c r="H4" s="322"/>
      <c r="I4" s="322"/>
      <c r="J4" s="322"/>
      <c r="K4" s="28" t="s">
        <v>154</v>
      </c>
    </row>
    <row r="5" spans="1:11" s="78" customFormat="1" ht="105" customHeight="1">
      <c r="A5" s="111" t="s">
        <v>125</v>
      </c>
      <c r="B5" s="111" t="s">
        <v>126</v>
      </c>
      <c r="C5" s="110" t="s">
        <v>171</v>
      </c>
      <c r="D5" s="132" t="s">
        <v>172</v>
      </c>
      <c r="E5" s="132" t="s">
        <v>173</v>
      </c>
      <c r="F5" s="132" t="s">
        <v>174</v>
      </c>
      <c r="G5" s="132" t="s">
        <v>175</v>
      </c>
      <c r="H5" s="132" t="s">
        <v>324</v>
      </c>
      <c r="I5" s="110" t="s">
        <v>80</v>
      </c>
      <c r="J5" s="111" t="s">
        <v>281</v>
      </c>
      <c r="K5" s="211" t="s">
        <v>282</v>
      </c>
    </row>
    <row r="6" spans="1:11" s="32" customFormat="1" ht="15">
      <c r="A6" s="209">
        <v>1</v>
      </c>
      <c r="B6" s="209">
        <v>2</v>
      </c>
      <c r="C6" s="132" t="s">
        <v>128</v>
      </c>
      <c r="D6" s="132" t="s">
        <v>129</v>
      </c>
      <c r="E6" s="132" t="s">
        <v>130</v>
      </c>
      <c r="F6" s="132" t="s">
        <v>131</v>
      </c>
      <c r="G6" s="132" t="s">
        <v>132</v>
      </c>
      <c r="H6" s="132"/>
      <c r="I6" s="209">
        <v>8</v>
      </c>
      <c r="J6" s="209">
        <v>9</v>
      </c>
      <c r="K6" s="212">
        <v>10</v>
      </c>
    </row>
    <row r="7" spans="1:11" s="32" customFormat="1" ht="28.5">
      <c r="A7" s="210"/>
      <c r="B7" s="147" t="s">
        <v>284</v>
      </c>
      <c r="C7" s="131" t="s">
        <v>184</v>
      </c>
      <c r="D7" s="131" t="s">
        <v>212</v>
      </c>
      <c r="E7" s="131" t="s">
        <v>212</v>
      </c>
      <c r="F7" s="131" t="s">
        <v>49</v>
      </c>
      <c r="G7" s="131" t="s">
        <v>181</v>
      </c>
      <c r="H7" s="216">
        <f>H8</f>
        <v>2441</v>
      </c>
      <c r="I7" s="229">
        <f>I8</f>
        <v>-880.5999999999999</v>
      </c>
      <c r="J7" s="229">
        <f>J8</f>
        <v>1548.4</v>
      </c>
      <c r="K7" s="214">
        <f>K8</f>
        <v>1548.4</v>
      </c>
    </row>
    <row r="8" spans="1:11" s="35" customFormat="1" ht="15">
      <c r="A8" s="209"/>
      <c r="B8" s="147" t="s">
        <v>211</v>
      </c>
      <c r="C8" s="131" t="s">
        <v>184</v>
      </c>
      <c r="D8" s="131" t="s">
        <v>47</v>
      </c>
      <c r="E8" s="131" t="s">
        <v>212</v>
      </c>
      <c r="F8" s="131" t="s">
        <v>49</v>
      </c>
      <c r="G8" s="131" t="s">
        <v>181</v>
      </c>
      <c r="H8" s="137">
        <f>H20+H34</f>
        <v>2441</v>
      </c>
      <c r="I8" s="137">
        <f>I20+I9</f>
        <v>-880.5999999999999</v>
      </c>
      <c r="J8" s="137">
        <f>J9</f>
        <v>1548.4</v>
      </c>
      <c r="K8" s="217">
        <f>K9</f>
        <v>1548.4</v>
      </c>
    </row>
    <row r="9" spans="1:11" s="32" customFormat="1" ht="21.75" customHeight="1">
      <c r="A9" s="209"/>
      <c r="B9" s="148" t="s">
        <v>214</v>
      </c>
      <c r="C9" s="132" t="s">
        <v>184</v>
      </c>
      <c r="D9" s="133" t="s">
        <v>47</v>
      </c>
      <c r="E9" s="133" t="s">
        <v>212</v>
      </c>
      <c r="F9" s="134" t="s">
        <v>49</v>
      </c>
      <c r="G9" s="134" t="s">
        <v>181</v>
      </c>
      <c r="H9" s="170">
        <v>0</v>
      </c>
      <c r="I9" s="138">
        <f>I10+I13</f>
        <v>1548.4</v>
      </c>
      <c r="J9" s="138">
        <f aca="true" t="shared" si="0" ref="J9:J16">H9+I9</f>
        <v>1548.4</v>
      </c>
      <c r="K9" s="213">
        <f>K10+K13</f>
        <v>1548.4</v>
      </c>
    </row>
    <row r="10" spans="1:11" s="33" customFormat="1" ht="35.25" customHeight="1">
      <c r="A10" s="209"/>
      <c r="B10" s="149" t="s">
        <v>225</v>
      </c>
      <c r="C10" s="132" t="s">
        <v>184</v>
      </c>
      <c r="D10" s="133" t="s">
        <v>47</v>
      </c>
      <c r="E10" s="133" t="s">
        <v>60</v>
      </c>
      <c r="F10" s="134" t="s">
        <v>366</v>
      </c>
      <c r="G10" s="134" t="s">
        <v>181</v>
      </c>
      <c r="H10" s="170">
        <v>0</v>
      </c>
      <c r="I10" s="138">
        <f>I11</f>
        <v>373</v>
      </c>
      <c r="J10" s="138">
        <f t="shared" si="0"/>
        <v>373</v>
      </c>
      <c r="K10" s="213">
        <f>K11</f>
        <v>373</v>
      </c>
    </row>
    <row r="11" spans="1:11" s="34" customFormat="1" ht="30" customHeight="1">
      <c r="A11" s="209"/>
      <c r="B11" s="124" t="s">
        <v>215</v>
      </c>
      <c r="C11" s="132" t="s">
        <v>184</v>
      </c>
      <c r="D11" s="133" t="s">
        <v>47</v>
      </c>
      <c r="E11" s="133" t="s">
        <v>60</v>
      </c>
      <c r="F11" s="134" t="s">
        <v>366</v>
      </c>
      <c r="G11" s="134" t="s">
        <v>181</v>
      </c>
      <c r="H11" s="170">
        <v>0</v>
      </c>
      <c r="I11" s="138">
        <f>I12</f>
        <v>373</v>
      </c>
      <c r="J11" s="138">
        <f t="shared" si="0"/>
        <v>373</v>
      </c>
      <c r="K11" s="213">
        <f>K12</f>
        <v>373</v>
      </c>
    </row>
    <row r="12" spans="1:11" ht="54" customHeight="1">
      <c r="A12" s="209"/>
      <c r="B12" s="150" t="s">
        <v>229</v>
      </c>
      <c r="C12" s="132" t="s">
        <v>184</v>
      </c>
      <c r="D12" s="133" t="s">
        <v>47</v>
      </c>
      <c r="E12" s="133" t="s">
        <v>60</v>
      </c>
      <c r="F12" s="134" t="s">
        <v>366</v>
      </c>
      <c r="G12" s="134" t="s">
        <v>52</v>
      </c>
      <c r="H12" s="170">
        <v>0</v>
      </c>
      <c r="I12" s="138">
        <v>373</v>
      </c>
      <c r="J12" s="138">
        <f t="shared" si="0"/>
        <v>373</v>
      </c>
      <c r="K12" s="213">
        <f>I12</f>
        <v>373</v>
      </c>
    </row>
    <row r="13" spans="1:11" s="32" customFormat="1" ht="49.5" customHeight="1">
      <c r="A13" s="209"/>
      <c r="B13" s="152" t="s">
        <v>368</v>
      </c>
      <c r="C13" s="132" t="s">
        <v>184</v>
      </c>
      <c r="D13" s="133" t="s">
        <v>47</v>
      </c>
      <c r="E13" s="133" t="s">
        <v>48</v>
      </c>
      <c r="F13" s="134" t="s">
        <v>367</v>
      </c>
      <c r="G13" s="134" t="s">
        <v>181</v>
      </c>
      <c r="H13" s="170">
        <v>0</v>
      </c>
      <c r="I13" s="138">
        <f>I14+I15+I16+I17+I18+I19</f>
        <v>1175.4</v>
      </c>
      <c r="J13" s="138">
        <f t="shared" si="0"/>
        <v>1175.4</v>
      </c>
      <c r="K13" s="138">
        <f>K14+K15+K16+K17+K18+K19</f>
        <v>1175.4</v>
      </c>
    </row>
    <row r="14" spans="1:11" s="33" customFormat="1" ht="47.25" customHeight="1">
      <c r="A14" s="209"/>
      <c r="B14" s="150" t="s">
        <v>229</v>
      </c>
      <c r="C14" s="132" t="s">
        <v>184</v>
      </c>
      <c r="D14" s="133" t="s">
        <v>47</v>
      </c>
      <c r="E14" s="133" t="s">
        <v>48</v>
      </c>
      <c r="F14" s="134" t="s">
        <v>367</v>
      </c>
      <c r="G14" s="134" t="s">
        <v>52</v>
      </c>
      <c r="H14" s="170">
        <v>0</v>
      </c>
      <c r="I14" s="138">
        <v>835.9</v>
      </c>
      <c r="J14" s="138">
        <f t="shared" si="0"/>
        <v>835.9</v>
      </c>
      <c r="K14" s="213">
        <v>835.9</v>
      </c>
    </row>
    <row r="15" spans="1:11" s="34" customFormat="1" ht="35.25" customHeight="1">
      <c r="A15" s="209"/>
      <c r="B15" s="129" t="s">
        <v>230</v>
      </c>
      <c r="C15" s="132" t="s">
        <v>184</v>
      </c>
      <c r="D15" s="133" t="s">
        <v>47</v>
      </c>
      <c r="E15" s="133" t="s">
        <v>48</v>
      </c>
      <c r="F15" s="134" t="s">
        <v>367</v>
      </c>
      <c r="G15" s="134" t="s">
        <v>231</v>
      </c>
      <c r="H15" s="170">
        <v>0</v>
      </c>
      <c r="I15" s="138">
        <v>2.1</v>
      </c>
      <c r="J15" s="138">
        <f t="shared" si="0"/>
        <v>2.1</v>
      </c>
      <c r="K15" s="213">
        <v>2.1</v>
      </c>
    </row>
    <row r="16" spans="1:11" s="32" customFormat="1" ht="42" customHeight="1">
      <c r="A16" s="209"/>
      <c r="B16" s="129" t="s">
        <v>232</v>
      </c>
      <c r="C16" s="132" t="s">
        <v>184</v>
      </c>
      <c r="D16" s="133" t="s">
        <v>47</v>
      </c>
      <c r="E16" s="133" t="s">
        <v>48</v>
      </c>
      <c r="F16" s="134" t="s">
        <v>367</v>
      </c>
      <c r="G16" s="134" t="s">
        <v>54</v>
      </c>
      <c r="H16" s="170">
        <v>0</v>
      </c>
      <c r="I16" s="138">
        <v>55</v>
      </c>
      <c r="J16" s="138">
        <f t="shared" si="0"/>
        <v>55</v>
      </c>
      <c r="K16" s="213">
        <v>58</v>
      </c>
    </row>
    <row r="17" spans="1:11" s="34" customFormat="1" ht="47.25" customHeight="1">
      <c r="A17" s="209"/>
      <c r="B17" s="129" t="s">
        <v>233</v>
      </c>
      <c r="C17" s="132" t="s">
        <v>184</v>
      </c>
      <c r="D17" s="133" t="s">
        <v>47</v>
      </c>
      <c r="E17" s="133" t="s">
        <v>48</v>
      </c>
      <c r="F17" s="134" t="s">
        <v>367</v>
      </c>
      <c r="G17" s="134" t="s">
        <v>55</v>
      </c>
      <c r="H17" s="170">
        <v>0</v>
      </c>
      <c r="I17" s="138">
        <v>263.9</v>
      </c>
      <c r="J17" s="138">
        <v>263.9</v>
      </c>
      <c r="K17" s="213">
        <v>260.9</v>
      </c>
    </row>
    <row r="18" spans="1:11" ht="37.5" customHeight="1">
      <c r="A18" s="209"/>
      <c r="B18" s="129" t="s">
        <v>234</v>
      </c>
      <c r="C18" s="132" t="s">
        <v>184</v>
      </c>
      <c r="D18" s="133" t="s">
        <v>47</v>
      </c>
      <c r="E18" s="133" t="s">
        <v>48</v>
      </c>
      <c r="F18" s="134" t="s">
        <v>367</v>
      </c>
      <c r="G18" s="134" t="s">
        <v>56</v>
      </c>
      <c r="H18" s="170">
        <v>0</v>
      </c>
      <c r="I18" s="138">
        <v>8.5</v>
      </c>
      <c r="J18" s="138">
        <v>8.5</v>
      </c>
      <c r="K18" s="213">
        <v>8.5</v>
      </c>
    </row>
    <row r="19" spans="1:11" s="33" customFormat="1" ht="30" customHeight="1">
      <c r="A19" s="209"/>
      <c r="B19" s="129" t="s">
        <v>235</v>
      </c>
      <c r="C19" s="132" t="s">
        <v>184</v>
      </c>
      <c r="D19" s="133" t="s">
        <v>47</v>
      </c>
      <c r="E19" s="133" t="s">
        <v>48</v>
      </c>
      <c r="F19" s="134" t="s">
        <v>367</v>
      </c>
      <c r="G19" s="134" t="s">
        <v>218</v>
      </c>
      <c r="H19" s="170">
        <v>0</v>
      </c>
      <c r="I19" s="138">
        <v>10</v>
      </c>
      <c r="J19" s="138">
        <f>H19+I19</f>
        <v>10</v>
      </c>
      <c r="K19" s="213">
        <v>10</v>
      </c>
    </row>
    <row r="20" spans="1:11" ht="75" customHeight="1">
      <c r="A20" s="209"/>
      <c r="B20" s="147" t="s">
        <v>121</v>
      </c>
      <c r="C20" s="131" t="s">
        <v>184</v>
      </c>
      <c r="D20" s="135" t="s">
        <v>47</v>
      </c>
      <c r="E20" s="135" t="s">
        <v>48</v>
      </c>
      <c r="F20" s="135" t="s">
        <v>49</v>
      </c>
      <c r="G20" s="135" t="s">
        <v>181</v>
      </c>
      <c r="H20" s="137">
        <f>H21</f>
        <v>2429</v>
      </c>
      <c r="I20" s="137">
        <f>I21</f>
        <v>-2429</v>
      </c>
      <c r="J20" s="173">
        <f>J21</f>
        <v>0</v>
      </c>
      <c r="K20" s="213">
        <v>0</v>
      </c>
    </row>
    <row r="21" spans="1:11" ht="60.75" customHeight="1">
      <c r="A21" s="209"/>
      <c r="B21" s="153" t="s">
        <v>236</v>
      </c>
      <c r="C21" s="132" t="s">
        <v>184</v>
      </c>
      <c r="D21" s="133" t="s">
        <v>47</v>
      </c>
      <c r="E21" s="133" t="s">
        <v>48</v>
      </c>
      <c r="F21" s="133" t="s">
        <v>50</v>
      </c>
      <c r="G21" s="133" t="s">
        <v>181</v>
      </c>
      <c r="H21" s="138">
        <f>H22+H24</f>
        <v>2429</v>
      </c>
      <c r="I21" s="138">
        <f>I22+I24</f>
        <v>-2429</v>
      </c>
      <c r="J21" s="170">
        <f aca="true" t="shared" si="1" ref="J21:J65">H21+I21</f>
        <v>0</v>
      </c>
      <c r="K21" s="213">
        <v>0</v>
      </c>
    </row>
    <row r="22" spans="1:11" ht="30">
      <c r="A22" s="209"/>
      <c r="B22" s="129" t="s">
        <v>213</v>
      </c>
      <c r="C22" s="132" t="s">
        <v>184</v>
      </c>
      <c r="D22" s="133" t="s">
        <v>47</v>
      </c>
      <c r="E22" s="133" t="s">
        <v>48</v>
      </c>
      <c r="F22" s="134" t="s">
        <v>51</v>
      </c>
      <c r="G22" s="134" t="s">
        <v>181</v>
      </c>
      <c r="H22" s="138">
        <v>540.6</v>
      </c>
      <c r="I22" s="138">
        <f>-H22</f>
        <v>-540.6</v>
      </c>
      <c r="J22" s="170">
        <f t="shared" si="1"/>
        <v>0</v>
      </c>
      <c r="K22" s="213">
        <v>0</v>
      </c>
    </row>
    <row r="23" spans="1:11" ht="45">
      <c r="A23" s="209"/>
      <c r="B23" s="150" t="s">
        <v>229</v>
      </c>
      <c r="C23" s="132" t="s">
        <v>184</v>
      </c>
      <c r="D23" s="133" t="s">
        <v>47</v>
      </c>
      <c r="E23" s="133" t="s">
        <v>48</v>
      </c>
      <c r="F23" s="134" t="s">
        <v>51</v>
      </c>
      <c r="G23" s="134" t="s">
        <v>52</v>
      </c>
      <c r="H23" s="138">
        <f>H22</f>
        <v>540.6</v>
      </c>
      <c r="I23" s="138">
        <f>I22</f>
        <v>-540.6</v>
      </c>
      <c r="J23" s="170">
        <f t="shared" si="1"/>
        <v>0</v>
      </c>
      <c r="K23" s="213">
        <v>0</v>
      </c>
    </row>
    <row r="24" spans="1:11" ht="18" customHeight="1">
      <c r="A24" s="210"/>
      <c r="B24" s="161" t="s">
        <v>216</v>
      </c>
      <c r="C24" s="131" t="s">
        <v>184</v>
      </c>
      <c r="D24" s="135" t="s">
        <v>47</v>
      </c>
      <c r="E24" s="135" t="s">
        <v>48</v>
      </c>
      <c r="F24" s="136" t="s">
        <v>53</v>
      </c>
      <c r="G24" s="136" t="s">
        <v>181</v>
      </c>
      <c r="H24" s="137">
        <f>H25+H26++H27+H28+H29</f>
        <v>1888.3999999999999</v>
      </c>
      <c r="I24" s="137">
        <f>I25+I26++I27+I28+I29</f>
        <v>-1888.3999999999999</v>
      </c>
      <c r="J24" s="173">
        <f t="shared" si="1"/>
        <v>0</v>
      </c>
      <c r="K24" s="213">
        <v>0</v>
      </c>
    </row>
    <row r="25" spans="1:11" s="112" customFormat="1" ht="47.25" customHeight="1">
      <c r="A25" s="209"/>
      <c r="B25" s="155" t="s">
        <v>229</v>
      </c>
      <c r="C25" s="132" t="s">
        <v>184</v>
      </c>
      <c r="D25" s="133" t="s">
        <v>47</v>
      </c>
      <c r="E25" s="133" t="s">
        <v>48</v>
      </c>
      <c r="F25" s="134" t="s">
        <v>53</v>
      </c>
      <c r="G25" s="134" t="s">
        <v>52</v>
      </c>
      <c r="H25" s="138">
        <v>1204.6</v>
      </c>
      <c r="I25" s="162">
        <f>-H25</f>
        <v>-1204.6</v>
      </c>
      <c r="J25" s="175">
        <f t="shared" si="1"/>
        <v>0</v>
      </c>
      <c r="K25" s="213">
        <v>0</v>
      </c>
    </row>
    <row r="26" spans="1:11" ht="45">
      <c r="A26" s="209"/>
      <c r="B26" s="129" t="s">
        <v>232</v>
      </c>
      <c r="C26" s="132" t="s">
        <v>184</v>
      </c>
      <c r="D26" s="133" t="s">
        <v>47</v>
      </c>
      <c r="E26" s="133" t="s">
        <v>48</v>
      </c>
      <c r="F26" s="134" t="s">
        <v>53</v>
      </c>
      <c r="G26" s="134" t="s">
        <v>54</v>
      </c>
      <c r="H26" s="138">
        <v>58</v>
      </c>
      <c r="I26" s="139">
        <v>-58</v>
      </c>
      <c r="J26" s="175">
        <f t="shared" si="1"/>
        <v>0</v>
      </c>
      <c r="K26" s="213">
        <v>0</v>
      </c>
    </row>
    <row r="27" spans="1:11" ht="45">
      <c r="A27" s="209"/>
      <c r="B27" s="129" t="s">
        <v>233</v>
      </c>
      <c r="C27" s="132" t="s">
        <v>184</v>
      </c>
      <c r="D27" s="133" t="s">
        <v>47</v>
      </c>
      <c r="E27" s="133" t="s">
        <v>48</v>
      </c>
      <c r="F27" s="134" t="s">
        <v>53</v>
      </c>
      <c r="G27" s="134" t="s">
        <v>55</v>
      </c>
      <c r="H27" s="138">
        <v>595.8</v>
      </c>
      <c r="I27" s="139">
        <f>-H27</f>
        <v>-595.8</v>
      </c>
      <c r="J27" s="175">
        <f t="shared" si="1"/>
        <v>0</v>
      </c>
      <c r="K27" s="213">
        <v>0</v>
      </c>
    </row>
    <row r="28" spans="1:11" ht="30">
      <c r="A28" s="209"/>
      <c r="B28" s="129" t="s">
        <v>234</v>
      </c>
      <c r="C28" s="132" t="s">
        <v>184</v>
      </c>
      <c r="D28" s="133" t="s">
        <v>47</v>
      </c>
      <c r="E28" s="133" t="s">
        <v>48</v>
      </c>
      <c r="F28" s="134" t="s">
        <v>53</v>
      </c>
      <c r="G28" s="134" t="s">
        <v>56</v>
      </c>
      <c r="H28" s="138">
        <v>20</v>
      </c>
      <c r="I28" s="139">
        <v>-20</v>
      </c>
      <c r="J28" s="175">
        <f t="shared" si="1"/>
        <v>0</v>
      </c>
      <c r="K28" s="213">
        <v>0</v>
      </c>
    </row>
    <row r="29" spans="1:11" ht="15">
      <c r="A29" s="209"/>
      <c r="B29" s="129" t="s">
        <v>235</v>
      </c>
      <c r="C29" s="132" t="s">
        <v>184</v>
      </c>
      <c r="D29" s="133" t="s">
        <v>47</v>
      </c>
      <c r="E29" s="133" t="s">
        <v>48</v>
      </c>
      <c r="F29" s="134" t="s">
        <v>53</v>
      </c>
      <c r="G29" s="134" t="s">
        <v>218</v>
      </c>
      <c r="H29" s="138">
        <v>10</v>
      </c>
      <c r="I29" s="139">
        <v>-10</v>
      </c>
      <c r="J29" s="175">
        <f t="shared" si="1"/>
        <v>0</v>
      </c>
      <c r="K29" s="213">
        <v>0</v>
      </c>
    </row>
    <row r="30" spans="1:11" ht="14.25">
      <c r="A30" s="210"/>
      <c r="B30" s="148" t="s">
        <v>214</v>
      </c>
      <c r="C30" s="131" t="s">
        <v>184</v>
      </c>
      <c r="D30" s="135" t="s">
        <v>47</v>
      </c>
      <c r="E30" s="135" t="s">
        <v>212</v>
      </c>
      <c r="F30" s="135" t="s">
        <v>49</v>
      </c>
      <c r="G30" s="135" t="s">
        <v>181</v>
      </c>
      <c r="H30" s="137">
        <f>H34</f>
        <v>12</v>
      </c>
      <c r="I30" s="198">
        <v>0</v>
      </c>
      <c r="J30" s="141">
        <v>12</v>
      </c>
      <c r="K30" s="214">
        <f>K31</f>
        <v>12</v>
      </c>
    </row>
    <row r="31" spans="1:11" ht="28.5">
      <c r="A31" s="209"/>
      <c r="B31" s="149" t="s">
        <v>225</v>
      </c>
      <c r="C31" s="132" t="s">
        <v>184</v>
      </c>
      <c r="D31" s="133" t="s">
        <v>47</v>
      </c>
      <c r="E31" s="133" t="s">
        <v>57</v>
      </c>
      <c r="F31" s="133" t="s">
        <v>224</v>
      </c>
      <c r="G31" s="133" t="s">
        <v>181</v>
      </c>
      <c r="H31" s="170">
        <v>0</v>
      </c>
      <c r="I31" s="139">
        <v>12</v>
      </c>
      <c r="J31" s="139">
        <f t="shared" si="1"/>
        <v>12</v>
      </c>
      <c r="K31" s="213">
        <f>K32</f>
        <v>12</v>
      </c>
    </row>
    <row r="32" spans="1:11" ht="30">
      <c r="A32" s="209"/>
      <c r="B32" s="156" t="s">
        <v>219</v>
      </c>
      <c r="C32" s="132" t="s">
        <v>184</v>
      </c>
      <c r="D32" s="133" t="s">
        <v>47</v>
      </c>
      <c r="E32" s="133" t="s">
        <v>57</v>
      </c>
      <c r="F32" s="133" t="s">
        <v>224</v>
      </c>
      <c r="G32" s="133" t="s">
        <v>181</v>
      </c>
      <c r="H32" s="170">
        <v>0</v>
      </c>
      <c r="I32" s="139">
        <v>12</v>
      </c>
      <c r="J32" s="139">
        <f t="shared" si="1"/>
        <v>12</v>
      </c>
      <c r="K32" s="213">
        <f>K33</f>
        <v>12</v>
      </c>
    </row>
    <row r="33" spans="1:11" ht="15">
      <c r="A33" s="209"/>
      <c r="B33" s="129" t="s">
        <v>237</v>
      </c>
      <c r="C33" s="132" t="s">
        <v>184</v>
      </c>
      <c r="D33" s="133" t="s">
        <v>47</v>
      </c>
      <c r="E33" s="133" t="s">
        <v>57</v>
      </c>
      <c r="F33" s="133" t="s">
        <v>224</v>
      </c>
      <c r="G33" s="133" t="s">
        <v>59</v>
      </c>
      <c r="H33" s="170"/>
      <c r="I33" s="139">
        <v>12</v>
      </c>
      <c r="J33" s="139">
        <f t="shared" si="1"/>
        <v>12</v>
      </c>
      <c r="K33" s="213">
        <v>12</v>
      </c>
    </row>
    <row r="34" spans="1:11" ht="15">
      <c r="A34" s="209"/>
      <c r="B34" s="157" t="s">
        <v>238</v>
      </c>
      <c r="C34" s="131" t="s">
        <v>184</v>
      </c>
      <c r="D34" s="135" t="s">
        <v>47</v>
      </c>
      <c r="E34" s="135" t="s">
        <v>57</v>
      </c>
      <c r="F34" s="136" t="s">
        <v>49</v>
      </c>
      <c r="G34" s="136" t="s">
        <v>181</v>
      </c>
      <c r="H34" s="137">
        <v>12</v>
      </c>
      <c r="I34" s="137">
        <f>-H34</f>
        <v>-12</v>
      </c>
      <c r="J34" s="198">
        <f t="shared" si="1"/>
        <v>0</v>
      </c>
      <c r="K34" s="213">
        <v>0</v>
      </c>
    </row>
    <row r="35" spans="1:11" ht="30">
      <c r="A35" s="209"/>
      <c r="B35" s="156" t="s">
        <v>219</v>
      </c>
      <c r="C35" s="132" t="s">
        <v>184</v>
      </c>
      <c r="D35" s="133" t="s">
        <v>47</v>
      </c>
      <c r="E35" s="133" t="s">
        <v>57</v>
      </c>
      <c r="F35" s="134" t="s">
        <v>58</v>
      </c>
      <c r="G35" s="134" t="s">
        <v>181</v>
      </c>
      <c r="H35" s="138">
        <v>12</v>
      </c>
      <c r="I35" s="138">
        <f>-H35</f>
        <v>-12</v>
      </c>
      <c r="J35" s="175">
        <f t="shared" si="1"/>
        <v>0</v>
      </c>
      <c r="K35" s="213">
        <v>0</v>
      </c>
    </row>
    <row r="36" spans="1:11" ht="15">
      <c r="A36" s="209"/>
      <c r="B36" s="129" t="s">
        <v>237</v>
      </c>
      <c r="C36" s="132" t="s">
        <v>184</v>
      </c>
      <c r="D36" s="133" t="s">
        <v>47</v>
      </c>
      <c r="E36" s="133" t="s">
        <v>57</v>
      </c>
      <c r="F36" s="133" t="s">
        <v>220</v>
      </c>
      <c r="G36" s="133" t="s">
        <v>59</v>
      </c>
      <c r="H36" s="138">
        <v>12</v>
      </c>
      <c r="I36" s="138">
        <f>-H36</f>
        <v>-12</v>
      </c>
      <c r="J36" s="175">
        <f t="shared" si="1"/>
        <v>0</v>
      </c>
      <c r="K36" s="213">
        <v>0</v>
      </c>
    </row>
    <row r="37" spans="1:11" ht="14.25">
      <c r="A37" s="210"/>
      <c r="B37" s="148" t="s">
        <v>214</v>
      </c>
      <c r="C37" s="131" t="s">
        <v>184</v>
      </c>
      <c r="D37" s="135" t="s">
        <v>60</v>
      </c>
      <c r="E37" s="135" t="s">
        <v>212</v>
      </c>
      <c r="F37" s="135" t="s">
        <v>49</v>
      </c>
      <c r="G37" s="135" t="s">
        <v>181</v>
      </c>
      <c r="H37" s="137">
        <f>H42</f>
        <v>151.8</v>
      </c>
      <c r="I37" s="198">
        <f>I42+I38</f>
        <v>0.19999999999998863</v>
      </c>
      <c r="J37" s="141">
        <f>J38</f>
        <v>152</v>
      </c>
      <c r="K37" s="214">
        <f>K38</f>
        <v>152</v>
      </c>
    </row>
    <row r="38" spans="1:11" ht="15">
      <c r="A38" s="209"/>
      <c r="B38" s="158" t="s">
        <v>239</v>
      </c>
      <c r="C38" s="132" t="s">
        <v>184</v>
      </c>
      <c r="D38" s="133" t="s">
        <v>60</v>
      </c>
      <c r="E38" s="133" t="s">
        <v>61</v>
      </c>
      <c r="F38" s="133" t="s">
        <v>240</v>
      </c>
      <c r="G38" s="133" t="s">
        <v>181</v>
      </c>
      <c r="H38" s="170">
        <v>0</v>
      </c>
      <c r="I38" s="139">
        <f>I39</f>
        <v>152</v>
      </c>
      <c r="J38" s="139">
        <f t="shared" si="1"/>
        <v>152</v>
      </c>
      <c r="K38" s="213">
        <f>K39</f>
        <v>152</v>
      </c>
    </row>
    <row r="39" spans="1:11" ht="45">
      <c r="A39" s="209"/>
      <c r="B39" s="156" t="s">
        <v>222</v>
      </c>
      <c r="C39" s="132" t="s">
        <v>184</v>
      </c>
      <c r="D39" s="133" t="s">
        <v>60</v>
      </c>
      <c r="E39" s="133" t="s">
        <v>61</v>
      </c>
      <c r="F39" s="133" t="s">
        <v>223</v>
      </c>
      <c r="G39" s="133" t="s">
        <v>181</v>
      </c>
      <c r="H39" s="170">
        <v>0</v>
      </c>
      <c r="I39" s="139">
        <f>I40+I41</f>
        <v>152</v>
      </c>
      <c r="J39" s="139">
        <f t="shared" si="1"/>
        <v>152</v>
      </c>
      <c r="K39" s="213">
        <f>K40+K41</f>
        <v>152</v>
      </c>
    </row>
    <row r="40" spans="1:11" ht="45">
      <c r="A40" s="209"/>
      <c r="B40" s="150" t="s">
        <v>229</v>
      </c>
      <c r="C40" s="132" t="s">
        <v>184</v>
      </c>
      <c r="D40" s="133" t="s">
        <v>60</v>
      </c>
      <c r="E40" s="133" t="s">
        <v>61</v>
      </c>
      <c r="F40" s="133" t="s">
        <v>223</v>
      </c>
      <c r="G40" s="133" t="s">
        <v>52</v>
      </c>
      <c r="H40" s="170">
        <v>0</v>
      </c>
      <c r="I40" s="139">
        <v>146</v>
      </c>
      <c r="J40" s="139">
        <v>146</v>
      </c>
      <c r="K40" s="213">
        <v>146</v>
      </c>
    </row>
    <row r="41" spans="1:11" ht="45">
      <c r="A41" s="209"/>
      <c r="B41" s="129" t="s">
        <v>233</v>
      </c>
      <c r="C41" s="132" t="s">
        <v>184</v>
      </c>
      <c r="D41" s="133" t="s">
        <v>60</v>
      </c>
      <c r="E41" s="133" t="s">
        <v>61</v>
      </c>
      <c r="F41" s="134" t="s">
        <v>223</v>
      </c>
      <c r="G41" s="134" t="s">
        <v>55</v>
      </c>
      <c r="H41" s="138">
        <v>595.8</v>
      </c>
      <c r="I41" s="139">
        <v>6</v>
      </c>
      <c r="J41" s="175">
        <v>6</v>
      </c>
      <c r="K41" s="213">
        <v>6</v>
      </c>
    </row>
    <row r="42" spans="1:11" ht="15">
      <c r="A42" s="209"/>
      <c r="B42" s="147" t="s">
        <v>119</v>
      </c>
      <c r="C42" s="131" t="s">
        <v>184</v>
      </c>
      <c r="D42" s="135" t="s">
        <v>60</v>
      </c>
      <c r="E42" s="135" t="s">
        <v>212</v>
      </c>
      <c r="F42" s="135" t="s">
        <v>49</v>
      </c>
      <c r="G42" s="135" t="s">
        <v>181</v>
      </c>
      <c r="H42" s="163">
        <f aca="true" t="shared" si="2" ref="H42:I44">H43</f>
        <v>151.8</v>
      </c>
      <c r="I42" s="163">
        <f t="shared" si="2"/>
        <v>-151.8</v>
      </c>
      <c r="J42" s="173">
        <f t="shared" si="1"/>
        <v>0</v>
      </c>
      <c r="K42" s="213">
        <v>0</v>
      </c>
    </row>
    <row r="43" spans="1:11" ht="15">
      <c r="A43" s="209"/>
      <c r="B43" s="158" t="s">
        <v>239</v>
      </c>
      <c r="C43" s="132" t="s">
        <v>184</v>
      </c>
      <c r="D43" s="133" t="s">
        <v>60</v>
      </c>
      <c r="E43" s="133" t="s">
        <v>61</v>
      </c>
      <c r="F43" s="133" t="s">
        <v>221</v>
      </c>
      <c r="G43" s="133" t="s">
        <v>181</v>
      </c>
      <c r="H43" s="164">
        <v>151.8</v>
      </c>
      <c r="I43" s="164">
        <f t="shared" si="2"/>
        <v>-151.8</v>
      </c>
      <c r="J43" s="170">
        <f t="shared" si="1"/>
        <v>0</v>
      </c>
      <c r="K43" s="213">
        <v>0</v>
      </c>
    </row>
    <row r="44" spans="1:11" ht="45">
      <c r="A44" s="209"/>
      <c r="B44" s="156" t="s">
        <v>222</v>
      </c>
      <c r="C44" s="132" t="s">
        <v>184</v>
      </c>
      <c r="D44" s="133" t="s">
        <v>60</v>
      </c>
      <c r="E44" s="133" t="s">
        <v>61</v>
      </c>
      <c r="F44" s="133" t="s">
        <v>62</v>
      </c>
      <c r="G44" s="133" t="s">
        <v>181</v>
      </c>
      <c r="H44" s="164">
        <f>H43</f>
        <v>151.8</v>
      </c>
      <c r="I44" s="164">
        <f t="shared" si="2"/>
        <v>-151.8</v>
      </c>
      <c r="J44" s="170">
        <f t="shared" si="1"/>
        <v>0</v>
      </c>
      <c r="K44" s="213">
        <v>0</v>
      </c>
    </row>
    <row r="45" spans="1:11" ht="45">
      <c r="A45" s="209"/>
      <c r="B45" s="150" t="s">
        <v>229</v>
      </c>
      <c r="C45" s="132" t="s">
        <v>184</v>
      </c>
      <c r="D45" s="133" t="s">
        <v>60</v>
      </c>
      <c r="E45" s="133" t="s">
        <v>61</v>
      </c>
      <c r="F45" s="133" t="s">
        <v>62</v>
      </c>
      <c r="G45" s="133" t="s">
        <v>52</v>
      </c>
      <c r="H45" s="165">
        <f>H44</f>
        <v>151.8</v>
      </c>
      <c r="I45" s="166">
        <f>-H45</f>
        <v>-151.8</v>
      </c>
      <c r="J45" s="170">
        <f t="shared" si="1"/>
        <v>0</v>
      </c>
      <c r="K45" s="213">
        <v>0</v>
      </c>
    </row>
    <row r="46" spans="1:11" ht="15">
      <c r="A46" s="209"/>
      <c r="B46" s="147" t="s">
        <v>242</v>
      </c>
      <c r="C46" s="131" t="s">
        <v>184</v>
      </c>
      <c r="D46" s="135" t="s">
        <v>48</v>
      </c>
      <c r="E46" s="135" t="s">
        <v>212</v>
      </c>
      <c r="F46" s="135" t="s">
        <v>49</v>
      </c>
      <c r="G46" s="135" t="s">
        <v>181</v>
      </c>
      <c r="H46" s="137">
        <f>H48</f>
        <v>442.1</v>
      </c>
      <c r="I46" s="137">
        <f>I48</f>
        <v>-442.1</v>
      </c>
      <c r="J46" s="198">
        <f t="shared" si="1"/>
        <v>0</v>
      </c>
      <c r="K46" s="213">
        <v>0</v>
      </c>
    </row>
    <row r="47" spans="1:11" ht="15">
      <c r="A47" s="209"/>
      <c r="B47" s="147" t="s">
        <v>243</v>
      </c>
      <c r="C47" s="131" t="s">
        <v>184</v>
      </c>
      <c r="D47" s="135" t="s">
        <v>48</v>
      </c>
      <c r="E47" s="135" t="s">
        <v>241</v>
      </c>
      <c r="F47" s="135" t="s">
        <v>49</v>
      </c>
      <c r="G47" s="135" t="s">
        <v>181</v>
      </c>
      <c r="H47" s="137">
        <f aca="true" t="shared" si="3" ref="H47:I49">H48</f>
        <v>442.1</v>
      </c>
      <c r="I47" s="137">
        <f t="shared" si="3"/>
        <v>-442.1</v>
      </c>
      <c r="J47" s="175">
        <f t="shared" si="1"/>
        <v>0</v>
      </c>
      <c r="K47" s="213">
        <v>0</v>
      </c>
    </row>
    <row r="48" spans="1:11" ht="15">
      <c r="A48" s="209"/>
      <c r="B48" s="129" t="s">
        <v>244</v>
      </c>
      <c r="C48" s="132" t="s">
        <v>184</v>
      </c>
      <c r="D48" s="133" t="s">
        <v>48</v>
      </c>
      <c r="E48" s="133" t="s">
        <v>241</v>
      </c>
      <c r="F48" s="133" t="s">
        <v>245</v>
      </c>
      <c r="G48" s="133" t="s">
        <v>181</v>
      </c>
      <c r="H48" s="137">
        <f t="shared" si="3"/>
        <v>442.1</v>
      </c>
      <c r="I48" s="138">
        <f t="shared" si="3"/>
        <v>-442.1</v>
      </c>
      <c r="J48" s="175">
        <f t="shared" si="1"/>
        <v>0</v>
      </c>
      <c r="K48" s="213">
        <v>0</v>
      </c>
    </row>
    <row r="49" spans="1:11" ht="45">
      <c r="A49" s="209"/>
      <c r="B49" s="129" t="s">
        <v>266</v>
      </c>
      <c r="C49" s="132" t="s">
        <v>184</v>
      </c>
      <c r="D49" s="133" t="s">
        <v>48</v>
      </c>
      <c r="E49" s="133" t="s">
        <v>241</v>
      </c>
      <c r="F49" s="133" t="s">
        <v>246</v>
      </c>
      <c r="G49" s="133" t="s">
        <v>181</v>
      </c>
      <c r="H49" s="137">
        <f t="shared" si="3"/>
        <v>442.1</v>
      </c>
      <c r="I49" s="139">
        <f t="shared" si="3"/>
        <v>-442.1</v>
      </c>
      <c r="J49" s="175">
        <f t="shared" si="1"/>
        <v>0</v>
      </c>
      <c r="K49" s="213">
        <v>0</v>
      </c>
    </row>
    <row r="50" spans="1:11" ht="45">
      <c r="A50" s="209"/>
      <c r="B50" s="155" t="s">
        <v>247</v>
      </c>
      <c r="C50" s="132" t="s">
        <v>184</v>
      </c>
      <c r="D50" s="133" t="s">
        <v>48</v>
      </c>
      <c r="E50" s="133" t="s">
        <v>241</v>
      </c>
      <c r="F50" s="133" t="s">
        <v>246</v>
      </c>
      <c r="G50" s="133" t="s">
        <v>55</v>
      </c>
      <c r="H50" s="142">
        <v>442.1</v>
      </c>
      <c r="I50" s="143">
        <v>-442.1</v>
      </c>
      <c r="J50" s="175">
        <f t="shared" si="1"/>
        <v>0</v>
      </c>
      <c r="K50" s="213">
        <v>0</v>
      </c>
    </row>
    <row r="51" spans="1:11" ht="28.5">
      <c r="A51" s="209"/>
      <c r="B51" s="147" t="s">
        <v>118</v>
      </c>
      <c r="C51" s="131" t="s">
        <v>184</v>
      </c>
      <c r="D51" s="135" t="s">
        <v>65</v>
      </c>
      <c r="E51" s="135" t="s">
        <v>212</v>
      </c>
      <c r="F51" s="135" t="s">
        <v>49</v>
      </c>
      <c r="G51" s="135" t="s">
        <v>181</v>
      </c>
      <c r="H51" s="144">
        <f>H52+H55</f>
        <v>447.1</v>
      </c>
      <c r="I51" s="144">
        <f>I52+J51</f>
        <v>-297.1</v>
      </c>
      <c r="J51" s="198">
        <f>J52</f>
        <v>0</v>
      </c>
      <c r="K51" s="214">
        <f>K52</f>
        <v>0</v>
      </c>
    </row>
    <row r="52" spans="1:11" ht="15">
      <c r="A52" s="209"/>
      <c r="B52" s="147" t="s">
        <v>226</v>
      </c>
      <c r="C52" s="167" t="s">
        <v>184</v>
      </c>
      <c r="D52" s="135" t="s">
        <v>65</v>
      </c>
      <c r="E52" s="135" t="s">
        <v>60</v>
      </c>
      <c r="F52" s="135" t="s">
        <v>49</v>
      </c>
      <c r="G52" s="135" t="s">
        <v>181</v>
      </c>
      <c r="H52" s="144">
        <f>H53</f>
        <v>297.1</v>
      </c>
      <c r="I52" s="144">
        <f>I53</f>
        <v>-297.1</v>
      </c>
      <c r="J52" s="174">
        <f>H52+I52</f>
        <v>0</v>
      </c>
      <c r="K52" s="213">
        <v>0</v>
      </c>
    </row>
    <row r="53" spans="1:11" ht="30">
      <c r="A53" s="209"/>
      <c r="B53" s="154" t="s">
        <v>248</v>
      </c>
      <c r="C53" s="168" t="s">
        <v>184</v>
      </c>
      <c r="D53" s="133" t="s">
        <v>65</v>
      </c>
      <c r="E53" s="133" t="s">
        <v>60</v>
      </c>
      <c r="F53" s="133" t="s">
        <v>227</v>
      </c>
      <c r="G53" s="133" t="s">
        <v>181</v>
      </c>
      <c r="H53" s="143">
        <f>H54</f>
        <v>297.1</v>
      </c>
      <c r="I53" s="143">
        <f>I54</f>
        <v>-297.1</v>
      </c>
      <c r="J53" s="174">
        <f t="shared" si="1"/>
        <v>0</v>
      </c>
      <c r="K53" s="213">
        <v>0</v>
      </c>
    </row>
    <row r="54" spans="1:11" ht="45">
      <c r="A54" s="209"/>
      <c r="B54" s="129" t="s">
        <v>233</v>
      </c>
      <c r="C54" s="168" t="s">
        <v>184</v>
      </c>
      <c r="D54" s="133" t="s">
        <v>65</v>
      </c>
      <c r="E54" s="133" t="s">
        <v>60</v>
      </c>
      <c r="F54" s="133" t="s">
        <v>227</v>
      </c>
      <c r="G54" s="133" t="s">
        <v>55</v>
      </c>
      <c r="H54" s="138">
        <v>297.1</v>
      </c>
      <c r="I54" s="139">
        <v>-297.1</v>
      </c>
      <c r="J54" s="174">
        <f t="shared" si="1"/>
        <v>0</v>
      </c>
      <c r="K54" s="213">
        <v>0</v>
      </c>
    </row>
    <row r="55" spans="1:11" ht="15">
      <c r="A55" s="209"/>
      <c r="B55" s="147" t="s">
        <v>249</v>
      </c>
      <c r="C55" s="131" t="s">
        <v>184</v>
      </c>
      <c r="D55" s="135" t="s">
        <v>65</v>
      </c>
      <c r="E55" s="135" t="s">
        <v>61</v>
      </c>
      <c r="F55" s="135" t="s">
        <v>49</v>
      </c>
      <c r="G55" s="135" t="s">
        <v>181</v>
      </c>
      <c r="H55" s="137">
        <f>H59</f>
        <v>150</v>
      </c>
      <c r="I55" s="137">
        <f>-H55+J55</f>
        <v>299</v>
      </c>
      <c r="J55" s="173">
        <f>J56</f>
        <v>449</v>
      </c>
      <c r="K55" s="214">
        <f>K56</f>
        <v>449</v>
      </c>
    </row>
    <row r="56" spans="1:11" ht="60">
      <c r="A56" s="209"/>
      <c r="B56" s="151" t="s">
        <v>343</v>
      </c>
      <c r="C56" s="132" t="s">
        <v>184</v>
      </c>
      <c r="D56" s="133" t="s">
        <v>65</v>
      </c>
      <c r="E56" s="133" t="s">
        <v>61</v>
      </c>
      <c r="F56" s="133" t="s">
        <v>217</v>
      </c>
      <c r="G56" s="133" t="s">
        <v>181</v>
      </c>
      <c r="H56" s="170">
        <v>0</v>
      </c>
      <c r="I56" s="138">
        <f>I57</f>
        <v>449</v>
      </c>
      <c r="J56" s="138">
        <f t="shared" si="1"/>
        <v>449</v>
      </c>
      <c r="K56" s="213">
        <f>K57</f>
        <v>449</v>
      </c>
    </row>
    <row r="57" spans="1:11" ht="45">
      <c r="A57" s="209"/>
      <c r="B57" s="152" t="s">
        <v>346</v>
      </c>
      <c r="C57" s="132" t="s">
        <v>184</v>
      </c>
      <c r="D57" s="133" t="s">
        <v>65</v>
      </c>
      <c r="E57" s="133" t="s">
        <v>61</v>
      </c>
      <c r="F57" s="133" t="s">
        <v>228</v>
      </c>
      <c r="G57" s="133" t="s">
        <v>181</v>
      </c>
      <c r="H57" s="170">
        <v>0</v>
      </c>
      <c r="I57" s="138">
        <f>I58</f>
        <v>449</v>
      </c>
      <c r="J57" s="138">
        <f t="shared" si="1"/>
        <v>449</v>
      </c>
      <c r="K57" s="213">
        <f>K58</f>
        <v>449</v>
      </c>
    </row>
    <row r="58" spans="1:11" ht="30">
      <c r="A58" s="209"/>
      <c r="B58" s="129" t="s">
        <v>250</v>
      </c>
      <c r="C58" s="132" t="s">
        <v>184</v>
      </c>
      <c r="D58" s="133" t="s">
        <v>65</v>
      </c>
      <c r="E58" s="133" t="s">
        <v>61</v>
      </c>
      <c r="F58" s="133" t="s">
        <v>228</v>
      </c>
      <c r="G58" s="133" t="s">
        <v>55</v>
      </c>
      <c r="H58" s="170">
        <v>0</v>
      </c>
      <c r="I58" s="138">
        <v>449</v>
      </c>
      <c r="J58" s="138">
        <f>H58+I58</f>
        <v>449</v>
      </c>
      <c r="K58" s="213">
        <v>449</v>
      </c>
    </row>
    <row r="59" spans="1:11" ht="30">
      <c r="A59" s="209"/>
      <c r="B59" s="156" t="s">
        <v>251</v>
      </c>
      <c r="C59" s="132" t="s">
        <v>184</v>
      </c>
      <c r="D59" s="133" t="s">
        <v>65</v>
      </c>
      <c r="E59" s="133" t="s">
        <v>61</v>
      </c>
      <c r="F59" s="133" t="s">
        <v>66</v>
      </c>
      <c r="G59" s="133" t="s">
        <v>181</v>
      </c>
      <c r="H59" s="138">
        <v>150</v>
      </c>
      <c r="I59" s="138">
        <v>-150</v>
      </c>
      <c r="J59" s="170">
        <f t="shared" si="1"/>
        <v>0</v>
      </c>
      <c r="K59" s="213">
        <v>0</v>
      </c>
    </row>
    <row r="60" spans="1:11" ht="45">
      <c r="A60" s="209"/>
      <c r="B60" s="129" t="s">
        <v>233</v>
      </c>
      <c r="C60" s="132" t="s">
        <v>184</v>
      </c>
      <c r="D60" s="133" t="s">
        <v>65</v>
      </c>
      <c r="E60" s="133" t="s">
        <v>61</v>
      </c>
      <c r="F60" s="133" t="s">
        <v>66</v>
      </c>
      <c r="G60" s="133" t="s">
        <v>55</v>
      </c>
      <c r="H60" s="138">
        <v>150</v>
      </c>
      <c r="I60" s="138">
        <v>-150</v>
      </c>
      <c r="J60" s="170">
        <f t="shared" si="1"/>
        <v>0</v>
      </c>
      <c r="K60" s="213">
        <v>0</v>
      </c>
    </row>
    <row r="61" spans="1:11" ht="15">
      <c r="A61" s="209"/>
      <c r="B61" s="147" t="s">
        <v>116</v>
      </c>
      <c r="C61" s="131" t="s">
        <v>184</v>
      </c>
      <c r="D61" s="135" t="s">
        <v>63</v>
      </c>
      <c r="E61" s="135" t="s">
        <v>212</v>
      </c>
      <c r="F61" s="135" t="s">
        <v>49</v>
      </c>
      <c r="G61" s="135" t="s">
        <v>181</v>
      </c>
      <c r="H61" s="137">
        <f>H67</f>
        <v>109</v>
      </c>
      <c r="I61" s="169">
        <f>-H61+J61</f>
        <v>-9</v>
      </c>
      <c r="J61" s="173">
        <f>J62</f>
        <v>100</v>
      </c>
      <c r="K61" s="213">
        <f>K62</f>
        <v>109</v>
      </c>
    </row>
    <row r="62" spans="1:11" ht="60">
      <c r="A62" s="209"/>
      <c r="B62" s="151" t="s">
        <v>343</v>
      </c>
      <c r="C62" s="132" t="s">
        <v>184</v>
      </c>
      <c r="D62" s="133" t="s">
        <v>63</v>
      </c>
      <c r="E62" s="133" t="s">
        <v>63</v>
      </c>
      <c r="F62" s="133" t="s">
        <v>217</v>
      </c>
      <c r="G62" s="133" t="s">
        <v>181</v>
      </c>
      <c r="H62" s="170">
        <v>0</v>
      </c>
      <c r="I62" s="138">
        <f>I63</f>
        <v>100</v>
      </c>
      <c r="J62" s="138">
        <f t="shared" si="1"/>
        <v>100</v>
      </c>
      <c r="K62" s="213">
        <f>K63</f>
        <v>109</v>
      </c>
    </row>
    <row r="63" spans="1:11" ht="45">
      <c r="A63" s="209"/>
      <c r="B63" s="152" t="s">
        <v>267</v>
      </c>
      <c r="C63" s="132" t="s">
        <v>184</v>
      </c>
      <c r="D63" s="133" t="s">
        <v>63</v>
      </c>
      <c r="E63" s="133" t="s">
        <v>63</v>
      </c>
      <c r="F63" s="133" t="s">
        <v>252</v>
      </c>
      <c r="G63" s="133" t="s">
        <v>181</v>
      </c>
      <c r="H63" s="170">
        <v>0</v>
      </c>
      <c r="I63" s="138">
        <f>I64</f>
        <v>100</v>
      </c>
      <c r="J63" s="138">
        <f t="shared" si="1"/>
        <v>100</v>
      </c>
      <c r="K63" s="213">
        <f>K64</f>
        <v>109</v>
      </c>
    </row>
    <row r="64" spans="1:11" ht="75">
      <c r="A64" s="209"/>
      <c r="B64" s="150" t="s">
        <v>339</v>
      </c>
      <c r="C64" s="132" t="s">
        <v>184</v>
      </c>
      <c r="D64" s="133" t="s">
        <v>63</v>
      </c>
      <c r="E64" s="133" t="s">
        <v>63</v>
      </c>
      <c r="F64" s="133" t="s">
        <v>253</v>
      </c>
      <c r="G64" s="133" t="s">
        <v>181</v>
      </c>
      <c r="H64" s="170">
        <v>0</v>
      </c>
      <c r="I64" s="138">
        <f>I65+I66</f>
        <v>100</v>
      </c>
      <c r="J64" s="138">
        <f t="shared" si="1"/>
        <v>100</v>
      </c>
      <c r="K64" s="213">
        <f>K65+K66</f>
        <v>109</v>
      </c>
    </row>
    <row r="65" spans="1:11" ht="45">
      <c r="A65" s="209"/>
      <c r="B65" s="150" t="s">
        <v>229</v>
      </c>
      <c r="C65" s="132" t="s">
        <v>184</v>
      </c>
      <c r="D65" s="133" t="s">
        <v>63</v>
      </c>
      <c r="E65" s="133" t="s">
        <v>63</v>
      </c>
      <c r="F65" s="133" t="s">
        <v>253</v>
      </c>
      <c r="G65" s="133" t="s">
        <v>52</v>
      </c>
      <c r="H65" s="170">
        <v>0</v>
      </c>
      <c r="I65" s="138">
        <v>96</v>
      </c>
      <c r="J65" s="138">
        <f t="shared" si="1"/>
        <v>96</v>
      </c>
      <c r="K65" s="213">
        <v>100</v>
      </c>
    </row>
    <row r="66" spans="1:11" ht="45">
      <c r="A66" s="209"/>
      <c r="B66" s="129" t="s">
        <v>233</v>
      </c>
      <c r="C66" s="132" t="s">
        <v>184</v>
      </c>
      <c r="D66" s="133" t="s">
        <v>63</v>
      </c>
      <c r="E66" s="133" t="s">
        <v>63</v>
      </c>
      <c r="F66" s="133" t="s">
        <v>253</v>
      </c>
      <c r="G66" s="133" t="s">
        <v>55</v>
      </c>
      <c r="H66" s="138">
        <v>150</v>
      </c>
      <c r="I66" s="138">
        <v>4</v>
      </c>
      <c r="J66" s="170">
        <v>4</v>
      </c>
      <c r="K66" s="213">
        <v>9</v>
      </c>
    </row>
    <row r="67" spans="1:11" ht="15">
      <c r="A67" s="209"/>
      <c r="B67" s="159" t="s">
        <v>115</v>
      </c>
      <c r="C67" s="132" t="s">
        <v>184</v>
      </c>
      <c r="D67" s="133" t="s">
        <v>63</v>
      </c>
      <c r="E67" s="133" t="s">
        <v>63</v>
      </c>
      <c r="F67" s="133" t="s">
        <v>49</v>
      </c>
      <c r="G67" s="133" t="s">
        <v>181</v>
      </c>
      <c r="H67" s="138">
        <f aca="true" t="shared" si="4" ref="H67:I69">H68</f>
        <v>109</v>
      </c>
      <c r="I67" s="138">
        <f t="shared" si="4"/>
        <v>-109</v>
      </c>
      <c r="J67" s="170">
        <f>H67+I67</f>
        <v>0</v>
      </c>
      <c r="K67" s="213">
        <v>0</v>
      </c>
    </row>
    <row r="68" spans="1:11" ht="30">
      <c r="A68" s="209"/>
      <c r="B68" s="156" t="s">
        <v>254</v>
      </c>
      <c r="C68" s="132" t="s">
        <v>184</v>
      </c>
      <c r="D68" s="133" t="s">
        <v>63</v>
      </c>
      <c r="E68" s="133" t="s">
        <v>63</v>
      </c>
      <c r="F68" s="133" t="s">
        <v>255</v>
      </c>
      <c r="G68" s="133" t="s">
        <v>181</v>
      </c>
      <c r="H68" s="138">
        <f t="shared" si="4"/>
        <v>109</v>
      </c>
      <c r="I68" s="138">
        <f t="shared" si="4"/>
        <v>-109</v>
      </c>
      <c r="J68" s="170">
        <f>H68+I68</f>
        <v>0</v>
      </c>
      <c r="K68" s="213">
        <v>0</v>
      </c>
    </row>
    <row r="69" spans="1:11" ht="30">
      <c r="A69" s="209"/>
      <c r="B69" s="156" t="s">
        <v>256</v>
      </c>
      <c r="C69" s="132" t="s">
        <v>184</v>
      </c>
      <c r="D69" s="133" t="s">
        <v>63</v>
      </c>
      <c r="E69" s="133" t="s">
        <v>63</v>
      </c>
      <c r="F69" s="133" t="s">
        <v>64</v>
      </c>
      <c r="G69" s="133" t="s">
        <v>181</v>
      </c>
      <c r="H69" s="138">
        <f t="shared" si="4"/>
        <v>109</v>
      </c>
      <c r="I69" s="138">
        <f t="shared" si="4"/>
        <v>-109</v>
      </c>
      <c r="J69" s="170">
        <f>H69+I69</f>
        <v>0</v>
      </c>
      <c r="K69" s="213">
        <v>0</v>
      </c>
    </row>
    <row r="70" spans="1:11" ht="45">
      <c r="A70" s="209"/>
      <c r="B70" s="150" t="s">
        <v>229</v>
      </c>
      <c r="C70" s="132" t="s">
        <v>184</v>
      </c>
      <c r="D70" s="133" t="s">
        <v>63</v>
      </c>
      <c r="E70" s="133" t="s">
        <v>63</v>
      </c>
      <c r="F70" s="133" t="s">
        <v>64</v>
      </c>
      <c r="G70" s="133" t="s">
        <v>52</v>
      </c>
      <c r="H70" s="138">
        <v>109</v>
      </c>
      <c r="I70" s="139">
        <f>-109</f>
        <v>-109</v>
      </c>
      <c r="J70" s="170">
        <f>H70+I70</f>
        <v>0</v>
      </c>
      <c r="K70" s="213">
        <v>0</v>
      </c>
    </row>
    <row r="71" spans="1:11" ht="15">
      <c r="A71" s="209"/>
      <c r="B71" s="147" t="s">
        <v>257</v>
      </c>
      <c r="C71" s="131" t="s">
        <v>184</v>
      </c>
      <c r="D71" s="131" t="s">
        <v>67</v>
      </c>
      <c r="E71" s="131" t="s">
        <v>212</v>
      </c>
      <c r="F71" s="131" t="s">
        <v>49</v>
      </c>
      <c r="G71" s="131" t="s">
        <v>181</v>
      </c>
      <c r="H71" s="137">
        <f>H81+H86</f>
        <v>432</v>
      </c>
      <c r="I71" s="137">
        <f>-H71+J71</f>
        <v>-76.19</v>
      </c>
      <c r="J71" s="137">
        <f>J73</f>
        <v>355.81</v>
      </c>
      <c r="K71" s="214">
        <f>K73</f>
        <v>352.14</v>
      </c>
    </row>
    <row r="72" spans="1:11" ht="15">
      <c r="A72" s="209"/>
      <c r="B72" s="129" t="s">
        <v>114</v>
      </c>
      <c r="C72" s="131" t="s">
        <v>184</v>
      </c>
      <c r="D72" s="131" t="s">
        <v>67</v>
      </c>
      <c r="E72" s="131" t="s">
        <v>47</v>
      </c>
      <c r="F72" s="131"/>
      <c r="G72" s="131"/>
      <c r="H72" s="137"/>
      <c r="I72" s="137"/>
      <c r="J72" s="138"/>
      <c r="K72" s="213"/>
    </row>
    <row r="73" spans="1:11" ht="60">
      <c r="A73" s="209"/>
      <c r="B73" s="151" t="s">
        <v>343</v>
      </c>
      <c r="C73" s="132" t="s">
        <v>184</v>
      </c>
      <c r="D73" s="132" t="s">
        <v>67</v>
      </c>
      <c r="E73" s="132" t="s">
        <v>47</v>
      </c>
      <c r="F73" s="132" t="s">
        <v>217</v>
      </c>
      <c r="G73" s="132" t="s">
        <v>181</v>
      </c>
      <c r="H73" s="170">
        <v>0</v>
      </c>
      <c r="I73" s="138">
        <f>I74</f>
        <v>355.81</v>
      </c>
      <c r="J73" s="138">
        <f aca="true" t="shared" si="5" ref="J73:J79">H73+I73</f>
        <v>355.81</v>
      </c>
      <c r="K73" s="213">
        <f>K74</f>
        <v>352.14</v>
      </c>
    </row>
    <row r="74" spans="1:11" ht="45">
      <c r="A74" s="209"/>
      <c r="B74" s="152" t="s">
        <v>338</v>
      </c>
      <c r="C74" s="132" t="s">
        <v>184</v>
      </c>
      <c r="D74" s="132" t="s">
        <v>67</v>
      </c>
      <c r="E74" s="132" t="s">
        <v>47</v>
      </c>
      <c r="F74" s="132" t="s">
        <v>252</v>
      </c>
      <c r="G74" s="132" t="s">
        <v>181</v>
      </c>
      <c r="H74" s="170">
        <v>0</v>
      </c>
      <c r="I74" s="138">
        <f>I75</f>
        <v>355.81</v>
      </c>
      <c r="J74" s="138">
        <f t="shared" si="5"/>
        <v>355.81</v>
      </c>
      <c r="K74" s="213">
        <f>K75</f>
        <v>352.14</v>
      </c>
    </row>
    <row r="75" spans="1:11" ht="75">
      <c r="A75" s="209"/>
      <c r="B75" s="150" t="s">
        <v>352</v>
      </c>
      <c r="C75" s="132" t="s">
        <v>184</v>
      </c>
      <c r="D75" s="132" t="s">
        <v>67</v>
      </c>
      <c r="E75" s="132" t="s">
        <v>47</v>
      </c>
      <c r="F75" s="132" t="s">
        <v>258</v>
      </c>
      <c r="G75" s="132" t="s">
        <v>181</v>
      </c>
      <c r="H75" s="170">
        <v>0</v>
      </c>
      <c r="I75" s="138">
        <f>I76+I77+I78+I79</f>
        <v>355.81</v>
      </c>
      <c r="J75" s="138">
        <f t="shared" si="5"/>
        <v>355.81</v>
      </c>
      <c r="K75" s="138">
        <f>K76+K77+K78+K79</f>
        <v>352.14</v>
      </c>
    </row>
    <row r="76" spans="1:11" ht="45">
      <c r="A76" s="209"/>
      <c r="B76" s="129" t="s">
        <v>233</v>
      </c>
      <c r="C76" s="132" t="s">
        <v>184</v>
      </c>
      <c r="D76" s="132" t="s">
        <v>67</v>
      </c>
      <c r="E76" s="132" t="s">
        <v>47</v>
      </c>
      <c r="F76" s="132" t="s">
        <v>258</v>
      </c>
      <c r="G76" s="132" t="s">
        <v>55</v>
      </c>
      <c r="H76" s="170">
        <v>0</v>
      </c>
      <c r="I76" s="138">
        <v>336.81</v>
      </c>
      <c r="J76" s="138">
        <f t="shared" si="5"/>
        <v>336.81</v>
      </c>
      <c r="K76" s="213">
        <v>333.14</v>
      </c>
    </row>
    <row r="77" spans="1:11" ht="15">
      <c r="A77" s="209"/>
      <c r="B77" s="102" t="s">
        <v>168</v>
      </c>
      <c r="C77" s="132" t="s">
        <v>184</v>
      </c>
      <c r="D77" s="133" t="s">
        <v>67</v>
      </c>
      <c r="E77" s="133" t="s">
        <v>47</v>
      </c>
      <c r="F77" s="133" t="s">
        <v>258</v>
      </c>
      <c r="G77" s="133" t="s">
        <v>261</v>
      </c>
      <c r="H77" s="170">
        <v>0</v>
      </c>
      <c r="I77" s="162">
        <v>10</v>
      </c>
      <c r="J77" s="170">
        <f t="shared" si="5"/>
        <v>10</v>
      </c>
      <c r="K77" s="213">
        <v>10</v>
      </c>
    </row>
    <row r="78" spans="1:11" ht="30">
      <c r="A78" s="209"/>
      <c r="B78" s="129" t="s">
        <v>234</v>
      </c>
      <c r="C78" s="132" t="s">
        <v>184</v>
      </c>
      <c r="D78" s="133" t="s">
        <v>67</v>
      </c>
      <c r="E78" s="133" t="s">
        <v>47</v>
      </c>
      <c r="F78" s="133" t="s">
        <v>258</v>
      </c>
      <c r="G78" s="133" t="s">
        <v>56</v>
      </c>
      <c r="H78" s="170">
        <v>0</v>
      </c>
      <c r="I78" s="162">
        <v>6</v>
      </c>
      <c r="J78" s="170">
        <f t="shared" si="5"/>
        <v>6</v>
      </c>
      <c r="K78" s="213">
        <v>6</v>
      </c>
    </row>
    <row r="79" spans="1:11" ht="15">
      <c r="A79" s="209"/>
      <c r="B79" s="129" t="s">
        <v>235</v>
      </c>
      <c r="C79" s="132" t="s">
        <v>184</v>
      </c>
      <c r="D79" s="132" t="s">
        <v>67</v>
      </c>
      <c r="E79" s="132" t="s">
        <v>47</v>
      </c>
      <c r="F79" s="132" t="s">
        <v>258</v>
      </c>
      <c r="G79" s="132" t="s">
        <v>218</v>
      </c>
      <c r="H79" s="170">
        <v>0</v>
      </c>
      <c r="I79" s="139">
        <v>3</v>
      </c>
      <c r="J79" s="170">
        <f t="shared" si="5"/>
        <v>3</v>
      </c>
      <c r="K79" s="213">
        <v>3</v>
      </c>
    </row>
    <row r="80" spans="1:11" ht="30">
      <c r="A80" s="209"/>
      <c r="B80" s="154" t="s">
        <v>259</v>
      </c>
      <c r="C80" s="168" t="s">
        <v>184</v>
      </c>
      <c r="D80" s="132" t="s">
        <v>67</v>
      </c>
      <c r="E80" s="132" t="s">
        <v>47</v>
      </c>
      <c r="F80" s="132" t="s">
        <v>260</v>
      </c>
      <c r="G80" s="132" t="s">
        <v>181</v>
      </c>
      <c r="H80" s="138">
        <f>H81+H86</f>
        <v>432</v>
      </c>
      <c r="I80" s="138">
        <f>I81+I86</f>
        <v>-432</v>
      </c>
      <c r="J80" s="170">
        <f>H80+I80</f>
        <v>0</v>
      </c>
      <c r="K80" s="213">
        <v>0</v>
      </c>
    </row>
    <row r="81" spans="1:11" ht="30">
      <c r="A81" s="209"/>
      <c r="B81" s="154" t="s">
        <v>256</v>
      </c>
      <c r="C81" s="168" t="s">
        <v>184</v>
      </c>
      <c r="D81" s="133" t="s">
        <v>67</v>
      </c>
      <c r="E81" s="133" t="s">
        <v>47</v>
      </c>
      <c r="F81" s="133" t="s">
        <v>68</v>
      </c>
      <c r="G81" s="133" t="s">
        <v>181</v>
      </c>
      <c r="H81" s="138">
        <f>H82+H83+H84+H85</f>
        <v>416</v>
      </c>
      <c r="I81" s="138">
        <f>I82+I83+I84+I85</f>
        <v>-416</v>
      </c>
      <c r="J81" s="170">
        <f>H81+I81</f>
        <v>0</v>
      </c>
      <c r="K81" s="213">
        <v>0</v>
      </c>
    </row>
    <row r="82" spans="1:11" ht="45">
      <c r="A82" s="209"/>
      <c r="B82" s="129" t="s">
        <v>233</v>
      </c>
      <c r="C82" s="132" t="s">
        <v>184</v>
      </c>
      <c r="D82" s="133" t="s">
        <v>67</v>
      </c>
      <c r="E82" s="133" t="s">
        <v>47</v>
      </c>
      <c r="F82" s="133" t="s">
        <v>68</v>
      </c>
      <c r="G82" s="133" t="s">
        <v>55</v>
      </c>
      <c r="H82" s="138">
        <v>387</v>
      </c>
      <c r="I82" s="139">
        <f>-387</f>
        <v>-387</v>
      </c>
      <c r="J82" s="170">
        <f aca="true" t="shared" si="6" ref="J82:J110">H82+I82</f>
        <v>0</v>
      </c>
      <c r="K82" s="213">
        <v>0</v>
      </c>
    </row>
    <row r="83" spans="1:11" ht="15">
      <c r="A83" s="209"/>
      <c r="B83" s="102" t="s">
        <v>168</v>
      </c>
      <c r="C83" s="132" t="s">
        <v>184</v>
      </c>
      <c r="D83" s="133" t="s">
        <v>67</v>
      </c>
      <c r="E83" s="133" t="s">
        <v>47</v>
      </c>
      <c r="F83" s="133" t="s">
        <v>68</v>
      </c>
      <c r="G83" s="133" t="s">
        <v>261</v>
      </c>
      <c r="H83" s="138">
        <v>10</v>
      </c>
      <c r="I83" s="139">
        <v>-10</v>
      </c>
      <c r="J83" s="170">
        <f t="shared" si="6"/>
        <v>0</v>
      </c>
      <c r="K83" s="213">
        <v>0</v>
      </c>
    </row>
    <row r="84" spans="1:11" ht="30">
      <c r="A84" s="209"/>
      <c r="B84" s="129" t="s">
        <v>234</v>
      </c>
      <c r="C84" s="132" t="s">
        <v>184</v>
      </c>
      <c r="D84" s="133" t="s">
        <v>67</v>
      </c>
      <c r="E84" s="133" t="s">
        <v>47</v>
      </c>
      <c r="F84" s="133" t="s">
        <v>68</v>
      </c>
      <c r="G84" s="133" t="s">
        <v>56</v>
      </c>
      <c r="H84" s="138">
        <v>12</v>
      </c>
      <c r="I84" s="139">
        <v>-12</v>
      </c>
      <c r="J84" s="170">
        <f t="shared" si="6"/>
        <v>0</v>
      </c>
      <c r="K84" s="213">
        <v>0</v>
      </c>
    </row>
    <row r="85" spans="1:11" ht="15">
      <c r="A85" s="209"/>
      <c r="B85" s="129" t="s">
        <v>235</v>
      </c>
      <c r="C85" s="132" t="s">
        <v>184</v>
      </c>
      <c r="D85" s="132" t="s">
        <v>67</v>
      </c>
      <c r="E85" s="132" t="s">
        <v>47</v>
      </c>
      <c r="F85" s="132" t="s">
        <v>68</v>
      </c>
      <c r="G85" s="132" t="s">
        <v>218</v>
      </c>
      <c r="H85" s="138">
        <v>7</v>
      </c>
      <c r="I85" s="139">
        <v>-7</v>
      </c>
      <c r="J85" s="170">
        <f t="shared" si="6"/>
        <v>0</v>
      </c>
      <c r="K85" s="213">
        <v>0</v>
      </c>
    </row>
    <row r="86" spans="1:11" ht="15">
      <c r="A86" s="209"/>
      <c r="B86" s="147" t="s">
        <v>262</v>
      </c>
      <c r="C86" s="131" t="s">
        <v>184</v>
      </c>
      <c r="D86" s="135" t="s">
        <v>67</v>
      </c>
      <c r="E86" s="135" t="s">
        <v>47</v>
      </c>
      <c r="F86" s="135" t="s">
        <v>263</v>
      </c>
      <c r="G86" s="135" t="s">
        <v>181</v>
      </c>
      <c r="H86" s="145">
        <f>H87</f>
        <v>16</v>
      </c>
      <c r="I86" s="145">
        <f>I87</f>
        <v>-16</v>
      </c>
      <c r="J86" s="171">
        <f>H86+I86</f>
        <v>0</v>
      </c>
      <c r="K86" s="213">
        <v>0</v>
      </c>
    </row>
    <row r="87" spans="1:11" ht="30">
      <c r="A87" s="209"/>
      <c r="B87" s="156" t="s">
        <v>264</v>
      </c>
      <c r="C87" s="132" t="s">
        <v>184</v>
      </c>
      <c r="D87" s="133" t="s">
        <v>67</v>
      </c>
      <c r="E87" s="133" t="s">
        <v>47</v>
      </c>
      <c r="F87" s="134" t="s">
        <v>265</v>
      </c>
      <c r="G87" s="134" t="s">
        <v>181</v>
      </c>
      <c r="H87" s="146">
        <f>H88</f>
        <v>16</v>
      </c>
      <c r="I87" s="146">
        <f>I88</f>
        <v>-16</v>
      </c>
      <c r="J87" s="172">
        <f>H87+I87</f>
        <v>0</v>
      </c>
      <c r="K87" s="213">
        <v>0</v>
      </c>
    </row>
    <row r="88" spans="1:11" ht="45">
      <c r="A88" s="209"/>
      <c r="B88" s="129" t="s">
        <v>233</v>
      </c>
      <c r="C88" s="132" t="s">
        <v>184</v>
      </c>
      <c r="D88" s="133" t="s">
        <v>67</v>
      </c>
      <c r="E88" s="133" t="s">
        <v>47</v>
      </c>
      <c r="F88" s="134" t="s">
        <v>265</v>
      </c>
      <c r="G88" s="134" t="s">
        <v>55</v>
      </c>
      <c r="H88" s="138">
        <v>16</v>
      </c>
      <c r="I88" s="140">
        <v>-16</v>
      </c>
      <c r="J88" s="170">
        <f t="shared" si="6"/>
        <v>0</v>
      </c>
      <c r="K88" s="213">
        <v>0</v>
      </c>
    </row>
    <row r="89" spans="1:11" ht="15">
      <c r="A89" s="209"/>
      <c r="B89" s="147" t="s">
        <v>147</v>
      </c>
      <c r="C89" s="131" t="s">
        <v>184</v>
      </c>
      <c r="D89" s="131" t="s">
        <v>57</v>
      </c>
      <c r="E89" s="131" t="s">
        <v>212</v>
      </c>
      <c r="F89" s="131" t="s">
        <v>49</v>
      </c>
      <c r="G89" s="131" t="s">
        <v>181</v>
      </c>
      <c r="H89" s="169">
        <f>H96</f>
        <v>344.67</v>
      </c>
      <c r="I89" s="173">
        <f>I96+I91</f>
        <v>-126.67000000000002</v>
      </c>
      <c r="J89" s="137">
        <f t="shared" si="6"/>
        <v>218</v>
      </c>
      <c r="K89" s="214">
        <f>K91</f>
        <v>220</v>
      </c>
    </row>
    <row r="90" spans="1:11" ht="15">
      <c r="A90" s="209"/>
      <c r="B90" s="129" t="s">
        <v>69</v>
      </c>
      <c r="C90" s="131" t="s">
        <v>184</v>
      </c>
      <c r="D90" s="131" t="s">
        <v>57</v>
      </c>
      <c r="E90" s="131" t="s">
        <v>47</v>
      </c>
      <c r="F90" s="131" t="s">
        <v>49</v>
      </c>
      <c r="G90" s="131" t="s">
        <v>181</v>
      </c>
      <c r="H90" s="169">
        <v>0</v>
      </c>
      <c r="I90" s="169">
        <v>0</v>
      </c>
      <c r="J90" s="173">
        <v>0</v>
      </c>
      <c r="K90" s="214">
        <v>0</v>
      </c>
    </row>
    <row r="91" spans="1:11" ht="60">
      <c r="A91" s="209"/>
      <c r="B91" s="151" t="s">
        <v>353</v>
      </c>
      <c r="C91" s="132" t="s">
        <v>184</v>
      </c>
      <c r="D91" s="132" t="s">
        <v>57</v>
      </c>
      <c r="E91" s="132" t="s">
        <v>47</v>
      </c>
      <c r="F91" s="132" t="s">
        <v>217</v>
      </c>
      <c r="G91" s="132" t="s">
        <v>181</v>
      </c>
      <c r="H91" s="170">
        <v>0</v>
      </c>
      <c r="I91" s="138">
        <f>I92</f>
        <v>218</v>
      </c>
      <c r="J91" s="138">
        <f t="shared" si="6"/>
        <v>218</v>
      </c>
      <c r="K91" s="213">
        <f>K92</f>
        <v>220</v>
      </c>
    </row>
    <row r="92" spans="1:11" ht="45">
      <c r="A92" s="209"/>
      <c r="B92" s="152" t="s">
        <v>338</v>
      </c>
      <c r="C92" s="132" t="s">
        <v>184</v>
      </c>
      <c r="D92" s="132" t="s">
        <v>57</v>
      </c>
      <c r="E92" s="132" t="s">
        <v>47</v>
      </c>
      <c r="F92" s="132" t="s">
        <v>252</v>
      </c>
      <c r="G92" s="132" t="s">
        <v>181</v>
      </c>
      <c r="H92" s="170">
        <v>0</v>
      </c>
      <c r="I92" s="138">
        <f>I93</f>
        <v>218</v>
      </c>
      <c r="J92" s="138">
        <f t="shared" si="6"/>
        <v>218</v>
      </c>
      <c r="K92" s="213">
        <f>K93</f>
        <v>220</v>
      </c>
    </row>
    <row r="93" spans="1:11" ht="75">
      <c r="A93" s="209"/>
      <c r="B93" s="150" t="s">
        <v>344</v>
      </c>
      <c r="C93" s="132" t="s">
        <v>184</v>
      </c>
      <c r="D93" s="132" t="s">
        <v>57</v>
      </c>
      <c r="E93" s="132" t="s">
        <v>47</v>
      </c>
      <c r="F93" s="132" t="s">
        <v>258</v>
      </c>
      <c r="G93" s="132" t="s">
        <v>181</v>
      </c>
      <c r="H93" s="170">
        <v>0</v>
      </c>
      <c r="I93" s="138">
        <f>I94+I95</f>
        <v>218</v>
      </c>
      <c r="J93" s="138">
        <f t="shared" si="6"/>
        <v>218</v>
      </c>
      <c r="K93" s="213">
        <f>K94+K95</f>
        <v>220</v>
      </c>
    </row>
    <row r="94" spans="1:11" ht="45">
      <c r="A94" s="209"/>
      <c r="B94" s="150" t="s">
        <v>229</v>
      </c>
      <c r="C94" s="132" t="s">
        <v>184</v>
      </c>
      <c r="D94" s="132" t="s">
        <v>57</v>
      </c>
      <c r="E94" s="132" t="s">
        <v>47</v>
      </c>
      <c r="F94" s="132" t="s">
        <v>258</v>
      </c>
      <c r="G94" s="132" t="s">
        <v>52</v>
      </c>
      <c r="H94" s="170">
        <v>0</v>
      </c>
      <c r="I94" s="138">
        <v>193</v>
      </c>
      <c r="J94" s="138">
        <f t="shared" si="6"/>
        <v>193</v>
      </c>
      <c r="K94" s="213">
        <v>193</v>
      </c>
    </row>
    <row r="95" spans="1:11" ht="45">
      <c r="A95" s="209"/>
      <c r="B95" s="129" t="s">
        <v>233</v>
      </c>
      <c r="C95" s="132" t="s">
        <v>184</v>
      </c>
      <c r="D95" s="132" t="s">
        <v>57</v>
      </c>
      <c r="E95" s="132" t="s">
        <v>47</v>
      </c>
      <c r="F95" s="132" t="s">
        <v>258</v>
      </c>
      <c r="G95" s="132" t="s">
        <v>55</v>
      </c>
      <c r="H95" s="170">
        <v>0</v>
      </c>
      <c r="I95" s="138">
        <v>25</v>
      </c>
      <c r="J95" s="138">
        <f t="shared" si="6"/>
        <v>25</v>
      </c>
      <c r="K95" s="213">
        <v>27</v>
      </c>
    </row>
    <row r="96" spans="1:11" ht="30">
      <c r="A96" s="209"/>
      <c r="B96" s="154" t="s">
        <v>268</v>
      </c>
      <c r="C96" s="168" t="s">
        <v>184</v>
      </c>
      <c r="D96" s="132" t="s">
        <v>57</v>
      </c>
      <c r="E96" s="132" t="s">
        <v>47</v>
      </c>
      <c r="F96" s="132" t="s">
        <v>269</v>
      </c>
      <c r="G96" s="132" t="s">
        <v>181</v>
      </c>
      <c r="H96" s="138">
        <f>H97</f>
        <v>344.67</v>
      </c>
      <c r="I96" s="138">
        <f>I97</f>
        <v>-344.67</v>
      </c>
      <c r="J96" s="170">
        <f>J97</f>
        <v>0</v>
      </c>
      <c r="K96" s="213">
        <v>0</v>
      </c>
    </row>
    <row r="97" spans="1:11" ht="30">
      <c r="A97" s="209"/>
      <c r="B97" s="154" t="s">
        <v>256</v>
      </c>
      <c r="C97" s="168" t="s">
        <v>184</v>
      </c>
      <c r="D97" s="133" t="s">
        <v>57</v>
      </c>
      <c r="E97" s="133" t="s">
        <v>47</v>
      </c>
      <c r="F97" s="133" t="s">
        <v>270</v>
      </c>
      <c r="G97" s="133" t="s">
        <v>181</v>
      </c>
      <c r="H97" s="138">
        <f>H98+H99</f>
        <v>344.67</v>
      </c>
      <c r="I97" s="138">
        <f>I98+I99</f>
        <v>-344.67</v>
      </c>
      <c r="J97" s="170">
        <f>J98+J99</f>
        <v>0</v>
      </c>
      <c r="K97" s="213">
        <v>0</v>
      </c>
    </row>
    <row r="98" spans="1:11" ht="45">
      <c r="A98" s="209"/>
      <c r="B98" s="150" t="s">
        <v>229</v>
      </c>
      <c r="C98" s="132" t="s">
        <v>184</v>
      </c>
      <c r="D98" s="133" t="s">
        <v>57</v>
      </c>
      <c r="E98" s="133" t="s">
        <v>47</v>
      </c>
      <c r="F98" s="133" t="s">
        <v>270</v>
      </c>
      <c r="G98" s="133" t="s">
        <v>52</v>
      </c>
      <c r="H98" s="138">
        <v>244</v>
      </c>
      <c r="I98" s="138">
        <f>-H98</f>
        <v>-244</v>
      </c>
      <c r="J98" s="170">
        <f>H98+I98</f>
        <v>0</v>
      </c>
      <c r="K98" s="213">
        <v>0</v>
      </c>
    </row>
    <row r="99" spans="1:11" ht="45">
      <c r="A99" s="209"/>
      <c r="B99" s="129" t="s">
        <v>233</v>
      </c>
      <c r="C99" s="132" t="s">
        <v>184</v>
      </c>
      <c r="D99" s="133" t="s">
        <v>57</v>
      </c>
      <c r="E99" s="133" t="s">
        <v>47</v>
      </c>
      <c r="F99" s="133" t="s">
        <v>270</v>
      </c>
      <c r="G99" s="133" t="s">
        <v>55</v>
      </c>
      <c r="H99" s="138">
        <v>100.67</v>
      </c>
      <c r="I99" s="139">
        <f>-H99</f>
        <v>-100.67</v>
      </c>
      <c r="J99" s="170">
        <f>H99+I99</f>
        <v>0</v>
      </c>
      <c r="K99" s="213">
        <v>0</v>
      </c>
    </row>
    <row r="100" spans="1:11" ht="15">
      <c r="A100" s="111"/>
      <c r="B100" s="176" t="s">
        <v>271</v>
      </c>
      <c r="C100" s="177" t="s">
        <v>184</v>
      </c>
      <c r="D100" s="190" t="s">
        <v>57</v>
      </c>
      <c r="E100" s="190" t="s">
        <v>212</v>
      </c>
      <c r="F100" s="191" t="s">
        <v>49</v>
      </c>
      <c r="G100" s="190" t="s">
        <v>181</v>
      </c>
      <c r="H100" s="178">
        <f>H101</f>
        <v>1640</v>
      </c>
      <c r="I100" s="192">
        <f>I101</f>
        <v>-722.33</v>
      </c>
      <c r="J100" s="178">
        <f t="shared" si="6"/>
        <v>917.67</v>
      </c>
      <c r="K100" s="214">
        <f>K101</f>
        <v>826.87</v>
      </c>
    </row>
    <row r="101" spans="1:11" ht="29.25">
      <c r="A101" s="179"/>
      <c r="B101" s="176" t="s">
        <v>151</v>
      </c>
      <c r="C101" s="177" t="s">
        <v>184</v>
      </c>
      <c r="D101" s="190" t="s">
        <v>57</v>
      </c>
      <c r="E101" s="190" t="s">
        <v>65</v>
      </c>
      <c r="F101" s="193" t="s">
        <v>49</v>
      </c>
      <c r="G101" s="194" t="s">
        <v>181</v>
      </c>
      <c r="H101" s="180">
        <f>H107</f>
        <v>1640</v>
      </c>
      <c r="I101" s="195">
        <f>I107+I102</f>
        <v>-722.33</v>
      </c>
      <c r="J101" s="180">
        <f>J102</f>
        <v>917.67</v>
      </c>
      <c r="K101" s="215">
        <f>K102</f>
        <v>826.87</v>
      </c>
    </row>
    <row r="102" spans="1:11" ht="60">
      <c r="A102" s="179"/>
      <c r="B102" s="181" t="s">
        <v>343</v>
      </c>
      <c r="C102" s="130" t="s">
        <v>184</v>
      </c>
      <c r="D102" s="194" t="s">
        <v>57</v>
      </c>
      <c r="E102" s="194" t="s">
        <v>65</v>
      </c>
      <c r="F102" s="193" t="s">
        <v>217</v>
      </c>
      <c r="G102" s="194" t="s">
        <v>181</v>
      </c>
      <c r="H102" s="188">
        <v>0</v>
      </c>
      <c r="I102" s="196">
        <f>I103</f>
        <v>917.67</v>
      </c>
      <c r="J102" s="180">
        <f t="shared" si="6"/>
        <v>917.67</v>
      </c>
      <c r="K102" s="215">
        <f>K103</f>
        <v>826.87</v>
      </c>
    </row>
    <row r="103" spans="1:11" ht="45">
      <c r="A103" s="179"/>
      <c r="B103" s="182" t="s">
        <v>338</v>
      </c>
      <c r="C103" s="177" t="s">
        <v>184</v>
      </c>
      <c r="D103" s="190" t="s">
        <v>57</v>
      </c>
      <c r="E103" s="190" t="s">
        <v>65</v>
      </c>
      <c r="F103" s="193" t="s">
        <v>252</v>
      </c>
      <c r="G103" s="194" t="s">
        <v>181</v>
      </c>
      <c r="H103" s="188">
        <v>0</v>
      </c>
      <c r="I103" s="196">
        <f>I104</f>
        <v>917.67</v>
      </c>
      <c r="J103" s="180">
        <f t="shared" si="6"/>
        <v>917.67</v>
      </c>
      <c r="K103" s="215">
        <f>K104</f>
        <v>826.87</v>
      </c>
    </row>
    <row r="104" spans="1:11" ht="60">
      <c r="A104" s="179"/>
      <c r="B104" s="182" t="s">
        <v>279</v>
      </c>
      <c r="C104" s="177" t="s">
        <v>184</v>
      </c>
      <c r="D104" s="190" t="s">
        <v>57</v>
      </c>
      <c r="E104" s="190" t="s">
        <v>65</v>
      </c>
      <c r="F104" s="193" t="s">
        <v>272</v>
      </c>
      <c r="G104" s="194" t="s">
        <v>181</v>
      </c>
      <c r="H104" s="188">
        <v>0</v>
      </c>
      <c r="I104" s="196">
        <f>I105+I106</f>
        <v>917.67</v>
      </c>
      <c r="J104" s="180">
        <f t="shared" si="6"/>
        <v>917.67</v>
      </c>
      <c r="K104" s="215">
        <f>K105+K106</f>
        <v>826.87</v>
      </c>
    </row>
    <row r="105" spans="1:11" ht="45">
      <c r="A105" s="179"/>
      <c r="B105" s="183" t="s">
        <v>229</v>
      </c>
      <c r="C105" s="130" t="s">
        <v>184</v>
      </c>
      <c r="D105" s="194" t="s">
        <v>57</v>
      </c>
      <c r="E105" s="194" t="s">
        <v>65</v>
      </c>
      <c r="F105" s="193" t="s">
        <v>272</v>
      </c>
      <c r="G105" s="194" t="s">
        <v>52</v>
      </c>
      <c r="H105" s="188">
        <v>0</v>
      </c>
      <c r="I105" s="196">
        <v>911.67</v>
      </c>
      <c r="J105" s="180">
        <f t="shared" si="6"/>
        <v>911.67</v>
      </c>
      <c r="K105" s="215">
        <v>820.87</v>
      </c>
    </row>
    <row r="106" spans="1:11" ht="45">
      <c r="A106" s="179"/>
      <c r="B106" s="184" t="s">
        <v>233</v>
      </c>
      <c r="C106" s="130" t="s">
        <v>184</v>
      </c>
      <c r="D106" s="194" t="s">
        <v>57</v>
      </c>
      <c r="E106" s="194" t="s">
        <v>65</v>
      </c>
      <c r="F106" s="193" t="s">
        <v>272</v>
      </c>
      <c r="G106" s="194" t="s">
        <v>55</v>
      </c>
      <c r="H106" s="188">
        <v>0</v>
      </c>
      <c r="I106" s="196">
        <v>6</v>
      </c>
      <c r="J106" s="180">
        <f t="shared" si="6"/>
        <v>6</v>
      </c>
      <c r="K106" s="215">
        <v>6</v>
      </c>
    </row>
    <row r="107" spans="1:11" ht="90">
      <c r="A107" s="111"/>
      <c r="B107" s="187" t="s">
        <v>273</v>
      </c>
      <c r="C107" s="186" t="s">
        <v>184</v>
      </c>
      <c r="D107" s="190" t="s">
        <v>57</v>
      </c>
      <c r="E107" s="190" t="s">
        <v>65</v>
      </c>
      <c r="F107" s="193" t="s">
        <v>274</v>
      </c>
      <c r="G107" s="194" t="s">
        <v>181</v>
      </c>
      <c r="H107" s="180">
        <f>H108</f>
        <v>1640</v>
      </c>
      <c r="I107" s="196">
        <f>I108</f>
        <v>-1640</v>
      </c>
      <c r="J107" s="188">
        <f t="shared" si="6"/>
        <v>0</v>
      </c>
      <c r="K107" s="215">
        <v>0</v>
      </c>
    </row>
    <row r="108" spans="1:11" ht="30">
      <c r="A108" s="111"/>
      <c r="B108" s="187" t="s">
        <v>256</v>
      </c>
      <c r="C108" s="186" t="s">
        <v>184</v>
      </c>
      <c r="D108" s="190" t="s">
        <v>57</v>
      </c>
      <c r="E108" s="190" t="s">
        <v>65</v>
      </c>
      <c r="F108" s="193" t="s">
        <v>70</v>
      </c>
      <c r="G108" s="194" t="s">
        <v>181</v>
      </c>
      <c r="H108" s="180">
        <f>H109+H110</f>
        <v>1640</v>
      </c>
      <c r="I108" s="196">
        <f>I109+I110</f>
        <v>-1640</v>
      </c>
      <c r="J108" s="188">
        <f t="shared" si="6"/>
        <v>0</v>
      </c>
      <c r="K108" s="215">
        <v>0</v>
      </c>
    </row>
    <row r="109" spans="1:11" ht="45">
      <c r="A109" s="111"/>
      <c r="B109" s="183" t="s">
        <v>229</v>
      </c>
      <c r="C109" s="130" t="s">
        <v>184</v>
      </c>
      <c r="D109" s="194" t="s">
        <v>57</v>
      </c>
      <c r="E109" s="194" t="s">
        <v>65</v>
      </c>
      <c r="F109" s="193" t="s">
        <v>70</v>
      </c>
      <c r="G109" s="194" t="s">
        <v>52</v>
      </c>
      <c r="H109" s="180">
        <v>1630</v>
      </c>
      <c r="I109" s="196">
        <f>-H109</f>
        <v>-1630</v>
      </c>
      <c r="J109" s="188">
        <f t="shared" si="6"/>
        <v>0</v>
      </c>
      <c r="K109" s="215">
        <v>0</v>
      </c>
    </row>
    <row r="110" spans="1:11" ht="45">
      <c r="A110" s="111"/>
      <c r="B110" s="184" t="s">
        <v>233</v>
      </c>
      <c r="C110" s="130" t="s">
        <v>184</v>
      </c>
      <c r="D110" s="194" t="s">
        <v>57</v>
      </c>
      <c r="E110" s="194" t="s">
        <v>65</v>
      </c>
      <c r="F110" s="193" t="s">
        <v>70</v>
      </c>
      <c r="G110" s="194" t="s">
        <v>55</v>
      </c>
      <c r="H110" s="180">
        <v>10</v>
      </c>
      <c r="I110" s="196">
        <v>-10</v>
      </c>
      <c r="J110" s="188">
        <f t="shared" si="6"/>
        <v>0</v>
      </c>
      <c r="K110" s="215">
        <v>0</v>
      </c>
    </row>
    <row r="111" spans="1:11" ht="15">
      <c r="A111" s="111"/>
      <c r="B111" s="176" t="s">
        <v>275</v>
      </c>
      <c r="C111" s="177" t="s">
        <v>276</v>
      </c>
      <c r="D111" s="190" t="s">
        <v>277</v>
      </c>
      <c r="E111" s="190" t="s">
        <v>277</v>
      </c>
      <c r="F111" s="191" t="s">
        <v>278</v>
      </c>
      <c r="G111" s="190" t="s">
        <v>276</v>
      </c>
      <c r="H111" s="178">
        <v>316.2</v>
      </c>
      <c r="I111" s="197">
        <f>-H111+J111</f>
        <v>-223.87</v>
      </c>
      <c r="J111" s="189">
        <v>92.33</v>
      </c>
      <c r="K111" s="251">
        <v>185.13</v>
      </c>
    </row>
    <row r="112" spans="1:11" ht="15">
      <c r="A112" s="185"/>
      <c r="B112" s="285" t="s">
        <v>113</v>
      </c>
      <c r="C112" s="285"/>
      <c r="D112" s="285"/>
      <c r="E112" s="285"/>
      <c r="F112" s="285"/>
      <c r="G112" s="285"/>
      <c r="H112" s="200">
        <f>H8+H37+H46+H51+H61+H71+H89+H100+H111</f>
        <v>6323.87</v>
      </c>
      <c r="I112" s="200">
        <f>I8+I37+I46+I51+I61+I71+I89+I100+I111+I55</f>
        <v>-2478.66</v>
      </c>
      <c r="J112" s="200">
        <f>J8+J30+J37+J51+J61+J71+J89+J100+J111+J55</f>
        <v>3845.21</v>
      </c>
      <c r="K112" s="200">
        <f>K8+K30+K37+K51+K61+K71+K89+K100+K111+K55</f>
        <v>3854.54</v>
      </c>
    </row>
  </sheetData>
  <sheetProtection/>
  <mergeCells count="4">
    <mergeCell ref="A3:J3"/>
    <mergeCell ref="G4:J4"/>
    <mergeCell ref="B112:G112"/>
    <mergeCell ref="G1:K1"/>
  </mergeCells>
  <printOptions horizontalCentered="1"/>
  <pageMargins left="0.52" right="0.1968503937007874" top="0.5511811023622047" bottom="0.3937007874015748" header="0.31496062992125984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Unknown</cp:lastModifiedBy>
  <cp:lastPrinted>2015-09-29T05:12:45Z</cp:lastPrinted>
  <dcterms:created xsi:type="dcterms:W3CDTF">2007-09-12T09:25:25Z</dcterms:created>
  <dcterms:modified xsi:type="dcterms:W3CDTF">2015-10-27T03:37:13Z</dcterms:modified>
  <cp:category/>
  <cp:version/>
  <cp:contentType/>
  <cp:contentStatus/>
</cp:coreProperties>
</file>