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8" windowHeight="7776" tabRatio="906" activeTab="2"/>
  </bookViews>
  <sheets>
    <sheet name="Глава" sheetId="1" r:id="rId1"/>
    <sheet name="аппар управ" sheetId="2" r:id="rId2"/>
    <sheet name="управ тех пер" sheetId="3" r:id="rId3"/>
    <sheet name="ВУС" sheetId="4" r:id="rId4"/>
    <sheet name="молцентр" sheetId="5" r:id="rId5"/>
    <sheet name="Спорт" sheetId="6" r:id="rId6"/>
    <sheet name="культура с 2015г" sheetId="7" r:id="rId7"/>
    <sheet name="землеус " sheetId="8" r:id="rId8"/>
  </sheets>
  <definedNames/>
  <calcPr fullCalcOnLoad="1"/>
</workbook>
</file>

<file path=xl/sharedStrings.xml><?xml version="1.0" encoding="utf-8"?>
<sst xmlns="http://schemas.openxmlformats.org/spreadsheetml/2006/main" count="291" uniqueCount="110">
  <si>
    <t>№</t>
  </si>
  <si>
    <t xml:space="preserve">Должность </t>
  </si>
  <si>
    <t>Кол-во штат.ед.</t>
  </si>
  <si>
    <t>оклад</t>
  </si>
  <si>
    <t>Надбавка за особые условия</t>
  </si>
  <si>
    <t>За выслугу лет</t>
  </si>
  <si>
    <t>За вредные условия труда</t>
  </si>
  <si>
    <t>Премия за месяц</t>
  </si>
  <si>
    <t>За квалиф. разряд</t>
  </si>
  <si>
    <t>Ден.вознаграждение,ежем.ден.возраграждение</t>
  </si>
  <si>
    <t xml:space="preserve">Итого месячный ФОТ </t>
  </si>
  <si>
    <t>Район. Коэф.40%</t>
  </si>
  <si>
    <t>Месячный фонд з/п</t>
  </si>
  <si>
    <t>%</t>
  </si>
  <si>
    <t>сумма</t>
  </si>
  <si>
    <t>Глава сельской администрации</t>
  </si>
  <si>
    <t>итого</t>
  </si>
  <si>
    <t>х</t>
  </si>
  <si>
    <t>Повышающие коэффициенты</t>
  </si>
  <si>
    <t>Стимулирующие выплаты</t>
  </si>
  <si>
    <t xml:space="preserve">Итого </t>
  </si>
  <si>
    <t>Персон. повыш. коэф. к окладу</t>
  </si>
  <si>
    <t>Итого:</t>
  </si>
  <si>
    <t>Персон. повыш.</t>
  </si>
  <si>
    <t>коэф. к окладу по заним. должн.</t>
  </si>
  <si>
    <t>служащие</t>
  </si>
  <si>
    <t>Экономист</t>
  </si>
  <si>
    <t>Технический персонал</t>
  </si>
  <si>
    <t>Истопник</t>
  </si>
  <si>
    <t>Спортзал</t>
  </si>
  <si>
    <t>Уборщик служебных помещений</t>
  </si>
  <si>
    <t>ВУС</t>
  </si>
  <si>
    <t>Инспектор ВУС</t>
  </si>
  <si>
    <t>Теньга СДК</t>
  </si>
  <si>
    <t>Уборщик</t>
  </si>
  <si>
    <t>Шиба СК</t>
  </si>
  <si>
    <t>Озерное СК</t>
  </si>
  <si>
    <t>Талда СК</t>
  </si>
  <si>
    <t>Туекта СК</t>
  </si>
  <si>
    <t>Нефте-База СК</t>
  </si>
  <si>
    <t>ИТОГО</t>
  </si>
  <si>
    <t>истопник</t>
  </si>
  <si>
    <t>Руководитель молодежного центра</t>
  </si>
  <si>
    <t xml:space="preserve">Руководитель молодежного центра  </t>
  </si>
  <si>
    <t xml:space="preserve">Муниципальное образование </t>
  </si>
  <si>
    <t>"Теньгинское сельское поселение"</t>
  </si>
  <si>
    <t>Глава Теньгинского сельского поселения</t>
  </si>
  <si>
    <t>при численности населения до 2,0 тыс. человек</t>
  </si>
  <si>
    <t>Управление-служащие</t>
  </si>
  <si>
    <t>Молодежный центр</t>
  </si>
  <si>
    <t>Спортзал-обслуживающий персонал</t>
  </si>
  <si>
    <t>окладу по заним. должн.</t>
  </si>
  <si>
    <t xml:space="preserve">Персон. повыш.коэф. к </t>
  </si>
  <si>
    <t xml:space="preserve">Главный бухгалтер </t>
  </si>
  <si>
    <t>Утверждаю:</t>
  </si>
  <si>
    <t>Специалист по земельным и имущественным отношениям</t>
  </si>
  <si>
    <t>Муниципальные должности</t>
  </si>
  <si>
    <t>ВУС-инженер военно-учетного стола</t>
  </si>
  <si>
    <t>водитель</t>
  </si>
  <si>
    <t>уборщик</t>
  </si>
  <si>
    <t>штат в количестве 2,7 ед.</t>
  </si>
  <si>
    <t>штат в количестве 0,4 ед.</t>
  </si>
  <si>
    <t>штат в количестве 1,0 ед.</t>
  </si>
  <si>
    <t>технический персонал управления</t>
  </si>
  <si>
    <t>Дом культуры-обслуживающий персонал</t>
  </si>
  <si>
    <t>по земельным и имущественным отношениям</t>
  </si>
  <si>
    <t>штат в количестве 1ед.</t>
  </si>
  <si>
    <t>Приложение 5 к распоряжению Главы Теньгинского сельского поселения № 2 от "29" января 2016 года</t>
  </si>
  <si>
    <t>штат в количестве 2 ед.</t>
  </si>
  <si>
    <t>надбавка за работу с данными, составл. гос.тайну</t>
  </si>
  <si>
    <t>доплата за вредные условия труда</t>
  </si>
  <si>
    <t>Доплата за вредные условия</t>
  </si>
  <si>
    <t>Доначисление до МРОТ</t>
  </si>
  <si>
    <t>итого ФОТ</t>
  </si>
  <si>
    <t>Месячный фонд З/П</t>
  </si>
  <si>
    <t>доначисление до МРОТ</t>
  </si>
  <si>
    <t>ИТОГО ФОТ</t>
  </si>
  <si>
    <t>_____________________/В.Я. Айбыков</t>
  </si>
  <si>
    <t>Особые условия труда</t>
  </si>
  <si>
    <t>Ос. усл. труда</t>
  </si>
  <si>
    <t>_____________________/В.я. Айбыков</t>
  </si>
  <si>
    <t>вредные условия труда</t>
  </si>
  <si>
    <t>Штатное расписание с 01 января 2020 года</t>
  </si>
  <si>
    <t>Ведущий специалист</t>
  </si>
  <si>
    <t>Штатное расписание  с 01 января 2020 года</t>
  </si>
  <si>
    <t>с месячным фондом зар/платы 54494,80 руб.</t>
  </si>
  <si>
    <t>с месячным фондом зар/платы 43718,00 руб.</t>
  </si>
  <si>
    <t>Сельская администрация</t>
  </si>
  <si>
    <t>с месячным фондом зар/платы 8540,00 руб.</t>
  </si>
  <si>
    <t>с месячным фондом зар/платы 16982,00 руб.</t>
  </si>
  <si>
    <t>Приложение 1 к распоряжению Главы Теньгинского сельского поселения №1 от 09 января 2020 г.</t>
  </si>
  <si>
    <t>Приложение 2 к распоряжению Главы Теньгинского сельского поселения №1 от 09 января 2020 г.</t>
  </si>
  <si>
    <t>Приложение 3 к распоряжению Главы Теньгинского сельского поселения № 1 от 09 января 2020 г.</t>
  </si>
  <si>
    <t>Приложение 4 к распоряжению Главы Теньгинского сельского поселения №1 от 09 января 2020 г.</t>
  </si>
  <si>
    <t>Приложение 5 к распоряжению Главы Теньгинского сельского поселения №1 от 09 января 2020 г.</t>
  </si>
  <si>
    <t>Повышающий коэффициент к окладу</t>
  </si>
  <si>
    <t>Спец. им. и зем.отн.</t>
  </si>
  <si>
    <t>Итого ФОТ</t>
  </si>
  <si>
    <t>Штатное расписание  с 01 июля 2020 года.</t>
  </si>
  <si>
    <t>_____________________/В.Я.Айбыков</t>
  </si>
  <si>
    <t>с месячным фондом зар/платы 15 429,60 руб.</t>
  </si>
  <si>
    <t>Штатное расписание с 01 июля 2020 года</t>
  </si>
  <si>
    <t>Район. Коэф. 40%</t>
  </si>
  <si>
    <t>Приложение 1 к распоряжению Главы Теньгинского сельского поселения №___ от "13" июля 2020 года</t>
  </si>
  <si>
    <t>штат в количестве 15,3 ед. с месячным фондом зар/платы 261324,60 руб.</t>
  </si>
  <si>
    <t>Районный коэффициент</t>
  </si>
  <si>
    <t>Приложение 6 к распоряжению Главы Теньгинского сельского поселения №1 от 17 июля 2020 г</t>
  </si>
  <si>
    <t>с месячным фондом зар/платы 45851,4 руб.</t>
  </si>
  <si>
    <t>штат в количестве 0,8 ед.</t>
  </si>
  <si>
    <t>с месячным фондом зар/платы 13585,60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</si>
</sst>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"/>
    <numFmt numFmtId="187" formatCode="0.000000"/>
    <numFmt numFmtId="18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2" fontId="2" fillId="2" borderId="16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2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2" fillId="0" borderId="28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textRotation="90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vertical="top" wrapText="1"/>
    </xf>
    <xf numFmtId="2" fontId="2" fillId="0" borderId="35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2" fontId="2" fillId="2" borderId="46" xfId="0" applyNumberFormat="1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46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46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46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top" wrapText="1"/>
    </xf>
    <xf numFmtId="2" fontId="2" fillId="0" borderId="49" xfId="0" applyNumberFormat="1" applyFont="1" applyBorder="1" applyAlignment="1">
      <alignment horizontal="center" vertical="top" wrapText="1"/>
    </xf>
    <xf numFmtId="2" fontId="2" fillId="0" borderId="50" xfId="0" applyNumberFormat="1" applyFont="1" applyBorder="1" applyAlignment="1">
      <alignment horizontal="center" vertical="top" wrapText="1"/>
    </xf>
    <xf numFmtId="2" fontId="2" fillId="2" borderId="15" xfId="0" applyNumberFormat="1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textRotation="90" wrapText="1"/>
    </xf>
    <xf numFmtId="0" fontId="2" fillId="0" borderId="52" xfId="0" applyFont="1" applyBorder="1" applyAlignment="1">
      <alignment horizontal="center" vertical="top" textRotation="90" wrapText="1"/>
    </xf>
    <xf numFmtId="0" fontId="2" fillId="0" borderId="16" xfId="0" applyFont="1" applyBorder="1" applyAlignment="1">
      <alignment horizontal="center" vertical="top" textRotation="90" wrapText="1"/>
    </xf>
    <xf numFmtId="0" fontId="2" fillId="0" borderId="4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textRotation="90" wrapText="1"/>
    </xf>
    <xf numFmtId="0" fontId="2" fillId="0" borderId="53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46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32" borderId="0" xfId="0" applyFill="1" applyAlignment="1">
      <alignment horizontal="right"/>
    </xf>
    <xf numFmtId="0" fontId="0" fillId="32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90" zoomScalePageLayoutView="0" workbookViewId="0" topLeftCell="A1">
      <selection activeCell="S12" sqref="S12"/>
    </sheetView>
  </sheetViews>
  <sheetFormatPr defaultColWidth="9.00390625" defaultRowHeight="12.75"/>
  <cols>
    <col min="1" max="1" width="3.625" style="0" customWidth="1"/>
    <col min="2" max="2" width="14.50390625" style="0" customWidth="1"/>
    <col min="3" max="3" width="4.50390625" style="0" customWidth="1"/>
    <col min="4" max="4" width="9.625" style="0" customWidth="1"/>
    <col min="5" max="5" width="5.00390625" style="0" customWidth="1"/>
    <col min="6" max="6" width="8.50390625" style="0" customWidth="1"/>
    <col min="7" max="7" width="5.00390625" style="0" customWidth="1"/>
    <col min="8" max="8" width="7.75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6.50390625" style="0" customWidth="1"/>
    <col min="14" max="14" width="9.50390625" style="0" customWidth="1"/>
    <col min="15" max="15" width="8.75390625" style="0" customWidth="1"/>
    <col min="16" max="16" width="9.50390625" style="0" customWidth="1"/>
    <col min="17" max="17" width="9.75390625" style="0" customWidth="1"/>
    <col min="18" max="18" width="10.00390625" style="0" customWidth="1"/>
    <col min="19" max="19" width="9.375" style="0" customWidth="1"/>
  </cols>
  <sheetData>
    <row r="1" spans="15:19" ht="37.5" customHeight="1">
      <c r="O1" s="62" t="s">
        <v>90</v>
      </c>
      <c r="P1" s="62"/>
      <c r="Q1" s="62"/>
      <c r="R1" s="62"/>
      <c r="S1" s="62"/>
    </row>
    <row r="2" spans="1:19" ht="12.75">
      <c r="A2" s="60" t="s">
        <v>44</v>
      </c>
      <c r="B2" s="60"/>
      <c r="C2" s="60"/>
      <c r="D2" s="60"/>
      <c r="E2" s="60"/>
      <c r="F2" s="60"/>
      <c r="O2" s="54" t="s">
        <v>54</v>
      </c>
      <c r="P2" s="54"/>
      <c r="Q2" s="54"/>
      <c r="R2" s="54"/>
      <c r="S2" s="54"/>
    </row>
    <row r="3" spans="1:19" ht="12.75">
      <c r="A3" s="60" t="s">
        <v>45</v>
      </c>
      <c r="B3" s="60"/>
      <c r="C3" s="60"/>
      <c r="D3" s="60"/>
      <c r="E3" s="60"/>
      <c r="F3" s="60"/>
      <c r="O3" s="54" t="s">
        <v>46</v>
      </c>
      <c r="P3" s="54"/>
      <c r="Q3" s="54"/>
      <c r="R3" s="54"/>
      <c r="S3" s="54"/>
    </row>
    <row r="4" spans="1:19" ht="12.75">
      <c r="A4" s="60" t="s">
        <v>47</v>
      </c>
      <c r="B4" s="60"/>
      <c r="C4" s="60"/>
      <c r="D4" s="60"/>
      <c r="E4" s="60"/>
      <c r="F4" s="60"/>
      <c r="O4" s="54" t="s">
        <v>77</v>
      </c>
      <c r="P4" s="54"/>
      <c r="Q4" s="54"/>
      <c r="R4" s="54"/>
      <c r="S4" s="54"/>
    </row>
    <row r="5" spans="1:19" ht="12.75">
      <c r="A5" s="61"/>
      <c r="B5" s="61"/>
      <c r="C5" s="61"/>
      <c r="D5" s="61"/>
      <c r="E5" s="61"/>
      <c r="F5" s="61"/>
      <c r="O5" s="54" t="s">
        <v>68</v>
      </c>
      <c r="P5" s="54"/>
      <c r="Q5" s="54"/>
      <c r="R5" s="54"/>
      <c r="S5" s="54"/>
    </row>
    <row r="6" spans="1:19" ht="12.75">
      <c r="A6" s="6"/>
      <c r="B6" s="6"/>
      <c r="C6" s="6"/>
      <c r="D6" s="6"/>
      <c r="E6" s="6"/>
      <c r="F6" s="6"/>
      <c r="O6" s="54" t="s">
        <v>85</v>
      </c>
      <c r="P6" s="54"/>
      <c r="Q6" s="54"/>
      <c r="R6" s="54"/>
      <c r="S6" s="54"/>
    </row>
    <row r="7" spans="1:17" ht="15">
      <c r="A7" s="55" t="s">
        <v>82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ht="15.75" thickBot="1">
      <c r="A8" s="2"/>
    </row>
    <row r="9" spans="1:19" ht="75.75" customHeight="1" thickBot="1">
      <c r="A9" s="58" t="s">
        <v>0</v>
      </c>
      <c r="B9" s="58" t="s">
        <v>1</v>
      </c>
      <c r="C9" s="63" t="s">
        <v>2</v>
      </c>
      <c r="D9" s="58" t="s">
        <v>3</v>
      </c>
      <c r="E9" s="56" t="s">
        <v>4</v>
      </c>
      <c r="F9" s="57"/>
      <c r="G9" s="56" t="s">
        <v>5</v>
      </c>
      <c r="H9" s="57"/>
      <c r="I9" s="56" t="s">
        <v>69</v>
      </c>
      <c r="J9" s="57"/>
      <c r="K9" s="56" t="s">
        <v>6</v>
      </c>
      <c r="L9" s="57"/>
      <c r="M9" s="56" t="s">
        <v>95</v>
      </c>
      <c r="N9" s="57"/>
      <c r="O9" s="58" t="s">
        <v>8</v>
      </c>
      <c r="P9" s="58" t="s">
        <v>9</v>
      </c>
      <c r="Q9" s="63" t="s">
        <v>10</v>
      </c>
      <c r="R9" s="58" t="s">
        <v>11</v>
      </c>
      <c r="S9" s="58" t="s">
        <v>12</v>
      </c>
    </row>
    <row r="10" spans="1:19" ht="14.25" thickBot="1">
      <c r="A10" s="59"/>
      <c r="B10" s="59"/>
      <c r="C10" s="64"/>
      <c r="D10" s="59"/>
      <c r="E10" s="3" t="s">
        <v>13</v>
      </c>
      <c r="F10" s="3" t="s">
        <v>14</v>
      </c>
      <c r="G10" s="3" t="s">
        <v>13</v>
      </c>
      <c r="H10" s="3" t="s">
        <v>14</v>
      </c>
      <c r="I10" s="3" t="s">
        <v>13</v>
      </c>
      <c r="J10" s="3" t="s">
        <v>14</v>
      </c>
      <c r="K10" s="3" t="s">
        <v>13</v>
      </c>
      <c r="L10" s="3" t="s">
        <v>14</v>
      </c>
      <c r="M10" s="3" t="s">
        <v>13</v>
      </c>
      <c r="N10" s="3" t="s">
        <v>14</v>
      </c>
      <c r="O10" s="59"/>
      <c r="P10" s="59"/>
      <c r="Q10" s="64"/>
      <c r="R10" s="59"/>
      <c r="S10" s="59"/>
    </row>
    <row r="11" spans="1:19" ht="15.75" customHeight="1" thickBot="1">
      <c r="A11" s="56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57"/>
    </row>
    <row r="12" spans="1:19" ht="35.25" customHeight="1" thickBot="1">
      <c r="A12" s="4">
        <v>1</v>
      </c>
      <c r="B12" s="3" t="s">
        <v>15</v>
      </c>
      <c r="C12" s="3">
        <v>1</v>
      </c>
      <c r="D12" s="5">
        <v>13150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9212</v>
      </c>
      <c r="Q12" s="5">
        <f>P12+D12</f>
        <v>22362</v>
      </c>
      <c r="R12" s="5">
        <f>Q12*0.4</f>
        <v>8944.800000000001</v>
      </c>
      <c r="S12" s="5">
        <f>R12+Q12</f>
        <v>31306.800000000003</v>
      </c>
    </row>
    <row r="13" spans="1:20" ht="29.25" customHeight="1" thickBot="1">
      <c r="A13" s="4">
        <v>2</v>
      </c>
      <c r="B13" s="3" t="s">
        <v>83</v>
      </c>
      <c r="C13" s="3">
        <v>1</v>
      </c>
      <c r="D13" s="5">
        <v>4827</v>
      </c>
      <c r="E13" s="5">
        <v>1.1</v>
      </c>
      <c r="F13" s="5">
        <f>D13*E13</f>
        <v>5309.700000000001</v>
      </c>
      <c r="G13" s="5">
        <v>0.1</v>
      </c>
      <c r="H13" s="5">
        <f>D13*G13</f>
        <v>482.70000000000005</v>
      </c>
      <c r="I13" s="5">
        <v>0.060873</v>
      </c>
      <c r="J13" s="5">
        <f>I13*D13</f>
        <v>293.83397099999996</v>
      </c>
      <c r="K13" s="5">
        <v>0.05</v>
      </c>
      <c r="L13" s="5">
        <f>K13*D13</f>
        <v>241.35000000000002</v>
      </c>
      <c r="M13" s="5">
        <v>0.25</v>
      </c>
      <c r="N13" s="5">
        <v>1340.55</v>
      </c>
      <c r="O13" s="5">
        <v>1570</v>
      </c>
      <c r="P13" s="5">
        <v>2497.72</v>
      </c>
      <c r="Q13" s="5">
        <f>D13+F13+N13+O13+P13+H13+L13+J13</f>
        <v>16562.853971</v>
      </c>
      <c r="R13" s="5">
        <f>Q13*0.4</f>
        <v>6625.141588400001</v>
      </c>
      <c r="S13" s="5">
        <f>R13+Q13</f>
        <v>23187.995559400002</v>
      </c>
      <c r="T13" s="41"/>
    </row>
    <row r="14" spans="1:19" ht="14.25" thickBot="1">
      <c r="A14" s="56" t="s">
        <v>16</v>
      </c>
      <c r="B14" s="57"/>
      <c r="C14" s="3">
        <v>2</v>
      </c>
      <c r="D14" s="5">
        <f>D12+D13</f>
        <v>17977</v>
      </c>
      <c r="E14" s="5" t="s">
        <v>17</v>
      </c>
      <c r="F14" s="5">
        <f>F13</f>
        <v>5309.700000000001</v>
      </c>
      <c r="G14" s="5" t="s">
        <v>17</v>
      </c>
      <c r="H14" s="5">
        <f>H13</f>
        <v>482.70000000000005</v>
      </c>
      <c r="I14" s="5" t="s">
        <v>17</v>
      </c>
      <c r="J14" s="5">
        <v>281.72</v>
      </c>
      <c r="K14" s="5" t="s">
        <v>17</v>
      </c>
      <c r="L14" s="5">
        <f>L13</f>
        <v>241.35000000000002</v>
      </c>
      <c r="M14" s="5" t="s">
        <v>17</v>
      </c>
      <c r="N14" s="5">
        <f>N13</f>
        <v>1340.55</v>
      </c>
      <c r="O14" s="5">
        <f>O13</f>
        <v>1570</v>
      </c>
      <c r="P14" s="5">
        <f>P13+P12</f>
        <v>11709.72</v>
      </c>
      <c r="Q14" s="5">
        <f>Q13+Q12</f>
        <v>38924.853971000004</v>
      </c>
      <c r="R14" s="5">
        <f>R13+R12</f>
        <v>15569.941588400001</v>
      </c>
      <c r="S14" s="5">
        <f>S13+S12</f>
        <v>54494.79555940001</v>
      </c>
    </row>
  </sheetData>
  <sheetProtection/>
  <mergeCells count="27">
    <mergeCell ref="O2:S2"/>
    <mergeCell ref="O3:S3"/>
    <mergeCell ref="O4:S4"/>
    <mergeCell ref="A11:S11"/>
    <mergeCell ref="A14:B14"/>
    <mergeCell ref="O9:O10"/>
    <mergeCell ref="P9:P10"/>
    <mergeCell ref="E9:F9"/>
    <mergeCell ref="G9:H9"/>
    <mergeCell ref="I9:J9"/>
    <mergeCell ref="A2:F2"/>
    <mergeCell ref="A3:F3"/>
    <mergeCell ref="A4:F4"/>
    <mergeCell ref="A5:F5"/>
    <mergeCell ref="O1:S1"/>
    <mergeCell ref="Q9:Q10"/>
    <mergeCell ref="A9:A10"/>
    <mergeCell ref="B9:B10"/>
    <mergeCell ref="C9:C10"/>
    <mergeCell ref="D9:D10"/>
    <mergeCell ref="O6:S6"/>
    <mergeCell ref="A7:Q7"/>
    <mergeCell ref="M9:N9"/>
    <mergeCell ref="R9:R10"/>
    <mergeCell ref="S9:S10"/>
    <mergeCell ref="O5:S5"/>
    <mergeCell ref="K9:L9"/>
  </mergeCells>
  <printOptions horizontalCentered="1" vertic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SheetLayoutView="100" zoomScalePageLayoutView="0" workbookViewId="0" topLeftCell="A1">
      <selection activeCell="P16" sqref="P16"/>
    </sheetView>
  </sheetViews>
  <sheetFormatPr defaultColWidth="9.00390625" defaultRowHeight="12.75"/>
  <cols>
    <col min="1" max="1" width="4.00390625" style="0" customWidth="1"/>
    <col min="2" max="2" width="13.50390625" style="0" customWidth="1"/>
    <col min="3" max="3" width="5.125" style="0" customWidth="1"/>
    <col min="4" max="4" width="8.625" style="0" customWidth="1"/>
    <col min="5" max="5" width="6.00390625" style="0" customWidth="1"/>
    <col min="6" max="6" width="10.00390625" style="0" customWidth="1"/>
    <col min="7" max="7" width="7.50390625" style="0" customWidth="1"/>
    <col min="8" max="8" width="12.00390625" style="0" customWidth="1"/>
    <col min="9" max="9" width="1.37890625" style="0" customWidth="1"/>
    <col min="10" max="10" width="0.74609375" style="0" customWidth="1"/>
    <col min="11" max="11" width="3.625" style="0" customWidth="1"/>
    <col min="12" max="12" width="0.875" style="0" customWidth="1"/>
    <col min="13" max="13" width="2.375" style="0" customWidth="1"/>
    <col min="14" max="14" width="1.625" style="0" customWidth="1"/>
    <col min="15" max="15" width="10.25390625" style="0" customWidth="1"/>
    <col min="16" max="16" width="9.625" style="0" customWidth="1"/>
    <col min="17" max="17" width="10.50390625" style="0" bestFit="1" customWidth="1"/>
  </cols>
  <sheetData>
    <row r="1" spans="12:17" ht="42.75" customHeight="1">
      <c r="L1" s="62" t="s">
        <v>91</v>
      </c>
      <c r="M1" s="62"/>
      <c r="N1" s="62"/>
      <c r="O1" s="62"/>
      <c r="P1" s="62"/>
      <c r="Q1" s="62"/>
    </row>
    <row r="2" spans="1:17" ht="12.75">
      <c r="A2" s="60" t="s">
        <v>44</v>
      </c>
      <c r="B2" s="60"/>
      <c r="C2" s="60"/>
      <c r="D2" s="60"/>
      <c r="E2" s="60"/>
      <c r="F2" s="60"/>
      <c r="L2" s="54" t="s">
        <v>54</v>
      </c>
      <c r="M2" s="54"/>
      <c r="N2" s="54"/>
      <c r="O2" s="54"/>
      <c r="P2" s="54"/>
      <c r="Q2" s="54"/>
    </row>
    <row r="3" spans="1:17" ht="12.75">
      <c r="A3" s="60" t="s">
        <v>45</v>
      </c>
      <c r="B3" s="60"/>
      <c r="C3" s="60"/>
      <c r="D3" s="60"/>
      <c r="E3" s="60"/>
      <c r="F3" s="60"/>
      <c r="L3" s="54" t="s">
        <v>46</v>
      </c>
      <c r="M3" s="54"/>
      <c r="N3" s="54"/>
      <c r="O3" s="54"/>
      <c r="P3" s="54"/>
      <c r="Q3" s="54"/>
    </row>
    <row r="4" spans="1:17" ht="12.75">
      <c r="A4" s="60" t="s">
        <v>48</v>
      </c>
      <c r="B4" s="60"/>
      <c r="C4" s="60"/>
      <c r="D4" s="60"/>
      <c r="E4" s="60"/>
      <c r="F4" s="60"/>
      <c r="L4" s="54" t="s">
        <v>77</v>
      </c>
      <c r="M4" s="54"/>
      <c r="N4" s="54"/>
      <c r="O4" s="54"/>
      <c r="P4" s="54"/>
      <c r="Q4" s="54"/>
    </row>
    <row r="5" spans="1:17" ht="12.75">
      <c r="A5" s="60" t="s">
        <v>47</v>
      </c>
      <c r="B5" s="60"/>
      <c r="C5" s="60"/>
      <c r="D5" s="60"/>
      <c r="E5" s="60"/>
      <c r="F5" s="60"/>
      <c r="L5" s="54" t="s">
        <v>68</v>
      </c>
      <c r="M5" s="54"/>
      <c r="N5" s="54"/>
      <c r="O5" s="54"/>
      <c r="P5" s="54"/>
      <c r="Q5" s="54"/>
    </row>
    <row r="6" spans="1:17" ht="15" customHeight="1">
      <c r="A6" s="6"/>
      <c r="B6" s="6"/>
      <c r="C6" s="6"/>
      <c r="D6" s="6"/>
      <c r="E6" s="6"/>
      <c r="F6" s="6"/>
      <c r="L6" s="54" t="s">
        <v>86</v>
      </c>
      <c r="M6" s="54"/>
      <c r="N6" s="54"/>
      <c r="O6" s="54"/>
      <c r="P6" s="54"/>
      <c r="Q6" s="54"/>
    </row>
    <row r="7" spans="1:15" ht="30" customHeight="1">
      <c r="A7" s="55" t="s">
        <v>82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5.75" thickBot="1">
      <c r="A8" s="2"/>
    </row>
    <row r="9" spans="1:17" ht="29.25" customHeight="1" thickBot="1">
      <c r="A9" s="58" t="s">
        <v>0</v>
      </c>
      <c r="B9" s="58" t="s">
        <v>1</v>
      </c>
      <c r="C9" s="63" t="s">
        <v>2</v>
      </c>
      <c r="D9" s="58" t="s">
        <v>3</v>
      </c>
      <c r="E9" s="56" t="s">
        <v>18</v>
      </c>
      <c r="F9" s="65"/>
      <c r="G9" s="65"/>
      <c r="H9" s="57"/>
      <c r="I9" s="68" t="s">
        <v>70</v>
      </c>
      <c r="J9" s="69"/>
      <c r="K9" s="69"/>
      <c r="L9" s="69"/>
      <c r="M9" s="69"/>
      <c r="N9" s="70"/>
      <c r="O9" s="63" t="s">
        <v>20</v>
      </c>
      <c r="P9" s="58" t="s">
        <v>11</v>
      </c>
      <c r="Q9" s="58" t="s">
        <v>12</v>
      </c>
    </row>
    <row r="10" spans="1:17" ht="15" customHeight="1">
      <c r="A10" s="67"/>
      <c r="B10" s="67"/>
      <c r="C10" s="66"/>
      <c r="D10" s="67"/>
      <c r="E10" s="68" t="s">
        <v>21</v>
      </c>
      <c r="F10" s="70"/>
      <c r="G10" s="68" t="s">
        <v>52</v>
      </c>
      <c r="H10" s="70"/>
      <c r="I10" s="71"/>
      <c r="J10" s="72"/>
      <c r="K10" s="72"/>
      <c r="L10" s="72"/>
      <c r="M10" s="72"/>
      <c r="N10" s="73"/>
      <c r="O10" s="66"/>
      <c r="P10" s="67"/>
      <c r="Q10" s="67"/>
    </row>
    <row r="11" spans="1:17" ht="15.75" customHeight="1" thickBot="1">
      <c r="A11" s="59"/>
      <c r="B11" s="59"/>
      <c r="C11" s="64"/>
      <c r="D11" s="59"/>
      <c r="E11" s="74"/>
      <c r="F11" s="76"/>
      <c r="G11" s="74" t="s">
        <v>51</v>
      </c>
      <c r="H11" s="76"/>
      <c r="I11" s="74"/>
      <c r="J11" s="75"/>
      <c r="K11" s="75"/>
      <c r="L11" s="75"/>
      <c r="M11" s="75"/>
      <c r="N11" s="76"/>
      <c r="O11" s="64"/>
      <c r="P11" s="59"/>
      <c r="Q11" s="59"/>
    </row>
    <row r="12" spans="1:17" ht="15.75" customHeight="1" thickBot="1">
      <c r="A12" s="56" t="s">
        <v>25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57"/>
    </row>
    <row r="13" spans="1:17" ht="14.25" thickBot="1">
      <c r="A13" s="4">
        <v>1</v>
      </c>
      <c r="B13" s="3" t="s">
        <v>26</v>
      </c>
      <c r="C13" s="3">
        <v>1</v>
      </c>
      <c r="D13" s="5">
        <v>4827</v>
      </c>
      <c r="E13" s="5">
        <v>1.4</v>
      </c>
      <c r="F13" s="5">
        <f>D13*E13</f>
        <v>6757.799999999999</v>
      </c>
      <c r="G13" s="5">
        <v>0.75</v>
      </c>
      <c r="H13" s="5">
        <f>G13*D13</f>
        <v>3620.25</v>
      </c>
      <c r="I13" s="77">
        <v>408.52</v>
      </c>
      <c r="J13" s="78"/>
      <c r="K13" s="78"/>
      <c r="L13" s="78"/>
      <c r="M13" s="78"/>
      <c r="N13" s="79"/>
      <c r="O13" s="5">
        <f>D13+F13+H13+I13</f>
        <v>15613.57</v>
      </c>
      <c r="P13" s="5">
        <f>O13*0.4</f>
        <v>6245.428</v>
      </c>
      <c r="Q13" s="5">
        <f>P13+O13</f>
        <v>21858.998</v>
      </c>
    </row>
    <row r="14" spans="1:17" ht="27.75" thickBot="1">
      <c r="A14" s="4">
        <v>2</v>
      </c>
      <c r="B14" s="3" t="s">
        <v>53</v>
      </c>
      <c r="C14" s="3">
        <v>1</v>
      </c>
      <c r="D14" s="5">
        <v>4827</v>
      </c>
      <c r="E14" s="5">
        <v>1.4</v>
      </c>
      <c r="F14" s="5">
        <f>D14*E14</f>
        <v>6757.799999999999</v>
      </c>
      <c r="G14" s="5">
        <v>0.75</v>
      </c>
      <c r="H14" s="5">
        <f>G14*D14</f>
        <v>3620.25</v>
      </c>
      <c r="I14" s="77">
        <f>408.52</f>
        <v>408.52</v>
      </c>
      <c r="J14" s="78"/>
      <c r="K14" s="78"/>
      <c r="L14" s="78"/>
      <c r="M14" s="78"/>
      <c r="N14" s="79"/>
      <c r="O14" s="5">
        <f>D14+F14+H14+I14</f>
        <v>15613.57</v>
      </c>
      <c r="P14" s="5">
        <f>O14*0.4</f>
        <v>6245.428</v>
      </c>
      <c r="Q14" s="5">
        <f>P14+O14</f>
        <v>21858.998</v>
      </c>
    </row>
    <row r="15" spans="1:17" ht="15" customHeight="1" thickBot="1">
      <c r="A15" s="56" t="s">
        <v>16</v>
      </c>
      <c r="B15" s="57"/>
      <c r="C15" s="3">
        <v>2</v>
      </c>
      <c r="D15" s="5">
        <f aca="true" t="shared" si="0" ref="D15:P15">D13+D14</f>
        <v>9654</v>
      </c>
      <c r="E15" s="5">
        <f t="shared" si="0"/>
        <v>2.8</v>
      </c>
      <c r="F15" s="5">
        <f t="shared" si="0"/>
        <v>13515.599999999999</v>
      </c>
      <c r="G15" s="5">
        <f t="shared" si="0"/>
        <v>1.5</v>
      </c>
      <c r="H15" s="5">
        <f t="shared" si="0"/>
        <v>7240.5</v>
      </c>
      <c r="I15" s="77">
        <f>I14+I13</f>
        <v>817.04</v>
      </c>
      <c r="J15" s="78"/>
      <c r="K15" s="78"/>
      <c r="L15" s="78"/>
      <c r="M15" s="78"/>
      <c r="N15" s="79"/>
      <c r="O15" s="5">
        <f>D15+F15+H15+M15+I15</f>
        <v>31227.14</v>
      </c>
      <c r="P15" s="5">
        <f t="shared" si="0"/>
        <v>12490.856</v>
      </c>
      <c r="Q15" s="5">
        <f>Q14+Q13</f>
        <v>43717.996</v>
      </c>
    </row>
    <row r="16" ht="188.25" customHeight="1"/>
    <row r="17" ht="29.25" customHeight="1"/>
    <row r="25" ht="15.75" customHeight="1"/>
    <row r="27" ht="18" customHeight="1"/>
  </sheetData>
  <sheetProtection/>
  <mergeCells count="28">
    <mergeCell ref="I13:N13"/>
    <mergeCell ref="I14:N14"/>
    <mergeCell ref="I15:N15"/>
    <mergeCell ref="B9:B11"/>
    <mergeCell ref="E9:H9"/>
    <mergeCell ref="A12:Q12"/>
    <mergeCell ref="G11:H11"/>
    <mergeCell ref="A15:B15"/>
    <mergeCell ref="D9:D11"/>
    <mergeCell ref="L1:Q1"/>
    <mergeCell ref="L2:Q2"/>
    <mergeCell ref="L3:Q3"/>
    <mergeCell ref="L4:Q4"/>
    <mergeCell ref="A2:F2"/>
    <mergeCell ref="E10:F11"/>
    <mergeCell ref="A9:A11"/>
    <mergeCell ref="C9:C11"/>
    <mergeCell ref="G10:H10"/>
    <mergeCell ref="A3:F3"/>
    <mergeCell ref="A4:F4"/>
    <mergeCell ref="L5:Q5"/>
    <mergeCell ref="L6:Q6"/>
    <mergeCell ref="A7:O7"/>
    <mergeCell ref="O9:O11"/>
    <mergeCell ref="P9:P11"/>
    <mergeCell ref="Q9:Q11"/>
    <mergeCell ref="A5:F5"/>
    <mergeCell ref="I9:N11"/>
  </mergeCells>
  <printOptions horizontalCentered="1" verticalCentered="1"/>
  <pageMargins left="0.3937007874015748" right="0.2755905511811024" top="0.984251968503937" bottom="0.984251968503937" header="0.5118110236220472" footer="0.5118110236220472"/>
  <pageSetup horizontalDpi="600" verticalDpi="600" orientation="landscape" paperSize="9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SheetLayoutView="100" workbookViewId="0" topLeftCell="A1">
      <selection activeCell="N21" sqref="N21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7.375" style="0" customWidth="1"/>
    <col min="5" max="5" width="2.375" style="0" customWidth="1"/>
    <col min="6" max="6" width="1.625" style="0" customWidth="1"/>
    <col min="7" max="7" width="1.4921875" style="0" customWidth="1"/>
    <col min="8" max="8" width="6.50390625" style="0" customWidth="1"/>
    <col min="9" max="9" width="8.375" style="0" customWidth="1"/>
    <col min="10" max="10" width="7.50390625" style="0" customWidth="1"/>
    <col min="12" max="12" width="8.125" style="0" customWidth="1"/>
    <col min="13" max="13" width="5.25390625" style="0" customWidth="1"/>
    <col min="14" max="14" width="2.75390625" style="0" customWidth="1"/>
    <col min="16" max="16" width="0" style="0" hidden="1" customWidth="1"/>
    <col min="18" max="19" width="10.875" style="0" customWidth="1"/>
    <col min="20" max="20" width="10.50390625" style="0" customWidth="1"/>
    <col min="21" max="21" width="10.25390625" style="0" customWidth="1"/>
    <col min="22" max="22" width="8.875" style="0" hidden="1" customWidth="1"/>
    <col min="23" max="23" width="0.74609375" style="0" customWidth="1"/>
  </cols>
  <sheetData>
    <row r="1" spans="12:21" ht="31.5" customHeight="1">
      <c r="L1" s="62" t="s">
        <v>92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0" t="s">
        <v>44</v>
      </c>
      <c r="B2" s="60"/>
      <c r="C2" s="60"/>
      <c r="D2" s="60"/>
      <c r="E2" s="60"/>
      <c r="F2" s="60"/>
      <c r="L2" s="54" t="s">
        <v>54</v>
      </c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60" t="s">
        <v>45</v>
      </c>
      <c r="B3" s="60"/>
      <c r="C3" s="60"/>
      <c r="D3" s="60"/>
      <c r="E3" s="60"/>
      <c r="F3" s="60"/>
      <c r="L3" s="54" t="s">
        <v>46</v>
      </c>
      <c r="M3" s="54"/>
      <c r="N3" s="54"/>
      <c r="O3" s="54"/>
      <c r="P3" s="54"/>
      <c r="Q3" s="54"/>
      <c r="R3" s="54"/>
      <c r="S3" s="54"/>
      <c r="T3" s="54"/>
      <c r="U3" s="54"/>
    </row>
    <row r="4" spans="1:21" ht="12.75">
      <c r="A4" s="60" t="s">
        <v>63</v>
      </c>
      <c r="B4" s="60"/>
      <c r="C4" s="60"/>
      <c r="D4" s="60"/>
      <c r="E4" s="60"/>
      <c r="F4" s="60"/>
      <c r="L4" s="54" t="s">
        <v>77</v>
      </c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44" t="s">
        <v>47</v>
      </c>
      <c r="B5" s="44"/>
      <c r="C5" s="44"/>
      <c r="D5" s="44"/>
      <c r="E5" s="44"/>
      <c r="F5" s="44"/>
      <c r="L5" s="54" t="s">
        <v>108</v>
      </c>
      <c r="M5" s="54"/>
      <c r="N5" s="54"/>
      <c r="O5" s="54"/>
      <c r="P5" s="54"/>
      <c r="Q5" s="54"/>
      <c r="R5" s="54"/>
      <c r="S5" s="54"/>
      <c r="T5" s="54"/>
      <c r="U5" s="54"/>
    </row>
    <row r="6" spans="1:21" ht="12.75">
      <c r="A6" s="6"/>
      <c r="B6" s="6"/>
      <c r="C6" s="6"/>
      <c r="D6" s="6"/>
      <c r="E6" s="6"/>
      <c r="F6" s="6"/>
      <c r="L6" s="54" t="s">
        <v>109</v>
      </c>
      <c r="M6" s="54"/>
      <c r="N6" s="54"/>
      <c r="O6" s="54"/>
      <c r="P6" s="54"/>
      <c r="Q6" s="54"/>
      <c r="R6" s="54"/>
      <c r="S6" s="54"/>
      <c r="T6" s="54"/>
      <c r="U6" s="54"/>
    </row>
    <row r="7" spans="1:15" ht="15.75" thickBot="1">
      <c r="A7" s="80" t="s">
        <v>84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1" ht="14.25" customHeight="1" thickBot="1">
      <c r="A8" s="58" t="s">
        <v>0</v>
      </c>
      <c r="B8" s="58" t="s">
        <v>1</v>
      </c>
      <c r="C8" s="63" t="s">
        <v>2</v>
      </c>
      <c r="D8" s="58" t="s">
        <v>3</v>
      </c>
      <c r="E8" s="56" t="s">
        <v>18</v>
      </c>
      <c r="F8" s="65"/>
      <c r="G8" s="65"/>
      <c r="H8" s="65"/>
      <c r="I8" s="65"/>
      <c r="J8" s="65"/>
      <c r="K8" s="57"/>
      <c r="L8" s="56" t="s">
        <v>19</v>
      </c>
      <c r="M8" s="65"/>
      <c r="N8" s="57"/>
      <c r="O8" s="63" t="s">
        <v>20</v>
      </c>
      <c r="P8" s="58" t="s">
        <v>11</v>
      </c>
      <c r="Q8" s="58" t="s">
        <v>105</v>
      </c>
      <c r="R8" s="68" t="s">
        <v>12</v>
      </c>
      <c r="S8" s="58" t="s">
        <v>72</v>
      </c>
      <c r="T8" s="81" t="s">
        <v>72</v>
      </c>
      <c r="U8" s="84" t="s">
        <v>74</v>
      </c>
    </row>
    <row r="9" spans="1:21" ht="15" customHeight="1">
      <c r="A9" s="67"/>
      <c r="B9" s="67"/>
      <c r="C9" s="66"/>
      <c r="D9" s="67"/>
      <c r="E9" s="68" t="s">
        <v>5</v>
      </c>
      <c r="F9" s="69"/>
      <c r="G9" s="69"/>
      <c r="H9" s="70"/>
      <c r="I9" s="58" t="s">
        <v>22</v>
      </c>
      <c r="J9" s="68" t="s">
        <v>23</v>
      </c>
      <c r="K9" s="70"/>
      <c r="L9" s="68" t="s">
        <v>79</v>
      </c>
      <c r="M9" s="69"/>
      <c r="N9" s="70"/>
      <c r="O9" s="66"/>
      <c r="P9" s="67"/>
      <c r="Q9" s="67"/>
      <c r="R9" s="71"/>
      <c r="S9" s="67"/>
      <c r="T9" s="82"/>
      <c r="U9" s="85"/>
    </row>
    <row r="10" spans="1:21" ht="14.25" thickBot="1">
      <c r="A10" s="59"/>
      <c r="B10" s="59"/>
      <c r="C10" s="64"/>
      <c r="D10" s="59"/>
      <c r="E10" s="74"/>
      <c r="F10" s="75"/>
      <c r="G10" s="75"/>
      <c r="H10" s="76"/>
      <c r="I10" s="59"/>
      <c r="J10" s="74" t="s">
        <v>24</v>
      </c>
      <c r="K10" s="76"/>
      <c r="L10" s="74"/>
      <c r="M10" s="75"/>
      <c r="N10" s="76"/>
      <c r="O10" s="64"/>
      <c r="P10" s="59"/>
      <c r="Q10" s="59"/>
      <c r="R10" s="74"/>
      <c r="S10" s="59"/>
      <c r="T10" s="83"/>
      <c r="U10" s="86"/>
    </row>
    <row r="11" spans="1:21" ht="15.75" customHeight="1" thickBot="1">
      <c r="A11" s="56" t="s">
        <v>87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90"/>
    </row>
    <row r="12" spans="1:21" ht="14.25" thickBot="1">
      <c r="A12" s="4">
        <v>1</v>
      </c>
      <c r="B12" s="3" t="s">
        <v>59</v>
      </c>
      <c r="C12" s="3">
        <v>0.4</v>
      </c>
      <c r="D12" s="5">
        <v>1081.6</v>
      </c>
      <c r="E12" s="87">
        <v>0.15</v>
      </c>
      <c r="F12" s="88"/>
      <c r="G12" s="89"/>
      <c r="H12" s="5">
        <f>D12*E12</f>
        <v>162.23999999999998</v>
      </c>
      <c r="I12" s="5">
        <f>K12</f>
        <v>1876.164992</v>
      </c>
      <c r="J12" s="5">
        <v>1.73462</v>
      </c>
      <c r="K12" s="5">
        <f>D12*J12</f>
        <v>1876.164992</v>
      </c>
      <c r="L12" s="77">
        <v>1000</v>
      </c>
      <c r="M12" s="78"/>
      <c r="N12" s="79"/>
      <c r="O12" s="5">
        <f>D12+H12+K12+L12</f>
        <v>4120.004992</v>
      </c>
      <c r="P12" s="43">
        <v>1251.63</v>
      </c>
      <c r="Q12" s="42">
        <f>O12*40%</f>
        <v>1648.0019968000001</v>
      </c>
      <c r="R12" s="42">
        <f>O12+Q12</f>
        <v>5768.0069888</v>
      </c>
      <c r="S12" s="43">
        <f>6792.8-R12-T12</f>
        <v>548.7930112000004</v>
      </c>
      <c r="T12" s="48">
        <v>476</v>
      </c>
      <c r="U12" s="48">
        <f>T12+R12+S12</f>
        <v>6792.8</v>
      </c>
    </row>
    <row r="13" spans="1:21" ht="14.25" thickBot="1">
      <c r="A13" s="4">
        <v>1</v>
      </c>
      <c r="B13" s="3" t="s">
        <v>41</v>
      </c>
      <c r="C13" s="3">
        <v>0.4</v>
      </c>
      <c r="D13" s="5">
        <v>1081.6</v>
      </c>
      <c r="E13" s="87">
        <v>0.15</v>
      </c>
      <c r="F13" s="88"/>
      <c r="G13" s="89"/>
      <c r="H13" s="5">
        <f>D13*E13</f>
        <v>162.23999999999998</v>
      </c>
      <c r="I13" s="5">
        <f>K13</f>
        <v>1876.164992</v>
      </c>
      <c r="J13" s="5">
        <v>1.73462</v>
      </c>
      <c r="K13" s="5">
        <f>D13*J13</f>
        <v>1876.164992</v>
      </c>
      <c r="L13" s="77">
        <v>1000</v>
      </c>
      <c r="M13" s="78"/>
      <c r="N13" s="79"/>
      <c r="O13" s="5">
        <f>D13+H13+K13+L13</f>
        <v>4120.004992</v>
      </c>
      <c r="P13" s="43">
        <v>1251.63</v>
      </c>
      <c r="Q13" s="42">
        <f>O13*40%</f>
        <v>1648.0019968000001</v>
      </c>
      <c r="R13" s="42">
        <f>O13+Q13</f>
        <v>5768.0069888</v>
      </c>
      <c r="S13" s="43">
        <f>6792.8-R13-T13</f>
        <v>548.7930112000004</v>
      </c>
      <c r="T13" s="48">
        <v>476</v>
      </c>
      <c r="U13" s="48">
        <f>T13+R13+S13</f>
        <v>6792.8</v>
      </c>
    </row>
    <row r="14" spans="1:21" ht="14.25" thickBot="1">
      <c r="A14" s="56" t="s">
        <v>16</v>
      </c>
      <c r="B14" s="57"/>
      <c r="C14" s="3">
        <f>C13+C12</f>
        <v>0.8</v>
      </c>
      <c r="D14" s="3">
        <f>D13+D12</f>
        <v>2163.2</v>
      </c>
      <c r="E14" s="77" t="s">
        <v>17</v>
      </c>
      <c r="F14" s="78"/>
      <c r="G14" s="79"/>
      <c r="H14" s="3">
        <f>H13+H12</f>
        <v>324.47999999999996</v>
      </c>
      <c r="I14" s="3">
        <f>I13+I12</f>
        <v>3752.329984</v>
      </c>
      <c r="J14" s="5" t="s">
        <v>17</v>
      </c>
      <c r="K14" s="3">
        <f>K13+K12</f>
        <v>3752.329984</v>
      </c>
      <c r="L14" s="77">
        <v>2000</v>
      </c>
      <c r="M14" s="78"/>
      <c r="N14" s="79"/>
      <c r="O14" s="5">
        <f>O12+O13</f>
        <v>8240.009984</v>
      </c>
      <c r="P14" s="5">
        <f>P12+P13</f>
        <v>2503.26</v>
      </c>
      <c r="Q14" s="5">
        <f>Q12+Q13</f>
        <v>3296.0039936000003</v>
      </c>
      <c r="R14" s="5">
        <f>R12+R13</f>
        <v>11536.0139776</v>
      </c>
      <c r="S14" s="5">
        <f>S12+S13</f>
        <v>1097.5860224000007</v>
      </c>
      <c r="T14" s="5">
        <f>T12+T13</f>
        <v>952</v>
      </c>
      <c r="U14" s="5">
        <f>U12+U13</f>
        <v>13585.6</v>
      </c>
    </row>
  </sheetData>
  <sheetProtection/>
  <mergeCells count="36">
    <mergeCell ref="L12:N12"/>
    <mergeCell ref="L14:N14"/>
    <mergeCell ref="E14:G14"/>
    <mergeCell ref="E12:G12"/>
    <mergeCell ref="A11:U11"/>
    <mergeCell ref="A14:B14"/>
    <mergeCell ref="E13:G13"/>
    <mergeCell ref="L13:N13"/>
    <mergeCell ref="S8:S10"/>
    <mergeCell ref="U8:U10"/>
    <mergeCell ref="E8:K8"/>
    <mergeCell ref="I9:I10"/>
    <mergeCell ref="P8:P10"/>
    <mergeCell ref="L8:N8"/>
    <mergeCell ref="R8:R10"/>
    <mergeCell ref="Q8:Q10"/>
    <mergeCell ref="L1:U1"/>
    <mergeCell ref="J10:K10"/>
    <mergeCell ref="A7:O7"/>
    <mergeCell ref="A8:A10"/>
    <mergeCell ref="B8:B10"/>
    <mergeCell ref="A4:F4"/>
    <mergeCell ref="T8:T10"/>
    <mergeCell ref="J9:K9"/>
    <mergeCell ref="L9:N10"/>
    <mergeCell ref="L2:U2"/>
    <mergeCell ref="L3:U3"/>
    <mergeCell ref="L4:U4"/>
    <mergeCell ref="L5:U5"/>
    <mergeCell ref="L6:U6"/>
    <mergeCell ref="E9:H10"/>
    <mergeCell ref="A2:F2"/>
    <mergeCell ref="C8:C10"/>
    <mergeCell ref="D8:D10"/>
    <mergeCell ref="A3:F3"/>
    <mergeCell ref="O8:O10"/>
  </mergeCells>
  <printOptions/>
  <pageMargins left="0.31496062992125984" right="0.11811023622047245" top="1.968503937007874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5.50390625" style="0" customWidth="1"/>
    <col min="2" max="2" width="13.375" style="0" customWidth="1"/>
    <col min="3" max="3" width="5.50390625" style="0" customWidth="1"/>
    <col min="5" max="5" width="5.50390625" style="0" customWidth="1"/>
    <col min="6" max="6" width="10.50390625" style="0" customWidth="1"/>
    <col min="7" max="7" width="5.375" style="0" customWidth="1"/>
    <col min="8" max="8" width="5.50390625" style="0" customWidth="1"/>
    <col min="9" max="9" width="6.50390625" style="0" customWidth="1"/>
    <col min="10" max="10" width="8.50390625" style="0" customWidth="1"/>
    <col min="11" max="11" width="6.50390625" style="0" customWidth="1"/>
    <col min="12" max="12" width="6.00390625" style="0" customWidth="1"/>
    <col min="13" max="13" width="6.125" style="0" customWidth="1"/>
  </cols>
  <sheetData>
    <row r="1" spans="11:16" ht="36.75" customHeight="1">
      <c r="K1" s="62" t="s">
        <v>93</v>
      </c>
      <c r="L1" s="62"/>
      <c r="M1" s="62"/>
      <c r="N1" s="62"/>
      <c r="O1" s="62"/>
      <c r="P1" s="62"/>
    </row>
    <row r="2" spans="1:16" ht="12.75">
      <c r="A2" s="60" t="s">
        <v>44</v>
      </c>
      <c r="B2" s="60"/>
      <c r="C2" s="60"/>
      <c r="D2" s="60"/>
      <c r="E2" s="60"/>
      <c r="F2" s="60"/>
      <c r="K2" s="54" t="s">
        <v>54</v>
      </c>
      <c r="L2" s="54"/>
      <c r="M2" s="54"/>
      <c r="N2" s="54"/>
      <c r="O2" s="54"/>
      <c r="P2" s="54"/>
    </row>
    <row r="3" spans="1:16" ht="12.75">
      <c r="A3" s="60" t="s">
        <v>45</v>
      </c>
      <c r="B3" s="60"/>
      <c r="C3" s="60"/>
      <c r="D3" s="60"/>
      <c r="E3" s="60"/>
      <c r="F3" s="60"/>
      <c r="K3" s="54" t="s">
        <v>46</v>
      </c>
      <c r="L3" s="54"/>
      <c r="M3" s="54"/>
      <c r="N3" s="54"/>
      <c r="O3" s="54"/>
      <c r="P3" s="54"/>
    </row>
    <row r="4" spans="1:16" ht="12.75">
      <c r="A4" s="60" t="s">
        <v>57</v>
      </c>
      <c r="B4" s="60"/>
      <c r="C4" s="60"/>
      <c r="D4" s="60"/>
      <c r="E4" s="60"/>
      <c r="F4" s="60"/>
      <c r="K4" s="54" t="s">
        <v>77</v>
      </c>
      <c r="L4" s="54"/>
      <c r="M4" s="54"/>
      <c r="N4" s="54"/>
      <c r="O4" s="54"/>
      <c r="P4" s="54"/>
    </row>
    <row r="5" spans="1:16" ht="12.75">
      <c r="A5" s="60" t="s">
        <v>47</v>
      </c>
      <c r="B5" s="60"/>
      <c r="C5" s="60"/>
      <c r="D5" s="60"/>
      <c r="E5" s="60"/>
      <c r="F5" s="60"/>
      <c r="K5" s="54" t="s">
        <v>61</v>
      </c>
      <c r="L5" s="54"/>
      <c r="M5" s="54"/>
      <c r="N5" s="54"/>
      <c r="O5" s="54"/>
      <c r="P5" s="54"/>
    </row>
    <row r="6" spans="1:16" ht="15" customHeight="1">
      <c r="A6" s="6"/>
      <c r="B6" s="6"/>
      <c r="C6" s="6"/>
      <c r="D6" s="6"/>
      <c r="E6" s="6"/>
      <c r="F6" s="6"/>
      <c r="K6" s="54" t="s">
        <v>88</v>
      </c>
      <c r="L6" s="54"/>
      <c r="M6" s="54"/>
      <c r="N6" s="54"/>
      <c r="O6" s="54"/>
      <c r="P6" s="54"/>
    </row>
    <row r="7" spans="1:12" ht="15.75" thickBot="1">
      <c r="A7" s="91" t="s">
        <v>82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6" ht="14.25" thickBot="1">
      <c r="A8" s="58" t="s">
        <v>0</v>
      </c>
      <c r="B8" s="58" t="s">
        <v>1</v>
      </c>
      <c r="C8" s="63" t="s">
        <v>2</v>
      </c>
      <c r="D8" s="58" t="s">
        <v>3</v>
      </c>
      <c r="E8" s="56" t="s">
        <v>18</v>
      </c>
      <c r="F8" s="65"/>
      <c r="G8" s="65"/>
      <c r="H8" s="65"/>
      <c r="I8" s="65"/>
      <c r="J8" s="57"/>
      <c r="K8" s="56" t="s">
        <v>19</v>
      </c>
      <c r="L8" s="65"/>
      <c r="M8" s="57"/>
      <c r="N8" s="63" t="s">
        <v>20</v>
      </c>
      <c r="O8" s="58" t="s">
        <v>11</v>
      </c>
      <c r="P8" s="58" t="s">
        <v>12</v>
      </c>
    </row>
    <row r="9" spans="1:16" ht="13.5">
      <c r="A9" s="67"/>
      <c r="B9" s="67"/>
      <c r="C9" s="66"/>
      <c r="D9" s="67"/>
      <c r="E9" s="68" t="s">
        <v>21</v>
      </c>
      <c r="F9" s="70"/>
      <c r="G9" s="68" t="s">
        <v>5</v>
      </c>
      <c r="H9" s="70"/>
      <c r="I9" s="68" t="s">
        <v>23</v>
      </c>
      <c r="J9" s="70"/>
      <c r="K9" s="58" t="s">
        <v>16</v>
      </c>
      <c r="L9" s="68" t="s">
        <v>7</v>
      </c>
      <c r="M9" s="70"/>
      <c r="N9" s="66"/>
      <c r="O9" s="67"/>
      <c r="P9" s="67"/>
    </row>
    <row r="10" spans="1:16" ht="14.25" thickBot="1">
      <c r="A10" s="59"/>
      <c r="B10" s="59"/>
      <c r="C10" s="64"/>
      <c r="D10" s="59"/>
      <c r="E10" s="74"/>
      <c r="F10" s="76"/>
      <c r="G10" s="74"/>
      <c r="H10" s="76"/>
      <c r="I10" s="74" t="s">
        <v>24</v>
      </c>
      <c r="J10" s="76"/>
      <c r="K10" s="59"/>
      <c r="L10" s="74"/>
      <c r="M10" s="76"/>
      <c r="N10" s="64"/>
      <c r="O10" s="59"/>
      <c r="P10" s="59"/>
    </row>
    <row r="11" spans="1:16" ht="14.25" thickBot="1">
      <c r="A11" s="56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57"/>
    </row>
    <row r="12" spans="1:16" ht="27.75" thickBot="1">
      <c r="A12" s="4">
        <v>1</v>
      </c>
      <c r="B12" s="3" t="s">
        <v>32</v>
      </c>
      <c r="C12" s="3">
        <v>0.4</v>
      </c>
      <c r="D12" s="5">
        <v>6100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>D12</f>
        <v>6100</v>
      </c>
      <c r="O12" s="5">
        <f>N12*0.4</f>
        <v>2440</v>
      </c>
      <c r="P12" s="5">
        <f>O12+N12</f>
        <v>8540</v>
      </c>
    </row>
    <row r="13" spans="1:16" ht="14.25" thickBot="1">
      <c r="A13" s="56" t="s">
        <v>16</v>
      </c>
      <c r="B13" s="57"/>
      <c r="C13" s="3">
        <v>0.4</v>
      </c>
      <c r="D13" s="5">
        <f>D12</f>
        <v>6100</v>
      </c>
      <c r="E13" s="5">
        <f aca="true" t="shared" si="0" ref="E13:P13">E12</f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6100</v>
      </c>
      <c r="O13" s="5">
        <f t="shared" si="0"/>
        <v>2440</v>
      </c>
      <c r="P13" s="5">
        <f t="shared" si="0"/>
        <v>8540</v>
      </c>
    </row>
  </sheetData>
  <sheetProtection/>
  <mergeCells count="28">
    <mergeCell ref="A7:L7"/>
    <mergeCell ref="A8:A10"/>
    <mergeCell ref="G9:H10"/>
    <mergeCell ref="N8:N10"/>
    <mergeCell ref="O8:O10"/>
    <mergeCell ref="I9:J9"/>
    <mergeCell ref="K8:M8"/>
    <mergeCell ref="E8:J8"/>
    <mergeCell ref="A11:P11"/>
    <mergeCell ref="A13:B13"/>
    <mergeCell ref="B8:B10"/>
    <mergeCell ref="C8:C10"/>
    <mergeCell ref="D8:D10"/>
    <mergeCell ref="I10:J10"/>
    <mergeCell ref="K9:K10"/>
    <mergeCell ref="L9:M10"/>
    <mergeCell ref="P8:P10"/>
    <mergeCell ref="E9:F10"/>
    <mergeCell ref="K1:P1"/>
    <mergeCell ref="K6:P6"/>
    <mergeCell ref="A4:F4"/>
    <mergeCell ref="A5:F5"/>
    <mergeCell ref="A2:F2"/>
    <mergeCell ref="A3:F3"/>
    <mergeCell ref="K2:P2"/>
    <mergeCell ref="K3:P3"/>
    <mergeCell ref="K4:P4"/>
    <mergeCell ref="K5:P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110" zoomScaleSheetLayoutView="110" zoomScalePageLayoutView="0" workbookViewId="0" topLeftCell="A1">
      <selection activeCell="P14" sqref="P14"/>
    </sheetView>
  </sheetViews>
  <sheetFormatPr defaultColWidth="9.00390625" defaultRowHeight="12.75"/>
  <cols>
    <col min="1" max="1" width="4.50390625" style="0" customWidth="1"/>
    <col min="2" max="2" width="15.375" style="0" customWidth="1"/>
    <col min="3" max="3" width="5.50390625" style="0" customWidth="1"/>
    <col min="4" max="4" width="9.75390625" style="0" customWidth="1"/>
    <col min="5" max="5" width="6.00390625" style="0" customWidth="1"/>
    <col min="6" max="6" width="7.375" style="0" customWidth="1"/>
    <col min="7" max="7" width="3.875" style="0" customWidth="1"/>
    <col min="8" max="8" width="6.50390625" style="0" customWidth="1"/>
    <col min="9" max="9" width="9.00390625" style="0" customWidth="1"/>
    <col min="10" max="10" width="6.875" style="0" customWidth="1"/>
    <col min="11" max="11" width="9.375" style="0" customWidth="1"/>
    <col min="12" max="12" width="8.75390625" style="0" customWidth="1"/>
    <col min="13" max="13" width="4.125" style="0" hidden="1" customWidth="1"/>
    <col min="14" max="14" width="4.625" style="0" hidden="1" customWidth="1"/>
    <col min="15" max="15" width="10.00390625" style="0" hidden="1" customWidth="1"/>
    <col min="16" max="17" width="9.00390625" style="0" customWidth="1"/>
    <col min="18" max="18" width="10.375" style="0" customWidth="1"/>
  </cols>
  <sheetData>
    <row r="1" spans="13:18" ht="40.5" customHeight="1">
      <c r="M1" s="62" t="s">
        <v>94</v>
      </c>
      <c r="N1" s="62"/>
      <c r="O1" s="62"/>
      <c r="P1" s="62"/>
      <c r="Q1" s="62"/>
      <c r="R1" s="62"/>
    </row>
    <row r="2" spans="1:18" ht="12.75">
      <c r="A2" s="60" t="s">
        <v>44</v>
      </c>
      <c r="B2" s="60"/>
      <c r="C2" s="60"/>
      <c r="D2" s="60"/>
      <c r="E2" s="60"/>
      <c r="F2" s="60"/>
      <c r="M2" s="54" t="s">
        <v>54</v>
      </c>
      <c r="N2" s="54"/>
      <c r="O2" s="54"/>
      <c r="P2" s="54"/>
      <c r="Q2" s="54"/>
      <c r="R2" s="54"/>
    </row>
    <row r="3" spans="1:18" ht="12.75">
      <c r="A3" s="60" t="s">
        <v>45</v>
      </c>
      <c r="B3" s="60"/>
      <c r="C3" s="60"/>
      <c r="D3" s="60"/>
      <c r="E3" s="60"/>
      <c r="F3" s="60"/>
      <c r="J3" s="54" t="s">
        <v>46</v>
      </c>
      <c r="K3" s="54"/>
      <c r="L3" s="54"/>
      <c r="M3" s="54"/>
      <c r="N3" s="54"/>
      <c r="O3" s="54"/>
      <c r="P3" s="54"/>
      <c r="Q3" s="54"/>
      <c r="R3" s="54"/>
    </row>
    <row r="4" spans="1:18" ht="12.75">
      <c r="A4" s="60" t="s">
        <v>49</v>
      </c>
      <c r="B4" s="60"/>
      <c r="C4" s="60"/>
      <c r="D4" s="60"/>
      <c r="E4" s="60"/>
      <c r="F4" s="60"/>
      <c r="M4" s="54" t="s">
        <v>77</v>
      </c>
      <c r="N4" s="54"/>
      <c r="O4" s="54"/>
      <c r="P4" s="54"/>
      <c r="Q4" s="54"/>
      <c r="R4" s="54"/>
    </row>
    <row r="5" spans="1:18" ht="12.75">
      <c r="A5" s="60" t="s">
        <v>47</v>
      </c>
      <c r="B5" s="60"/>
      <c r="C5" s="60"/>
      <c r="D5" s="60"/>
      <c r="E5" s="60"/>
      <c r="F5" s="60"/>
      <c r="M5" s="54" t="s">
        <v>62</v>
      </c>
      <c r="N5" s="54"/>
      <c r="O5" s="54"/>
      <c r="P5" s="54"/>
      <c r="Q5" s="54"/>
      <c r="R5" s="54"/>
    </row>
    <row r="6" spans="1:18" ht="12.75">
      <c r="A6" s="6"/>
      <c r="B6" s="6"/>
      <c r="C6" s="6"/>
      <c r="D6" s="6"/>
      <c r="E6" s="6"/>
      <c r="F6" s="6"/>
      <c r="L6" s="54" t="s">
        <v>89</v>
      </c>
      <c r="M6" s="54"/>
      <c r="N6" s="54"/>
      <c r="O6" s="54"/>
      <c r="P6" s="54"/>
      <c r="Q6" s="54"/>
      <c r="R6" s="54"/>
    </row>
    <row r="7" spans="1:15" ht="15">
      <c r="A7" s="55" t="s">
        <v>82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5.75" thickBot="1">
      <c r="A8" s="2"/>
    </row>
    <row r="9" spans="1:18" ht="15.75" customHeight="1" thickBot="1">
      <c r="A9" s="58" t="s">
        <v>0</v>
      </c>
      <c r="B9" s="58" t="s">
        <v>1</v>
      </c>
      <c r="C9" s="63" t="s">
        <v>2</v>
      </c>
      <c r="D9" s="58" t="s">
        <v>3</v>
      </c>
      <c r="E9" s="56" t="s">
        <v>18</v>
      </c>
      <c r="F9" s="65"/>
      <c r="G9" s="65"/>
      <c r="H9" s="65"/>
      <c r="I9" s="65"/>
      <c r="J9" s="65"/>
      <c r="K9" s="65"/>
      <c r="L9" s="92" t="s">
        <v>97</v>
      </c>
      <c r="M9" s="69" t="s">
        <v>11</v>
      </c>
      <c r="N9" s="70"/>
      <c r="O9" s="58" t="s">
        <v>73</v>
      </c>
      <c r="P9" s="58" t="s">
        <v>72</v>
      </c>
      <c r="Q9" s="58" t="s">
        <v>72</v>
      </c>
      <c r="R9" s="58" t="s">
        <v>12</v>
      </c>
    </row>
    <row r="10" spans="1:18" ht="15" customHeight="1">
      <c r="A10" s="67"/>
      <c r="B10" s="67"/>
      <c r="C10" s="66"/>
      <c r="D10" s="67"/>
      <c r="E10" s="68" t="s">
        <v>21</v>
      </c>
      <c r="F10" s="70"/>
      <c r="G10" s="68" t="s">
        <v>5</v>
      </c>
      <c r="H10" s="70"/>
      <c r="I10" s="58" t="s">
        <v>22</v>
      </c>
      <c r="J10" s="68" t="s">
        <v>23</v>
      </c>
      <c r="K10" s="69"/>
      <c r="L10" s="93"/>
      <c r="M10" s="72"/>
      <c r="N10" s="73"/>
      <c r="O10" s="67"/>
      <c r="P10" s="67"/>
      <c r="Q10" s="67"/>
      <c r="R10" s="67"/>
    </row>
    <row r="11" spans="1:18" ht="31.5" customHeight="1" thickBot="1">
      <c r="A11" s="59"/>
      <c r="B11" s="59"/>
      <c r="C11" s="64"/>
      <c r="D11" s="59"/>
      <c r="E11" s="74"/>
      <c r="F11" s="76"/>
      <c r="G11" s="74"/>
      <c r="H11" s="76"/>
      <c r="I11" s="59"/>
      <c r="J11" s="74" t="s">
        <v>24</v>
      </c>
      <c r="K11" s="75"/>
      <c r="L11" s="94"/>
      <c r="M11" s="75"/>
      <c r="N11" s="76"/>
      <c r="O11" s="59"/>
      <c r="P11" s="59"/>
      <c r="Q11" s="59"/>
      <c r="R11" s="59"/>
    </row>
    <row r="12" spans="1:18" ht="14.25" thickBot="1">
      <c r="A12" s="56" t="s">
        <v>43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75"/>
      <c r="M12" s="65"/>
      <c r="N12" s="65"/>
      <c r="O12" s="65"/>
      <c r="P12" s="65"/>
      <c r="Q12" s="65"/>
      <c r="R12" s="57"/>
    </row>
    <row r="13" spans="1:18" ht="42" thickBot="1">
      <c r="A13" s="4">
        <v>1</v>
      </c>
      <c r="B13" s="3" t="s">
        <v>42</v>
      </c>
      <c r="C13" s="3">
        <v>1</v>
      </c>
      <c r="D13" s="5">
        <v>4628</v>
      </c>
      <c r="E13" s="5">
        <v>0</v>
      </c>
      <c r="F13" s="5">
        <f>E13*D13</f>
        <v>0</v>
      </c>
      <c r="G13" s="24">
        <v>0</v>
      </c>
      <c r="H13" s="5">
        <f>D13*G13</f>
        <v>0</v>
      </c>
      <c r="I13" s="5">
        <f>K13</f>
        <v>3172.0312</v>
      </c>
      <c r="J13" s="24">
        <v>0.6854</v>
      </c>
      <c r="K13" s="5">
        <f>J13*D13</f>
        <v>3172.0312</v>
      </c>
      <c r="L13" s="5">
        <f>D13+H13+K13</f>
        <v>7800.031199999999</v>
      </c>
      <c r="M13" s="77">
        <f>L13*0.4</f>
        <v>3120.01248</v>
      </c>
      <c r="N13" s="79"/>
      <c r="O13" s="43">
        <f>L13</f>
        <v>7800.031199999999</v>
      </c>
      <c r="P13" s="42">
        <v>7991.97</v>
      </c>
      <c r="Q13" s="5">
        <v>1190</v>
      </c>
      <c r="R13" s="5">
        <f>P13+L13+Q13</f>
        <v>16982.0012</v>
      </c>
    </row>
    <row r="14" spans="1:18" ht="14.25" thickBot="1">
      <c r="A14" s="56" t="s">
        <v>16</v>
      </c>
      <c r="B14" s="57"/>
      <c r="C14" s="3">
        <f>C13</f>
        <v>1</v>
      </c>
      <c r="D14" s="5">
        <f>D13</f>
        <v>4628</v>
      </c>
      <c r="E14" s="5">
        <f>E13</f>
        <v>0</v>
      </c>
      <c r="F14" s="5">
        <f aca="true" t="shared" si="0" ref="F14:R14">F13</f>
        <v>0</v>
      </c>
      <c r="G14" s="24">
        <f t="shared" si="0"/>
        <v>0</v>
      </c>
      <c r="H14" s="5">
        <f t="shared" si="0"/>
        <v>0</v>
      </c>
      <c r="I14" s="5">
        <f t="shared" si="0"/>
        <v>3172.0312</v>
      </c>
      <c r="J14" s="24">
        <f>J13</f>
        <v>0.6854</v>
      </c>
      <c r="K14" s="5">
        <f t="shared" si="0"/>
        <v>3172.0312</v>
      </c>
      <c r="L14" s="5">
        <f t="shared" si="0"/>
        <v>7800.031199999999</v>
      </c>
      <c r="M14" s="77">
        <f t="shared" si="0"/>
        <v>3120.01248</v>
      </c>
      <c r="N14" s="79"/>
      <c r="O14" s="43">
        <f>O13</f>
        <v>7800.031199999999</v>
      </c>
      <c r="P14" s="42">
        <f>P13</f>
        <v>7991.97</v>
      </c>
      <c r="Q14" s="5">
        <f>Q13</f>
        <v>1190</v>
      </c>
      <c r="R14" s="5">
        <f t="shared" si="0"/>
        <v>16982.0012</v>
      </c>
    </row>
  </sheetData>
  <sheetProtection/>
  <mergeCells count="31">
    <mergeCell ref="C9:C11"/>
    <mergeCell ref="B9:B11"/>
    <mergeCell ref="A14:B14"/>
    <mergeCell ref="A12:R12"/>
    <mergeCell ref="M13:N13"/>
    <mergeCell ref="L9:L11"/>
    <mergeCell ref="A9:A11"/>
    <mergeCell ref="E10:F11"/>
    <mergeCell ref="G10:H11"/>
    <mergeCell ref="D9:D11"/>
    <mergeCell ref="J10:K10"/>
    <mergeCell ref="M14:N14"/>
    <mergeCell ref="M9:N11"/>
    <mergeCell ref="I10:I11"/>
    <mergeCell ref="J11:K11"/>
    <mergeCell ref="R9:R11"/>
    <mergeCell ref="M2:R2"/>
    <mergeCell ref="M5:R5"/>
    <mergeCell ref="E9:K9"/>
    <mergeCell ref="Q9:Q11"/>
    <mergeCell ref="P9:P11"/>
    <mergeCell ref="O9:O11"/>
    <mergeCell ref="M1:R1"/>
    <mergeCell ref="A7:O7"/>
    <mergeCell ref="A4:F4"/>
    <mergeCell ref="M4:R4"/>
    <mergeCell ref="A5:F5"/>
    <mergeCell ref="A3:F3"/>
    <mergeCell ref="A2:F2"/>
    <mergeCell ref="L6:R6"/>
    <mergeCell ref="J3:R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10" zoomScalePageLayoutView="0" workbookViewId="0" topLeftCell="A1">
      <selection activeCell="A7" sqref="A7:V7"/>
    </sheetView>
  </sheetViews>
  <sheetFormatPr defaultColWidth="9.00390625" defaultRowHeight="12.75"/>
  <cols>
    <col min="1" max="1" width="3.00390625" style="0" customWidth="1"/>
    <col min="2" max="2" width="19.75390625" style="0" customWidth="1"/>
    <col min="3" max="3" width="5.50390625" style="0" customWidth="1"/>
    <col min="4" max="4" width="8.75390625" style="0" customWidth="1"/>
    <col min="5" max="5" width="1.875" style="0" customWidth="1"/>
    <col min="6" max="6" width="2.00390625" style="0" customWidth="1"/>
    <col min="7" max="7" width="1.37890625" style="0" customWidth="1"/>
    <col min="8" max="8" width="7.50390625" style="0" customWidth="1"/>
    <col min="9" max="9" width="10.00390625" style="0" customWidth="1"/>
    <col min="10" max="10" width="5.625" style="0" customWidth="1"/>
    <col min="11" max="11" width="10.00390625" style="0" customWidth="1"/>
    <col min="12" max="12" width="2.625" style="0" customWidth="1"/>
    <col min="13" max="13" width="5.125" style="0" customWidth="1"/>
    <col min="14" max="14" width="0.5" style="0" customWidth="1"/>
    <col min="15" max="15" width="8.875" style="0" hidden="1" customWidth="1"/>
    <col min="16" max="16" width="9.75390625" style="0" customWidth="1"/>
    <col min="17" max="17" width="0" style="0" hidden="1" customWidth="1"/>
    <col min="19" max="19" width="9.50390625" style="0" bestFit="1" customWidth="1"/>
    <col min="20" max="21" width="10.25390625" style="0" customWidth="1"/>
    <col min="22" max="22" width="11.375" style="0" customWidth="1"/>
  </cols>
  <sheetData>
    <row r="1" spans="12:22" ht="28.5" customHeight="1">
      <c r="L1" s="62" t="s">
        <v>106</v>
      </c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2.75">
      <c r="A2" s="60" t="s">
        <v>44</v>
      </c>
      <c r="B2" s="60"/>
      <c r="C2" s="60"/>
      <c r="D2" s="60"/>
      <c r="E2" s="60"/>
      <c r="F2" s="60"/>
      <c r="L2" s="54" t="s">
        <v>54</v>
      </c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2.75">
      <c r="A3" s="60" t="s">
        <v>45</v>
      </c>
      <c r="B3" s="60"/>
      <c r="C3" s="60"/>
      <c r="D3" s="60"/>
      <c r="E3" s="60"/>
      <c r="F3" s="60"/>
      <c r="L3" s="54" t="s">
        <v>46</v>
      </c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2.75">
      <c r="A4" s="60" t="s">
        <v>50</v>
      </c>
      <c r="B4" s="60"/>
      <c r="C4" s="60"/>
      <c r="D4" s="60"/>
      <c r="E4" s="60"/>
      <c r="F4" s="60"/>
      <c r="L4" s="54" t="s">
        <v>80</v>
      </c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2.75">
      <c r="A5" s="44" t="s">
        <v>47</v>
      </c>
      <c r="B5" s="44"/>
      <c r="C5" s="44"/>
      <c r="D5" s="44"/>
      <c r="E5" s="44"/>
      <c r="F5" s="44"/>
      <c r="G5" s="44"/>
      <c r="H5" s="44"/>
      <c r="L5" s="54" t="s">
        <v>60</v>
      </c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5" customHeight="1">
      <c r="A6" s="6"/>
      <c r="B6" s="6"/>
      <c r="C6" s="6"/>
      <c r="D6" s="6"/>
      <c r="E6" s="6"/>
      <c r="F6" s="6"/>
      <c r="L6" s="54" t="s">
        <v>107</v>
      </c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29.25" customHeight="1" thickBot="1">
      <c r="A7" s="91" t="s">
        <v>84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14.25" customHeight="1" thickBot="1">
      <c r="A8" s="58" t="s">
        <v>0</v>
      </c>
      <c r="B8" s="58" t="s">
        <v>1</v>
      </c>
      <c r="C8" s="98" t="s">
        <v>2</v>
      </c>
      <c r="D8" s="58" t="s">
        <v>3</v>
      </c>
      <c r="E8" s="56" t="s">
        <v>18</v>
      </c>
      <c r="F8" s="65"/>
      <c r="G8" s="65"/>
      <c r="H8" s="65"/>
      <c r="I8" s="65"/>
      <c r="J8" s="65"/>
      <c r="K8" s="57"/>
      <c r="L8" s="68" t="s">
        <v>78</v>
      </c>
      <c r="M8" s="69"/>
      <c r="N8" s="70"/>
      <c r="O8" s="58" t="s">
        <v>81</v>
      </c>
      <c r="P8" s="63" t="s">
        <v>20</v>
      </c>
      <c r="Q8" s="58" t="s">
        <v>11</v>
      </c>
      <c r="R8" s="58" t="s">
        <v>105</v>
      </c>
      <c r="S8" s="58" t="s">
        <v>12</v>
      </c>
      <c r="T8" s="58" t="s">
        <v>75</v>
      </c>
      <c r="U8" s="58" t="s">
        <v>72</v>
      </c>
      <c r="V8" s="58" t="s">
        <v>76</v>
      </c>
    </row>
    <row r="9" spans="1:22" ht="15" customHeight="1">
      <c r="A9" s="67"/>
      <c r="B9" s="67"/>
      <c r="C9" s="99"/>
      <c r="D9" s="67"/>
      <c r="E9" s="68" t="s">
        <v>5</v>
      </c>
      <c r="F9" s="69"/>
      <c r="G9" s="69"/>
      <c r="H9" s="70"/>
      <c r="I9" s="58" t="s">
        <v>22</v>
      </c>
      <c r="J9" s="68" t="s">
        <v>23</v>
      </c>
      <c r="K9" s="70"/>
      <c r="L9" s="71"/>
      <c r="M9" s="72"/>
      <c r="N9" s="73"/>
      <c r="O9" s="67"/>
      <c r="P9" s="66"/>
      <c r="Q9" s="67"/>
      <c r="R9" s="67"/>
      <c r="S9" s="67"/>
      <c r="T9" s="67"/>
      <c r="U9" s="67"/>
      <c r="V9" s="67"/>
    </row>
    <row r="10" spans="1:22" ht="33.75" customHeight="1" thickBot="1">
      <c r="A10" s="67"/>
      <c r="B10" s="67"/>
      <c r="C10" s="99"/>
      <c r="D10" s="67"/>
      <c r="E10" s="71"/>
      <c r="F10" s="72"/>
      <c r="G10" s="72"/>
      <c r="H10" s="73"/>
      <c r="I10" s="67"/>
      <c r="J10" s="71" t="s">
        <v>24</v>
      </c>
      <c r="K10" s="73"/>
      <c r="L10" s="74"/>
      <c r="M10" s="75"/>
      <c r="N10" s="76"/>
      <c r="O10" s="67"/>
      <c r="P10" s="66"/>
      <c r="Q10" s="67"/>
      <c r="R10" s="59"/>
      <c r="S10" s="67"/>
      <c r="T10" s="59"/>
      <c r="U10" s="59"/>
      <c r="V10" s="59"/>
    </row>
    <row r="11" spans="1:22" ht="15.75" customHeight="1" thickBot="1">
      <c r="A11" s="56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57"/>
    </row>
    <row r="12" spans="1:22" ht="27.75" thickBot="1">
      <c r="A12" s="4">
        <v>1</v>
      </c>
      <c r="B12" s="3" t="s">
        <v>30</v>
      </c>
      <c r="C12" s="3">
        <v>0.7</v>
      </c>
      <c r="D12" s="5">
        <v>1892.8</v>
      </c>
      <c r="E12" s="95">
        <v>0.05</v>
      </c>
      <c r="F12" s="96"/>
      <c r="G12" s="97"/>
      <c r="H12" s="5">
        <f>D12*E12</f>
        <v>94.64</v>
      </c>
      <c r="I12" s="5">
        <f>K12</f>
        <v>3473.288</v>
      </c>
      <c r="J12" s="24">
        <v>1.835</v>
      </c>
      <c r="K12" s="5">
        <f>D12*J12</f>
        <v>3473.288</v>
      </c>
      <c r="L12" s="77">
        <v>500</v>
      </c>
      <c r="M12" s="78"/>
      <c r="N12" s="79"/>
      <c r="O12" s="5">
        <v>0</v>
      </c>
      <c r="P12" s="5">
        <f>D12+F12+H12+K12</f>
        <v>5460.728</v>
      </c>
      <c r="Q12" s="5">
        <f>P12*0.4</f>
        <v>2184.2912</v>
      </c>
      <c r="R12" s="5">
        <f>P12*40%</f>
        <v>2184.2912</v>
      </c>
      <c r="S12" s="5">
        <f>P12+R12</f>
        <v>7645.019200000001</v>
      </c>
      <c r="T12" s="43">
        <f>11887.4-S12-U12</f>
        <v>3409.380799999999</v>
      </c>
      <c r="U12" s="47">
        <v>833</v>
      </c>
      <c r="V12" s="47">
        <f>T12+S12+U12</f>
        <v>11887.4</v>
      </c>
    </row>
    <row r="13" spans="1:22" ht="14.25" thickBot="1">
      <c r="A13" s="4">
        <v>2</v>
      </c>
      <c r="B13" s="3" t="s">
        <v>28</v>
      </c>
      <c r="C13" s="3">
        <v>1</v>
      </c>
      <c r="D13" s="5">
        <v>2704</v>
      </c>
      <c r="E13" s="100">
        <v>0</v>
      </c>
      <c r="F13" s="101"/>
      <c r="G13" s="102"/>
      <c r="H13" s="5">
        <f>E13*D13</f>
        <v>0</v>
      </c>
      <c r="I13" s="5">
        <f>K13</f>
        <v>5096.2288</v>
      </c>
      <c r="J13" s="24">
        <v>1.8847</v>
      </c>
      <c r="K13" s="5">
        <f>D13*J13</f>
        <v>5096.2288</v>
      </c>
      <c r="L13" s="77">
        <v>0</v>
      </c>
      <c r="M13" s="78"/>
      <c r="N13" s="79"/>
      <c r="O13" s="5">
        <v>160.92</v>
      </c>
      <c r="P13" s="5">
        <f>D13+F13+K13</f>
        <v>7800.2288</v>
      </c>
      <c r="Q13" s="5">
        <f>P13*0.4</f>
        <v>3120.09152</v>
      </c>
      <c r="R13" s="5">
        <f>P13*40%</f>
        <v>3120.09152</v>
      </c>
      <c r="S13" s="5">
        <f>P13+R13</f>
        <v>10920.320319999999</v>
      </c>
      <c r="T13" s="46">
        <f>16982-S13-U13</f>
        <v>4871.679680000001</v>
      </c>
      <c r="U13" s="43">
        <v>1190</v>
      </c>
      <c r="V13" s="47">
        <f>T13+S13+U13</f>
        <v>16982</v>
      </c>
    </row>
    <row r="14" spans="1:22" ht="14.25" thickBot="1">
      <c r="A14" s="4">
        <v>3</v>
      </c>
      <c r="B14" s="3" t="s">
        <v>28</v>
      </c>
      <c r="C14" s="3">
        <v>1</v>
      </c>
      <c r="D14" s="5">
        <v>2704</v>
      </c>
      <c r="E14" s="100">
        <v>0</v>
      </c>
      <c r="F14" s="101"/>
      <c r="G14" s="102"/>
      <c r="H14" s="5">
        <f>E14*D14</f>
        <v>0</v>
      </c>
      <c r="I14" s="5">
        <f>K14</f>
        <v>5096.2288</v>
      </c>
      <c r="J14" s="24">
        <v>1.8847</v>
      </c>
      <c r="K14" s="5">
        <f>D14*J14</f>
        <v>5096.2288</v>
      </c>
      <c r="L14" s="77">
        <v>0</v>
      </c>
      <c r="M14" s="78"/>
      <c r="N14" s="79"/>
      <c r="O14" s="5">
        <v>160.92</v>
      </c>
      <c r="P14" s="5">
        <f>D14+F14+K14</f>
        <v>7800.2288</v>
      </c>
      <c r="Q14" s="5">
        <f>P14*0.4</f>
        <v>3120.09152</v>
      </c>
      <c r="R14" s="5">
        <f>P14*40%</f>
        <v>3120.09152</v>
      </c>
      <c r="S14" s="5">
        <f>P14+R14</f>
        <v>10920.320319999999</v>
      </c>
      <c r="T14" s="46">
        <f>16982-S14-U14</f>
        <v>5347.679680000001</v>
      </c>
      <c r="U14" s="43">
        <v>714</v>
      </c>
      <c r="V14" s="42">
        <f>T14+S14+U14</f>
        <v>16982</v>
      </c>
    </row>
    <row r="15" spans="1:22" ht="14.25" thickBot="1">
      <c r="A15" s="56" t="s">
        <v>16</v>
      </c>
      <c r="B15" s="57"/>
      <c r="C15" s="3">
        <f>C12+C13+C14</f>
        <v>2.7</v>
      </c>
      <c r="D15" s="5">
        <f>D12+D13+D14</f>
        <v>7300.8</v>
      </c>
      <c r="E15" s="77" t="s">
        <v>17</v>
      </c>
      <c r="F15" s="78"/>
      <c r="G15" s="79"/>
      <c r="H15" s="5">
        <f>H12+H13+H14</f>
        <v>94.64</v>
      </c>
      <c r="I15" s="5">
        <f>I12+I13+I14</f>
        <v>13665.745599999998</v>
      </c>
      <c r="J15" s="5" t="s">
        <v>17</v>
      </c>
      <c r="K15" s="5">
        <f>K12+K13+K14</f>
        <v>13665.745599999998</v>
      </c>
      <c r="L15" s="77">
        <f>L12+L13+L14</f>
        <v>500</v>
      </c>
      <c r="M15" s="78"/>
      <c r="N15" s="79"/>
      <c r="O15" s="5">
        <f>O14+O13+O12</f>
        <v>321.84</v>
      </c>
      <c r="P15" s="5">
        <f>D15+F15+H15+K15+O15</f>
        <v>21383.025599999997</v>
      </c>
      <c r="Q15" s="5">
        <f>Q12+Q13+Q14</f>
        <v>8424.47424</v>
      </c>
      <c r="R15" s="5">
        <f>R14+R13+R12</f>
        <v>8424.47424</v>
      </c>
      <c r="S15" s="5">
        <f>SUM(S12:S14)</f>
        <v>29485.65984</v>
      </c>
      <c r="T15" s="46">
        <f>T12+T13+T14</f>
        <v>13628.740160000001</v>
      </c>
      <c r="U15" s="49">
        <f>U14+U13+U12</f>
        <v>2737</v>
      </c>
      <c r="V15" s="5">
        <f>V12+V13+V14</f>
        <v>45851.4</v>
      </c>
    </row>
    <row r="16" spans="1:19" ht="15">
      <c r="A16" s="1"/>
      <c r="S16" s="41"/>
    </row>
  </sheetData>
  <sheetProtection/>
  <mergeCells count="38">
    <mergeCell ref="L5:V5"/>
    <mergeCell ref="L6:V6"/>
    <mergeCell ref="A7:V7"/>
    <mergeCell ref="U8:U10"/>
    <mergeCell ref="E13:G13"/>
    <mergeCell ref="E14:G14"/>
    <mergeCell ref="T8:T10"/>
    <mergeCell ref="A11:V11"/>
    <mergeCell ref="R8:R10"/>
    <mergeCell ref="A3:F3"/>
    <mergeCell ref="J9:K9"/>
    <mergeCell ref="L4:V4"/>
    <mergeCell ref="S8:S10"/>
    <mergeCell ref="Q8:Q10"/>
    <mergeCell ref="E8:K8"/>
    <mergeCell ref="O8:O10"/>
    <mergeCell ref="I9:I10"/>
    <mergeCell ref="P8:P10"/>
    <mergeCell ref="V8:V10"/>
    <mergeCell ref="A2:F2"/>
    <mergeCell ref="A4:F4"/>
    <mergeCell ref="L1:V1"/>
    <mergeCell ref="L2:V2"/>
    <mergeCell ref="L3:V3"/>
    <mergeCell ref="E12:G12"/>
    <mergeCell ref="E9:H10"/>
    <mergeCell ref="B8:B10"/>
    <mergeCell ref="C8:C10"/>
    <mergeCell ref="D8:D10"/>
    <mergeCell ref="A15:B15"/>
    <mergeCell ref="L8:N10"/>
    <mergeCell ref="A8:A10"/>
    <mergeCell ref="J10:K10"/>
    <mergeCell ref="L12:N12"/>
    <mergeCell ref="L13:N13"/>
    <mergeCell ref="L14:N14"/>
    <mergeCell ref="L15:N15"/>
    <mergeCell ref="E15:G1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3.375" style="0" customWidth="1"/>
    <col min="2" max="2" width="9.125" style="0" hidden="1" customWidth="1"/>
    <col min="3" max="3" width="10.625" style="0" customWidth="1"/>
    <col min="4" max="4" width="6.00390625" style="0" customWidth="1"/>
    <col min="5" max="5" width="11.125" style="0" customWidth="1"/>
    <col min="6" max="6" width="0.875" style="0" customWidth="1"/>
    <col min="7" max="7" width="4.50390625" style="0" customWidth="1"/>
    <col min="8" max="8" width="0.6171875" style="0" customWidth="1"/>
    <col min="9" max="10" width="9.50390625" style="0" bestFit="1" customWidth="1"/>
    <col min="11" max="11" width="6.375" style="0" customWidth="1"/>
    <col min="12" max="12" width="9.50390625" style="0" bestFit="1" customWidth="1"/>
    <col min="13" max="13" width="3.50390625" style="0" customWidth="1"/>
    <col min="14" max="15" width="2.50390625" style="0" customWidth="1"/>
    <col min="16" max="16" width="10.125" style="0" customWidth="1"/>
    <col min="17" max="17" width="14.50390625" style="0" customWidth="1"/>
    <col min="18" max="18" width="10.50390625" style="0" hidden="1" customWidth="1"/>
    <col min="19" max="19" width="10.50390625" style="0" customWidth="1"/>
    <col min="20" max="20" width="11.625" style="0" bestFit="1" customWidth="1"/>
    <col min="21" max="21" width="11.875" style="0" hidden="1" customWidth="1"/>
    <col min="22" max="22" width="10.875" style="0" customWidth="1"/>
    <col min="24" max="24" width="9.50390625" style="0" bestFit="1" customWidth="1"/>
  </cols>
  <sheetData>
    <row r="1" spans="3:24" ht="12.75" customHeight="1">
      <c r="C1" s="60" t="s">
        <v>44</v>
      </c>
      <c r="D1" s="60"/>
      <c r="E1" s="60"/>
      <c r="F1" s="60"/>
      <c r="G1" s="60"/>
      <c r="H1" s="60"/>
      <c r="J1" s="62" t="s">
        <v>103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3:24" ht="12.75">
      <c r="C2" s="60" t="s">
        <v>45</v>
      </c>
      <c r="D2" s="60"/>
      <c r="E2" s="60"/>
      <c r="F2" s="60"/>
      <c r="G2" s="60"/>
      <c r="H2" s="60"/>
      <c r="M2" s="54" t="s">
        <v>54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24" ht="12.75">
      <c r="C3" s="60" t="s">
        <v>64</v>
      </c>
      <c r="D3" s="60"/>
      <c r="E3" s="60"/>
      <c r="F3" s="60"/>
      <c r="G3" s="60"/>
      <c r="H3" s="60"/>
      <c r="M3" s="54" t="s">
        <v>46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3:24" ht="12.75">
      <c r="C4" s="44" t="s">
        <v>47</v>
      </c>
      <c r="D4" s="44"/>
      <c r="E4" s="44"/>
      <c r="F4" s="44"/>
      <c r="G4" s="44"/>
      <c r="H4" s="44"/>
      <c r="M4" s="54" t="s">
        <v>77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1:24" ht="12.75">
      <c r="K5" s="54" t="s">
        <v>104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0" ht="15.75" thickBot="1">
      <c r="A6" s="125" t="s">
        <v>101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4" ht="13.5" customHeight="1">
      <c r="A7" s="132" t="s">
        <v>0</v>
      </c>
      <c r="B7" s="140" t="s">
        <v>1</v>
      </c>
      <c r="C7" s="126"/>
      <c r="D7" s="137" t="s">
        <v>2</v>
      </c>
      <c r="E7" s="126" t="s">
        <v>3</v>
      </c>
      <c r="F7" s="129" t="s">
        <v>18</v>
      </c>
      <c r="G7" s="129"/>
      <c r="H7" s="129"/>
      <c r="I7" s="129"/>
      <c r="J7" s="129"/>
      <c r="K7" s="129"/>
      <c r="L7" s="130"/>
      <c r="M7" s="135" t="s">
        <v>78</v>
      </c>
      <c r="N7" s="140"/>
      <c r="O7" s="126"/>
      <c r="P7" s="132" t="s">
        <v>71</v>
      </c>
      <c r="Q7" s="142" t="s">
        <v>20</v>
      </c>
      <c r="R7" s="126" t="s">
        <v>11</v>
      </c>
      <c r="S7" s="132" t="s">
        <v>102</v>
      </c>
      <c r="T7" s="126" t="s">
        <v>12</v>
      </c>
      <c r="V7" s="58" t="s">
        <v>75</v>
      </c>
      <c r="W7" s="58" t="s">
        <v>72</v>
      </c>
      <c r="X7" s="58" t="s">
        <v>76</v>
      </c>
    </row>
    <row r="8" spans="1:24" ht="15" customHeight="1">
      <c r="A8" s="133"/>
      <c r="B8" s="72"/>
      <c r="C8" s="127"/>
      <c r="D8" s="138"/>
      <c r="E8" s="127"/>
      <c r="F8" s="135" t="s">
        <v>5</v>
      </c>
      <c r="G8" s="140"/>
      <c r="H8" s="140"/>
      <c r="I8" s="126"/>
      <c r="J8" s="126" t="s">
        <v>22</v>
      </c>
      <c r="K8" s="72" t="s">
        <v>23</v>
      </c>
      <c r="L8" s="127"/>
      <c r="M8" s="112"/>
      <c r="N8" s="72"/>
      <c r="O8" s="127"/>
      <c r="P8" s="133"/>
      <c r="Q8" s="143"/>
      <c r="R8" s="127"/>
      <c r="S8" s="133"/>
      <c r="T8" s="127"/>
      <c r="V8" s="67"/>
      <c r="W8" s="67"/>
      <c r="X8" s="67"/>
    </row>
    <row r="9" spans="1:24" ht="32.25" customHeight="1" thickBot="1">
      <c r="A9" s="134"/>
      <c r="B9" s="131"/>
      <c r="C9" s="128"/>
      <c r="D9" s="139"/>
      <c r="E9" s="128"/>
      <c r="F9" s="141"/>
      <c r="G9" s="131"/>
      <c r="H9" s="131"/>
      <c r="I9" s="128"/>
      <c r="J9" s="128"/>
      <c r="K9" s="131" t="s">
        <v>24</v>
      </c>
      <c r="L9" s="128"/>
      <c r="M9" s="141"/>
      <c r="N9" s="131"/>
      <c r="O9" s="128"/>
      <c r="P9" s="134"/>
      <c r="Q9" s="144"/>
      <c r="R9" s="128"/>
      <c r="S9" s="134"/>
      <c r="T9" s="128"/>
      <c r="V9" s="59"/>
      <c r="W9" s="59"/>
      <c r="X9" s="59"/>
    </row>
    <row r="10" spans="1:24" ht="15.75" customHeight="1">
      <c r="A10" s="11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3.5">
      <c r="A11" s="7">
        <v>1</v>
      </c>
      <c r="B11" s="136" t="s">
        <v>28</v>
      </c>
      <c r="C11" s="130"/>
      <c r="D11" s="7">
        <v>1</v>
      </c>
      <c r="E11" s="18">
        <v>2704</v>
      </c>
      <c r="F11" s="113">
        <v>0.05</v>
      </c>
      <c r="G11" s="114"/>
      <c r="H11" s="115"/>
      <c r="I11" s="8">
        <f>E11*F11</f>
        <v>135.20000000000002</v>
      </c>
      <c r="J11" s="8">
        <f>L11</f>
        <v>3785.6</v>
      </c>
      <c r="K11" s="26">
        <v>1.4</v>
      </c>
      <c r="L11" s="18">
        <f>K11*E11</f>
        <v>3785.6</v>
      </c>
      <c r="M11" s="106">
        <v>0</v>
      </c>
      <c r="N11" s="107"/>
      <c r="O11" s="108"/>
      <c r="P11" s="8">
        <v>160.92</v>
      </c>
      <c r="Q11" s="8">
        <f>L11+I11+G11+E11+P11</f>
        <v>6785.719999999999</v>
      </c>
      <c r="R11" s="8">
        <f>Q11*0.4</f>
        <v>2714.288</v>
      </c>
      <c r="S11" s="20">
        <f>Q11*0.4</f>
        <v>2714.288</v>
      </c>
      <c r="T11" s="20">
        <f>Q11+S11</f>
        <v>9500.008</v>
      </c>
      <c r="U11">
        <f>T11*8*2</f>
        <v>152000.128</v>
      </c>
      <c r="V11" s="45">
        <f>16982-T11-W11</f>
        <v>6291.992</v>
      </c>
      <c r="W11" s="45">
        <v>1190</v>
      </c>
      <c r="X11" s="45">
        <f>V11+T11+W11</f>
        <v>16982</v>
      </c>
    </row>
    <row r="12" spans="1:24" ht="13.5">
      <c r="A12" s="21">
        <v>2</v>
      </c>
      <c r="B12" s="135" t="s">
        <v>28</v>
      </c>
      <c r="C12" s="126"/>
      <c r="D12" s="15">
        <v>1</v>
      </c>
      <c r="E12" s="20">
        <v>2704</v>
      </c>
      <c r="F12" s="113">
        <v>0.05</v>
      </c>
      <c r="G12" s="114"/>
      <c r="H12" s="115"/>
      <c r="I12" s="19">
        <f>E12*F12</f>
        <v>135.20000000000002</v>
      </c>
      <c r="J12" s="19">
        <f>L12</f>
        <v>3785.6</v>
      </c>
      <c r="K12" s="27">
        <v>1.4</v>
      </c>
      <c r="L12" s="20">
        <f>K12*E12</f>
        <v>3785.6</v>
      </c>
      <c r="M12" s="106">
        <v>0</v>
      </c>
      <c r="N12" s="107"/>
      <c r="O12" s="108"/>
      <c r="P12" s="19">
        <v>160.92</v>
      </c>
      <c r="Q12" s="8">
        <f>L12+I12+G12+E12+P12</f>
        <v>6785.719999999999</v>
      </c>
      <c r="R12" s="19">
        <f>Q12*0.4</f>
        <v>2714.288</v>
      </c>
      <c r="S12" s="20">
        <f>Q12*0.4</f>
        <v>2714.288</v>
      </c>
      <c r="T12" s="20">
        <f>Q12+S12</f>
        <v>9500.008</v>
      </c>
      <c r="V12" s="45">
        <f>16982-T12-W12</f>
        <v>7005.992</v>
      </c>
      <c r="W12" s="45">
        <v>476</v>
      </c>
      <c r="X12" s="45">
        <f>V12+T12+W12</f>
        <v>16982</v>
      </c>
    </row>
    <row r="13" spans="1:24" ht="13.5">
      <c r="A13" s="11">
        <v>3</v>
      </c>
      <c r="B13" s="136" t="s">
        <v>34</v>
      </c>
      <c r="C13" s="130"/>
      <c r="D13" s="12">
        <v>0.6</v>
      </c>
      <c r="E13" s="18">
        <v>1622.4</v>
      </c>
      <c r="F13" s="113">
        <v>0.05</v>
      </c>
      <c r="G13" s="114"/>
      <c r="H13" s="115"/>
      <c r="I13" s="8">
        <f>E13*F13</f>
        <v>81.12</v>
      </c>
      <c r="J13" s="8">
        <f>L13</f>
        <v>2920.32</v>
      </c>
      <c r="K13" s="26">
        <v>1.8</v>
      </c>
      <c r="L13" s="18">
        <f>K13*E13</f>
        <v>2920.32</v>
      </c>
      <c r="M13" s="106">
        <v>250</v>
      </c>
      <c r="N13" s="107"/>
      <c r="O13" s="108"/>
      <c r="P13" s="8"/>
      <c r="Q13" s="8">
        <f>L13+I13+G13+E13+P13</f>
        <v>4623.84</v>
      </c>
      <c r="R13" s="8">
        <f>Q13*0.4</f>
        <v>1849.536</v>
      </c>
      <c r="S13" s="20">
        <f>Q13*0.4</f>
        <v>1849.536</v>
      </c>
      <c r="T13" s="20">
        <f>Q13+S13</f>
        <v>6473.376</v>
      </c>
      <c r="U13">
        <f>T13*12</f>
        <v>77680.512</v>
      </c>
      <c r="V13" s="45">
        <f>10189.2-T13-W13</f>
        <v>3001.8240000000005</v>
      </c>
      <c r="W13" s="45">
        <v>714</v>
      </c>
      <c r="X13" s="45">
        <f>V13+T13+W13</f>
        <v>10189.2</v>
      </c>
    </row>
    <row r="14" spans="1:24" ht="13.5">
      <c r="A14" s="13"/>
      <c r="B14" s="147" t="s">
        <v>16</v>
      </c>
      <c r="C14" s="124"/>
      <c r="D14" s="40">
        <f>D11+D12+D13</f>
        <v>2.6</v>
      </c>
      <c r="E14" s="39">
        <f>E11+E12+E13</f>
        <v>7030.4</v>
      </c>
      <c r="F14" s="103">
        <f>SUM(F11:F13)</f>
        <v>0.15000000000000002</v>
      </c>
      <c r="G14" s="104"/>
      <c r="H14" s="105"/>
      <c r="I14" s="39">
        <f aca="true" t="shared" si="0" ref="I14:X14">I11+I12+I13</f>
        <v>351.52000000000004</v>
      </c>
      <c r="J14" s="39">
        <f t="shared" si="0"/>
        <v>10491.52</v>
      </c>
      <c r="K14" s="39">
        <f t="shared" si="0"/>
        <v>4.6</v>
      </c>
      <c r="L14" s="39">
        <f t="shared" si="0"/>
        <v>10491.52</v>
      </c>
      <c r="M14" s="103">
        <f>SUM(M11:M13)</f>
        <v>250</v>
      </c>
      <c r="N14" s="104"/>
      <c r="O14" s="105"/>
      <c r="P14" s="39">
        <f t="shared" si="0"/>
        <v>321.84</v>
      </c>
      <c r="Q14" s="39">
        <f t="shared" si="0"/>
        <v>18195.28</v>
      </c>
      <c r="R14" s="39">
        <f t="shared" si="0"/>
        <v>7278.112</v>
      </c>
      <c r="S14" s="39">
        <f t="shared" si="0"/>
        <v>7278.112</v>
      </c>
      <c r="T14" s="39">
        <f t="shared" si="0"/>
        <v>25473.392</v>
      </c>
      <c r="U14" s="39">
        <f t="shared" si="0"/>
        <v>229680.64</v>
      </c>
      <c r="V14" s="39">
        <f t="shared" si="0"/>
        <v>16299.808</v>
      </c>
      <c r="W14" s="39">
        <f t="shared" si="0"/>
        <v>2380</v>
      </c>
      <c r="X14" s="39">
        <f t="shared" si="0"/>
        <v>44153.2</v>
      </c>
    </row>
    <row r="15" spans="1:24" ht="15.75" customHeight="1">
      <c r="A15" s="112" t="s">
        <v>35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13.5">
      <c r="A16" s="16">
        <v>4</v>
      </c>
      <c r="B16" s="140" t="s">
        <v>28</v>
      </c>
      <c r="C16" s="126"/>
      <c r="D16" s="16">
        <v>1</v>
      </c>
      <c r="E16" s="19">
        <v>2704</v>
      </c>
      <c r="F16" s="113">
        <v>0</v>
      </c>
      <c r="G16" s="114"/>
      <c r="H16" s="115"/>
      <c r="I16" s="19">
        <f>F16*E16</f>
        <v>0</v>
      </c>
      <c r="J16" s="19">
        <f>L16</f>
        <v>5096.2288</v>
      </c>
      <c r="K16" s="29">
        <v>1.8847</v>
      </c>
      <c r="L16" s="20">
        <f>K16*E16</f>
        <v>5096.2288</v>
      </c>
      <c r="M16" s="106">
        <v>0</v>
      </c>
      <c r="N16" s="107"/>
      <c r="O16" s="108"/>
      <c r="P16" s="20">
        <v>160.92</v>
      </c>
      <c r="Q16" s="20">
        <f>L16+I16+G16+E16+P16</f>
        <v>7961.1488</v>
      </c>
      <c r="R16" s="8">
        <f>Q16*0.4</f>
        <v>3184.4595200000003</v>
      </c>
      <c r="S16" s="18">
        <f>Q16*40%</f>
        <v>3184.4595200000003</v>
      </c>
      <c r="T16" s="18">
        <f>Q16+S16</f>
        <v>11145.60832</v>
      </c>
      <c r="V16" s="45">
        <f>16982-T16-W16</f>
        <v>4646.391680000001</v>
      </c>
      <c r="W16" s="45">
        <v>1190</v>
      </c>
      <c r="X16" s="45">
        <f>V16+T16+W16</f>
        <v>16982</v>
      </c>
    </row>
    <row r="17" spans="1:24" ht="13.5">
      <c r="A17" s="7">
        <v>5</v>
      </c>
      <c r="B17" s="129" t="s">
        <v>28</v>
      </c>
      <c r="C17" s="130"/>
      <c r="D17" s="7">
        <v>1</v>
      </c>
      <c r="E17" s="8">
        <v>2704</v>
      </c>
      <c r="F17" s="113">
        <v>0</v>
      </c>
      <c r="G17" s="114"/>
      <c r="H17" s="115"/>
      <c r="I17" s="8">
        <f>F17*E17</f>
        <v>0</v>
      </c>
      <c r="J17" s="8">
        <f>L17</f>
        <v>5096.2288</v>
      </c>
      <c r="K17" s="28">
        <v>1.8847</v>
      </c>
      <c r="L17" s="18">
        <f>K17*E17</f>
        <v>5096.2288</v>
      </c>
      <c r="M17" s="106">
        <v>0</v>
      </c>
      <c r="N17" s="107"/>
      <c r="O17" s="108"/>
      <c r="P17" s="18">
        <v>160.92</v>
      </c>
      <c r="Q17" s="20">
        <f>L17+I17+G17+E17+P17</f>
        <v>7961.1488</v>
      </c>
      <c r="R17" s="8">
        <f>Q17*0.4</f>
        <v>3184.4595200000003</v>
      </c>
      <c r="S17" s="18">
        <f>Q17*40%</f>
        <v>3184.4595200000003</v>
      </c>
      <c r="T17" s="18">
        <f>Q17+S17</f>
        <v>11145.60832</v>
      </c>
      <c r="U17">
        <f>T17*8*2</f>
        <v>178329.73312</v>
      </c>
      <c r="V17" s="45">
        <f>16982-T17-W17</f>
        <v>4646.391680000001</v>
      </c>
      <c r="W17" s="45">
        <v>1190</v>
      </c>
      <c r="X17" s="45">
        <f>V17+T17+W17</f>
        <v>16982</v>
      </c>
    </row>
    <row r="18" spans="1:24" ht="13.5">
      <c r="A18" s="17">
        <v>6</v>
      </c>
      <c r="B18" s="131" t="s">
        <v>34</v>
      </c>
      <c r="C18" s="128"/>
      <c r="D18" s="17">
        <v>0.5</v>
      </c>
      <c r="E18" s="25">
        <v>1352</v>
      </c>
      <c r="F18" s="113">
        <v>0.05</v>
      </c>
      <c r="G18" s="114"/>
      <c r="H18" s="115"/>
      <c r="I18" s="25">
        <f>F18*E18</f>
        <v>67.60000000000001</v>
      </c>
      <c r="J18" s="25">
        <f>L18</f>
        <v>2480.92</v>
      </c>
      <c r="K18" s="30">
        <v>1.835</v>
      </c>
      <c r="L18" s="14">
        <f>K18*E18</f>
        <v>2480.92</v>
      </c>
      <c r="M18" s="106">
        <v>250</v>
      </c>
      <c r="N18" s="107"/>
      <c r="O18" s="108"/>
      <c r="P18" s="14"/>
      <c r="Q18" s="20">
        <f>L18+I18+G18+E18+P18</f>
        <v>3900.52</v>
      </c>
      <c r="R18" s="14">
        <f>Q18*0.4</f>
        <v>1560.208</v>
      </c>
      <c r="S18" s="18">
        <f>Q18*40%</f>
        <v>1560.208</v>
      </c>
      <c r="T18" s="18">
        <f>Q18+S18</f>
        <v>5460.728</v>
      </c>
      <c r="U18">
        <f>T18*12</f>
        <v>65528.736000000004</v>
      </c>
      <c r="V18" s="45">
        <f>8491-T18-W18</f>
        <v>2435.272</v>
      </c>
      <c r="W18" s="45">
        <v>595</v>
      </c>
      <c r="X18" s="45">
        <f>V18+T18+W18</f>
        <v>8491</v>
      </c>
    </row>
    <row r="19" spans="1:24" ht="13.5">
      <c r="A19" s="147" t="s">
        <v>16</v>
      </c>
      <c r="B19" s="123"/>
      <c r="C19" s="124"/>
      <c r="D19" s="36">
        <f>D16+D17+D18</f>
        <v>2.5</v>
      </c>
      <c r="E19" s="37">
        <f>E16+E17+E18</f>
        <v>6760</v>
      </c>
      <c r="F19" s="116">
        <f>F16+F17+F18</f>
        <v>0.05</v>
      </c>
      <c r="G19" s="117"/>
      <c r="H19" s="118"/>
      <c r="I19" s="37">
        <f aca="true" t="shared" si="1" ref="I19:X19">I16+I17+I18</f>
        <v>67.60000000000001</v>
      </c>
      <c r="J19" s="37">
        <f t="shared" si="1"/>
        <v>12673.3776</v>
      </c>
      <c r="K19" s="38">
        <f t="shared" si="1"/>
        <v>5.6044</v>
      </c>
      <c r="L19" s="39">
        <f t="shared" si="1"/>
        <v>12673.3776</v>
      </c>
      <c r="M19" s="103">
        <f t="shared" si="1"/>
        <v>250</v>
      </c>
      <c r="N19" s="104"/>
      <c r="O19" s="105"/>
      <c r="P19" s="39">
        <f>P17+P16</f>
        <v>321.84</v>
      </c>
      <c r="Q19" s="39">
        <f t="shared" si="1"/>
        <v>19822.8176</v>
      </c>
      <c r="R19" s="39">
        <f t="shared" si="1"/>
        <v>7929.127040000001</v>
      </c>
      <c r="S19" s="39">
        <f t="shared" si="1"/>
        <v>7929.127040000001</v>
      </c>
      <c r="T19" s="39">
        <f t="shared" si="1"/>
        <v>27751.944639999998</v>
      </c>
      <c r="U19" s="39">
        <f t="shared" si="1"/>
        <v>243858.46912</v>
      </c>
      <c r="V19" s="39">
        <f t="shared" si="1"/>
        <v>11728.055360000002</v>
      </c>
      <c r="W19" s="39">
        <f t="shared" si="1"/>
        <v>2975</v>
      </c>
      <c r="X19" s="39">
        <f t="shared" si="1"/>
        <v>42455</v>
      </c>
    </row>
    <row r="20" spans="1:24" ht="15.75" customHeight="1">
      <c r="A20" s="71" t="s">
        <v>36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13.5">
      <c r="A21" s="145">
        <v>7</v>
      </c>
      <c r="B21" s="145"/>
      <c r="C21" s="7" t="s">
        <v>41</v>
      </c>
      <c r="D21" s="7">
        <v>1</v>
      </c>
      <c r="E21" s="8">
        <v>2704</v>
      </c>
      <c r="F21" s="113">
        <v>0</v>
      </c>
      <c r="G21" s="114"/>
      <c r="H21" s="115"/>
      <c r="I21" s="8">
        <f>F21*E21</f>
        <v>0</v>
      </c>
      <c r="J21" s="8">
        <f>L21</f>
        <v>5096.2288</v>
      </c>
      <c r="K21" s="26">
        <v>1.8847</v>
      </c>
      <c r="L21" s="8">
        <f>K21*E21</f>
        <v>5096.2288</v>
      </c>
      <c r="M21" s="106">
        <v>0</v>
      </c>
      <c r="N21" s="107"/>
      <c r="O21" s="108"/>
      <c r="P21" s="8">
        <v>160.92</v>
      </c>
      <c r="Q21" s="8">
        <f>L21+I21+G21+E21+P21</f>
        <v>7961.1488</v>
      </c>
      <c r="R21" s="8">
        <f>Q21*0.4</f>
        <v>3184.4595200000003</v>
      </c>
      <c r="S21" s="8">
        <f>Q21*40%</f>
        <v>3184.4595200000003</v>
      </c>
      <c r="T21" s="8">
        <f>Q21+S21</f>
        <v>11145.60832</v>
      </c>
      <c r="U21">
        <f>T21*8</f>
        <v>89164.86656</v>
      </c>
      <c r="V21" s="45">
        <f>16982-T21-W21</f>
        <v>4646.391680000001</v>
      </c>
      <c r="W21" s="45">
        <v>1190</v>
      </c>
      <c r="X21" s="45">
        <f>V21+T21+W21</f>
        <v>16982</v>
      </c>
    </row>
    <row r="22" spans="1:24" ht="13.5">
      <c r="A22" s="145">
        <v>8</v>
      </c>
      <c r="B22" s="145"/>
      <c r="C22" s="7" t="s">
        <v>41</v>
      </c>
      <c r="D22" s="7">
        <v>1</v>
      </c>
      <c r="E22" s="8">
        <v>2704</v>
      </c>
      <c r="F22" s="113">
        <v>0</v>
      </c>
      <c r="G22" s="114"/>
      <c r="H22" s="115"/>
      <c r="I22" s="8">
        <f>F22*E22</f>
        <v>0</v>
      </c>
      <c r="J22" s="8">
        <f>L22</f>
        <v>5096.2288</v>
      </c>
      <c r="K22" s="26">
        <v>1.8847</v>
      </c>
      <c r="L22" s="8">
        <f>K22*E22</f>
        <v>5096.2288</v>
      </c>
      <c r="M22" s="106">
        <v>0</v>
      </c>
      <c r="N22" s="107"/>
      <c r="O22" s="108"/>
      <c r="P22" s="8">
        <v>160.92</v>
      </c>
      <c r="Q22" s="8">
        <f>L22+I22+G22+E22+P22</f>
        <v>7961.1488</v>
      </c>
      <c r="R22" s="8">
        <f>Q22*0.4</f>
        <v>3184.4595200000003</v>
      </c>
      <c r="S22" s="8">
        <f>Q22*40%</f>
        <v>3184.4595200000003</v>
      </c>
      <c r="T22" s="8">
        <f>Q22+S22</f>
        <v>11145.60832</v>
      </c>
      <c r="U22">
        <f>T22*8</f>
        <v>89164.86656</v>
      </c>
      <c r="V22" s="45">
        <f>16982-T22-W22</f>
        <v>4646.391680000001</v>
      </c>
      <c r="W22" s="45">
        <v>1190</v>
      </c>
      <c r="X22" s="45">
        <f>V22+T22+W22</f>
        <v>16982</v>
      </c>
    </row>
    <row r="23" spans="1:24" ht="13.5">
      <c r="A23" s="145">
        <v>9</v>
      </c>
      <c r="B23" s="145"/>
      <c r="C23" s="7" t="s">
        <v>34</v>
      </c>
      <c r="D23" s="7">
        <v>0.6</v>
      </c>
      <c r="E23" s="8">
        <v>1622.4</v>
      </c>
      <c r="F23" s="113">
        <v>0.05</v>
      </c>
      <c r="G23" s="114"/>
      <c r="H23" s="115"/>
      <c r="I23" s="8">
        <f>F23*E23</f>
        <v>81.12</v>
      </c>
      <c r="J23" s="8">
        <f>L23</f>
        <v>2977.1040000000003</v>
      </c>
      <c r="K23" s="26">
        <v>1.835</v>
      </c>
      <c r="L23" s="8">
        <f>K23*E23</f>
        <v>2977.1040000000003</v>
      </c>
      <c r="M23" s="106">
        <v>250</v>
      </c>
      <c r="N23" s="107"/>
      <c r="O23" s="108"/>
      <c r="P23" s="8"/>
      <c r="Q23" s="8">
        <f>L23+I23+G23+E23</f>
        <v>4680.624</v>
      </c>
      <c r="R23" s="8">
        <f>Q23*0.4</f>
        <v>1872.2496</v>
      </c>
      <c r="S23" s="8">
        <f>Q23*40%</f>
        <v>1872.2496</v>
      </c>
      <c r="T23" s="8">
        <f>Q23+S23</f>
        <v>6552.8736</v>
      </c>
      <c r="U23">
        <f>T23*12</f>
        <v>78634.4832</v>
      </c>
      <c r="V23" s="45">
        <f>10189.2-T23-W23</f>
        <v>2922.326400000001</v>
      </c>
      <c r="W23" s="45">
        <v>714</v>
      </c>
      <c r="X23" s="45">
        <f>V23+T23+W23</f>
        <v>10189.2</v>
      </c>
    </row>
    <row r="24" spans="1:24" ht="13.5">
      <c r="A24" s="146" t="s">
        <v>16</v>
      </c>
      <c r="B24" s="146"/>
      <c r="C24" s="146"/>
      <c r="D24" s="33">
        <f>D21+D22+D23</f>
        <v>2.6</v>
      </c>
      <c r="E24" s="34">
        <f>E21+E22+E23</f>
        <v>7030.4</v>
      </c>
      <c r="F24" s="116">
        <f>F21+F22+F23</f>
        <v>0.05</v>
      </c>
      <c r="G24" s="117"/>
      <c r="H24" s="118"/>
      <c r="I24" s="34">
        <f aca="true" t="shared" si="2" ref="I24:X24">I21+I22+I23</f>
        <v>81.12</v>
      </c>
      <c r="J24" s="34">
        <f t="shared" si="2"/>
        <v>13169.5616</v>
      </c>
      <c r="K24" s="35">
        <f t="shared" si="2"/>
        <v>5.6044</v>
      </c>
      <c r="L24" s="34">
        <f t="shared" si="2"/>
        <v>13169.5616</v>
      </c>
      <c r="M24" s="103">
        <f t="shared" si="2"/>
        <v>250</v>
      </c>
      <c r="N24" s="104"/>
      <c r="O24" s="105"/>
      <c r="P24" s="34">
        <f>P22+P21</f>
        <v>321.84</v>
      </c>
      <c r="Q24" s="34">
        <f t="shared" si="2"/>
        <v>20602.9216</v>
      </c>
      <c r="R24" s="34">
        <f t="shared" si="2"/>
        <v>8241.16864</v>
      </c>
      <c r="S24" s="34">
        <f t="shared" si="2"/>
        <v>8241.16864</v>
      </c>
      <c r="T24" s="34">
        <f t="shared" si="2"/>
        <v>28844.090239999998</v>
      </c>
      <c r="U24" s="34">
        <f t="shared" si="2"/>
        <v>256964.21632</v>
      </c>
      <c r="V24" s="34">
        <f t="shared" si="2"/>
        <v>12215.109760000003</v>
      </c>
      <c r="W24" s="34">
        <f t="shared" si="2"/>
        <v>3094</v>
      </c>
      <c r="X24" s="34">
        <f t="shared" si="2"/>
        <v>44153.2</v>
      </c>
    </row>
    <row r="25" spans="1:24" ht="15.75" customHeight="1">
      <c r="A25" s="11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3.5">
      <c r="A26" s="145">
        <v>10</v>
      </c>
      <c r="B26" s="145"/>
      <c r="C26" s="7" t="s">
        <v>41</v>
      </c>
      <c r="D26" s="7">
        <v>1</v>
      </c>
      <c r="E26" s="8">
        <v>2704</v>
      </c>
      <c r="F26" s="113">
        <v>0</v>
      </c>
      <c r="G26" s="114"/>
      <c r="H26" s="115"/>
      <c r="I26" s="8">
        <f>F26*E26</f>
        <v>0</v>
      </c>
      <c r="J26" s="8">
        <f>L26</f>
        <v>5096.2288</v>
      </c>
      <c r="K26" s="26">
        <v>1.8847</v>
      </c>
      <c r="L26" s="8">
        <f>K26*E26</f>
        <v>5096.2288</v>
      </c>
      <c r="M26" s="106">
        <v>0</v>
      </c>
      <c r="N26" s="107"/>
      <c r="O26" s="108"/>
      <c r="P26" s="8">
        <v>160.92</v>
      </c>
      <c r="Q26" s="8">
        <f>L26+I26+G26+E26+P26</f>
        <v>7961.1488</v>
      </c>
      <c r="R26" s="8">
        <f>Q26*0.4</f>
        <v>3184.4595200000003</v>
      </c>
      <c r="S26" s="8">
        <f>Q26*40%</f>
        <v>3184.4595200000003</v>
      </c>
      <c r="T26" s="8">
        <f>Q26+S26</f>
        <v>11145.60832</v>
      </c>
      <c r="U26">
        <f>T26*8</f>
        <v>89164.86656</v>
      </c>
      <c r="V26" s="45">
        <f>16982-T26-W26</f>
        <v>4646.391680000001</v>
      </c>
      <c r="W26" s="45">
        <v>1190</v>
      </c>
      <c r="X26" s="45">
        <f>V26+T26+W26</f>
        <v>16982</v>
      </c>
    </row>
    <row r="27" spans="1:24" ht="13.5">
      <c r="A27" s="145">
        <v>11</v>
      </c>
      <c r="B27" s="145"/>
      <c r="C27" s="7" t="s">
        <v>34</v>
      </c>
      <c r="D27" s="7">
        <v>0.4</v>
      </c>
      <c r="E27" s="8">
        <v>1081.6</v>
      </c>
      <c r="F27" s="113">
        <v>0.05</v>
      </c>
      <c r="G27" s="114"/>
      <c r="H27" s="115"/>
      <c r="I27" s="8">
        <f>F27*E27</f>
        <v>54.08</v>
      </c>
      <c r="J27" s="8">
        <f>L27</f>
        <v>1984.7359999999999</v>
      </c>
      <c r="K27" s="26">
        <v>1.835</v>
      </c>
      <c r="L27" s="8">
        <f>K27*E27</f>
        <v>1984.7359999999999</v>
      </c>
      <c r="M27" s="106">
        <v>250</v>
      </c>
      <c r="N27" s="107"/>
      <c r="O27" s="108"/>
      <c r="P27" s="8"/>
      <c r="Q27" s="8">
        <f>L27+I27+G27+E27</f>
        <v>3120.4159999999997</v>
      </c>
      <c r="R27" s="8">
        <f>Q27*0.4</f>
        <v>1248.1664</v>
      </c>
      <c r="S27" s="8">
        <f>Q27*40%</f>
        <v>1248.1664</v>
      </c>
      <c r="T27" s="8">
        <f>Q27+S27</f>
        <v>4368.582399999999</v>
      </c>
      <c r="U27">
        <f>T27*12</f>
        <v>52422.98879999999</v>
      </c>
      <c r="V27" s="45">
        <f>6792.8-T27-W27</f>
        <v>1948.2176000000009</v>
      </c>
      <c r="W27" s="45">
        <v>476</v>
      </c>
      <c r="X27" s="45">
        <f>V27+T27+W27</f>
        <v>6792.8</v>
      </c>
    </row>
    <row r="28" spans="1:24" ht="13.5">
      <c r="A28" s="146" t="s">
        <v>16</v>
      </c>
      <c r="B28" s="146"/>
      <c r="C28" s="146"/>
      <c r="D28" s="33">
        <f>D26+D27</f>
        <v>1.4</v>
      </c>
      <c r="E28" s="34">
        <f>E26+E27</f>
        <v>3785.6</v>
      </c>
      <c r="F28" s="116">
        <f>F26+F27</f>
        <v>0.05</v>
      </c>
      <c r="G28" s="117"/>
      <c r="H28" s="118"/>
      <c r="I28" s="34">
        <f aca="true" t="shared" si="3" ref="I28:X28">I26+I27</f>
        <v>54.08</v>
      </c>
      <c r="J28" s="34">
        <f t="shared" si="3"/>
        <v>7080.9648</v>
      </c>
      <c r="K28" s="35">
        <f t="shared" si="3"/>
        <v>3.7197</v>
      </c>
      <c r="L28" s="34">
        <f t="shared" si="3"/>
        <v>7080.9648</v>
      </c>
      <c r="M28" s="103">
        <f t="shared" si="3"/>
        <v>250</v>
      </c>
      <c r="N28" s="104"/>
      <c r="O28" s="105"/>
      <c r="P28" s="34">
        <f>P26</f>
        <v>160.92</v>
      </c>
      <c r="Q28" s="34">
        <f t="shared" si="3"/>
        <v>11081.5648</v>
      </c>
      <c r="R28" s="34">
        <f t="shared" si="3"/>
        <v>4432.62592</v>
      </c>
      <c r="S28" s="34">
        <f t="shared" si="3"/>
        <v>4432.62592</v>
      </c>
      <c r="T28" s="34">
        <f t="shared" si="3"/>
        <v>15514.190719999999</v>
      </c>
      <c r="U28" s="34">
        <f t="shared" si="3"/>
        <v>141587.85536</v>
      </c>
      <c r="V28" s="34">
        <f t="shared" si="3"/>
        <v>6594.6092800000015</v>
      </c>
      <c r="W28" s="34">
        <f t="shared" si="3"/>
        <v>1666</v>
      </c>
      <c r="X28" s="34">
        <f t="shared" si="3"/>
        <v>23774.8</v>
      </c>
    </row>
    <row r="29" spans="1:24" ht="15.75" customHeight="1">
      <c r="A29" s="112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3.5">
      <c r="A30" s="145">
        <v>12</v>
      </c>
      <c r="B30" s="145"/>
      <c r="C30" s="7" t="s">
        <v>41</v>
      </c>
      <c r="D30" s="7">
        <v>1</v>
      </c>
      <c r="E30" s="8">
        <v>2704</v>
      </c>
      <c r="F30" s="113">
        <v>0</v>
      </c>
      <c r="G30" s="114"/>
      <c r="H30" s="115"/>
      <c r="I30" s="8">
        <f>F30*E30</f>
        <v>0</v>
      </c>
      <c r="J30" s="8">
        <f>L30</f>
        <v>5096.2288</v>
      </c>
      <c r="K30" s="26">
        <v>1.8847</v>
      </c>
      <c r="L30" s="8">
        <f>K30*E30</f>
        <v>5096.2288</v>
      </c>
      <c r="M30" s="106">
        <v>0</v>
      </c>
      <c r="N30" s="107"/>
      <c r="O30" s="108"/>
      <c r="P30" s="8">
        <v>160.92</v>
      </c>
      <c r="Q30" s="8">
        <f>L30+I30+G30+E30+P30</f>
        <v>7961.1488</v>
      </c>
      <c r="R30" s="8">
        <f>Q30*0.4</f>
        <v>3184.4595200000003</v>
      </c>
      <c r="S30" s="8">
        <f>Q30*40%</f>
        <v>3184.4595200000003</v>
      </c>
      <c r="T30" s="8">
        <f>Q30+S30</f>
        <v>11145.60832</v>
      </c>
      <c r="V30" s="45">
        <f>16982-T30-W30</f>
        <v>4646.391680000001</v>
      </c>
      <c r="W30" s="45">
        <v>1190</v>
      </c>
      <c r="X30" s="45">
        <f>V30+T30+W30</f>
        <v>16982</v>
      </c>
    </row>
    <row r="31" spans="1:24" ht="13.5">
      <c r="A31" s="145">
        <v>13</v>
      </c>
      <c r="B31" s="145"/>
      <c r="C31" s="7" t="s">
        <v>41</v>
      </c>
      <c r="D31" s="7">
        <v>1</v>
      </c>
      <c r="E31" s="8">
        <v>2704</v>
      </c>
      <c r="F31" s="113">
        <v>0</v>
      </c>
      <c r="G31" s="114"/>
      <c r="H31" s="115"/>
      <c r="I31" s="8">
        <f>F31*E31</f>
        <v>0</v>
      </c>
      <c r="J31" s="8">
        <f>L31</f>
        <v>5096.2288</v>
      </c>
      <c r="K31" s="26">
        <v>1.8847</v>
      </c>
      <c r="L31" s="8">
        <f>K31*E31</f>
        <v>5096.2288</v>
      </c>
      <c r="M31" s="106">
        <v>0</v>
      </c>
      <c r="N31" s="107"/>
      <c r="O31" s="108"/>
      <c r="P31" s="8">
        <v>160.92</v>
      </c>
      <c r="Q31" s="8">
        <f>L31+I31+G31+E31+P31</f>
        <v>7961.1488</v>
      </c>
      <c r="R31" s="8">
        <f>Q31*0.4</f>
        <v>3184.4595200000003</v>
      </c>
      <c r="S31" s="8">
        <f>Q31*40%</f>
        <v>3184.4595200000003</v>
      </c>
      <c r="T31" s="8">
        <f>Q31+S31</f>
        <v>11145.60832</v>
      </c>
      <c r="U31">
        <f>T31*16</f>
        <v>178329.73312</v>
      </c>
      <c r="V31" s="45">
        <f>16982-T31-W31</f>
        <v>4646.391680000001</v>
      </c>
      <c r="W31" s="45">
        <v>1190</v>
      </c>
      <c r="X31" s="45">
        <f>V31+T31+W31</f>
        <v>16982</v>
      </c>
    </row>
    <row r="32" spans="1:24" ht="13.5">
      <c r="A32" s="145">
        <v>14</v>
      </c>
      <c r="B32" s="145"/>
      <c r="C32" s="7" t="s">
        <v>34</v>
      </c>
      <c r="D32" s="7">
        <v>0.8</v>
      </c>
      <c r="E32" s="8">
        <v>2163.2</v>
      </c>
      <c r="F32" s="113">
        <v>0.05</v>
      </c>
      <c r="G32" s="114"/>
      <c r="H32" s="115"/>
      <c r="I32" s="8">
        <f>F32*E32</f>
        <v>108.16</v>
      </c>
      <c r="J32" s="8">
        <f>L32</f>
        <v>3969.4719999999998</v>
      </c>
      <c r="K32" s="26">
        <v>1.835</v>
      </c>
      <c r="L32" s="8">
        <f>K32*E32</f>
        <v>3969.4719999999998</v>
      </c>
      <c r="M32" s="106">
        <v>250</v>
      </c>
      <c r="N32" s="107"/>
      <c r="O32" s="108"/>
      <c r="P32" s="8"/>
      <c r="Q32" s="8">
        <f>L32+I32+G32+E32</f>
        <v>6240.831999999999</v>
      </c>
      <c r="R32" s="8">
        <f>Q32*0.4</f>
        <v>2496.3328</v>
      </c>
      <c r="S32" s="8">
        <f>Q32*40%</f>
        <v>2496.3328</v>
      </c>
      <c r="T32" s="8">
        <f>Q32+S32</f>
        <v>8737.164799999999</v>
      </c>
      <c r="U32">
        <f>T32*12</f>
        <v>104845.97759999998</v>
      </c>
      <c r="V32" s="45">
        <f>13585.6-T32-W32</f>
        <v>3896.4352000000017</v>
      </c>
      <c r="W32" s="45">
        <v>952</v>
      </c>
      <c r="X32" s="45">
        <f>V32+T32+W32</f>
        <v>13585.6</v>
      </c>
    </row>
    <row r="33" spans="1:24" ht="13.5">
      <c r="A33" s="146" t="s">
        <v>16</v>
      </c>
      <c r="B33" s="146"/>
      <c r="C33" s="146"/>
      <c r="D33" s="33">
        <f>D30+D31+D32</f>
        <v>2.8</v>
      </c>
      <c r="E33" s="34">
        <f>E30+E31+E32</f>
        <v>7571.2</v>
      </c>
      <c r="F33" s="116">
        <f>F30+F31+F32</f>
        <v>0.05</v>
      </c>
      <c r="G33" s="117"/>
      <c r="H33" s="118"/>
      <c r="I33" s="34">
        <f aca="true" t="shared" si="4" ref="I33:X33">I30+I31+I32</f>
        <v>108.16</v>
      </c>
      <c r="J33" s="34">
        <f t="shared" si="4"/>
        <v>14161.9296</v>
      </c>
      <c r="K33" s="35">
        <f t="shared" si="4"/>
        <v>5.6044</v>
      </c>
      <c r="L33" s="34">
        <f t="shared" si="4"/>
        <v>14161.9296</v>
      </c>
      <c r="M33" s="103">
        <f t="shared" si="4"/>
        <v>250</v>
      </c>
      <c r="N33" s="104"/>
      <c r="O33" s="105"/>
      <c r="P33" s="34">
        <f>P30+P31</f>
        <v>321.84</v>
      </c>
      <c r="Q33" s="34">
        <f t="shared" si="4"/>
        <v>22163.1296</v>
      </c>
      <c r="R33" s="34">
        <f t="shared" si="4"/>
        <v>8865.25184</v>
      </c>
      <c r="S33" s="34">
        <f t="shared" si="4"/>
        <v>8865.25184</v>
      </c>
      <c r="T33" s="34">
        <f t="shared" si="4"/>
        <v>31028.381439999997</v>
      </c>
      <c r="U33" s="34">
        <f t="shared" si="4"/>
        <v>283175.71072</v>
      </c>
      <c r="V33" s="34">
        <f t="shared" si="4"/>
        <v>13189.218560000003</v>
      </c>
      <c r="W33" s="34">
        <f t="shared" si="4"/>
        <v>3332</v>
      </c>
      <c r="X33" s="34">
        <f t="shared" si="4"/>
        <v>47549.6</v>
      </c>
    </row>
    <row r="34" spans="1:24" ht="15.75" customHeight="1">
      <c r="A34" s="112" t="s">
        <v>39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13.5">
      <c r="A35" s="145">
        <v>15</v>
      </c>
      <c r="B35" s="145"/>
      <c r="C35" s="7" t="s">
        <v>41</v>
      </c>
      <c r="D35" s="7">
        <v>1</v>
      </c>
      <c r="E35" s="8">
        <v>2704</v>
      </c>
      <c r="F35" s="113">
        <v>0</v>
      </c>
      <c r="G35" s="114"/>
      <c r="H35" s="115"/>
      <c r="I35" s="8">
        <f>F35*E35</f>
        <v>0</v>
      </c>
      <c r="J35" s="8">
        <f>L35</f>
        <v>5096.2288</v>
      </c>
      <c r="K35" s="26">
        <v>1.8847</v>
      </c>
      <c r="L35" s="8">
        <f>K35*E35</f>
        <v>5096.2288</v>
      </c>
      <c r="M35" s="106">
        <v>0</v>
      </c>
      <c r="N35" s="107"/>
      <c r="O35" s="108"/>
      <c r="P35" s="8">
        <v>160.92</v>
      </c>
      <c r="Q35" s="8">
        <f>L35+I35+G35+E35+P35</f>
        <v>7961.1488</v>
      </c>
      <c r="R35" s="8">
        <f>Q35*0.4</f>
        <v>3184.4595200000003</v>
      </c>
      <c r="S35" s="8">
        <f>Q35*40%</f>
        <v>3184.4595200000003</v>
      </c>
      <c r="T35" s="8">
        <f>Q35+S35</f>
        <v>11145.60832</v>
      </c>
      <c r="U35">
        <f>T35*8</f>
        <v>89164.86656</v>
      </c>
      <c r="V35" s="45">
        <f>16982-T35-W35</f>
        <v>4646.391680000001</v>
      </c>
      <c r="W35" s="45">
        <v>1190</v>
      </c>
      <c r="X35" s="45">
        <f>V35+T35+W35</f>
        <v>16982</v>
      </c>
    </row>
    <row r="36" spans="1:24" ht="13.5">
      <c r="A36" s="145">
        <v>16</v>
      </c>
      <c r="B36" s="145"/>
      <c r="C36" s="7" t="s">
        <v>34</v>
      </c>
      <c r="D36" s="7">
        <v>0.4</v>
      </c>
      <c r="E36" s="8">
        <v>1081.6</v>
      </c>
      <c r="F36" s="113">
        <v>0.05</v>
      </c>
      <c r="G36" s="114"/>
      <c r="H36" s="115"/>
      <c r="I36" s="8">
        <f>F36*E36</f>
        <v>54.08</v>
      </c>
      <c r="J36" s="8">
        <f>L36</f>
        <v>1984.7359999999999</v>
      </c>
      <c r="K36" s="26">
        <v>1.835</v>
      </c>
      <c r="L36" s="8">
        <f>K36*E36</f>
        <v>1984.7359999999999</v>
      </c>
      <c r="M36" s="106">
        <v>250</v>
      </c>
      <c r="N36" s="107"/>
      <c r="O36" s="108"/>
      <c r="P36" s="8"/>
      <c r="Q36" s="8">
        <f>L36+I36+G36+E36</f>
        <v>3120.4159999999997</v>
      </c>
      <c r="R36" s="8">
        <f>Q36*0.4</f>
        <v>1248.1664</v>
      </c>
      <c r="S36" s="8">
        <f>Q36*40%</f>
        <v>1248.1664</v>
      </c>
      <c r="T36" s="8">
        <f>Q36+S36</f>
        <v>4368.582399999999</v>
      </c>
      <c r="U36">
        <f>T36*12</f>
        <v>52422.98879999999</v>
      </c>
      <c r="V36" s="45">
        <f>6792.8-T36-W36</f>
        <v>1948.2176000000009</v>
      </c>
      <c r="W36" s="45">
        <v>476</v>
      </c>
      <c r="X36" s="45">
        <f>V36+T36+W36</f>
        <v>6792.8</v>
      </c>
    </row>
    <row r="37" spans="1:24" ht="13.5">
      <c r="A37" s="149" t="s">
        <v>16</v>
      </c>
      <c r="B37" s="150"/>
      <c r="C37" s="151"/>
      <c r="D37" s="33">
        <f>D35+D36</f>
        <v>1.4</v>
      </c>
      <c r="E37" s="34">
        <f>E35+E36</f>
        <v>3785.6</v>
      </c>
      <c r="F37" s="116">
        <f>F35+F36</f>
        <v>0.05</v>
      </c>
      <c r="G37" s="117"/>
      <c r="H37" s="118"/>
      <c r="I37" s="34">
        <f aca="true" t="shared" si="5" ref="I37:X37">I35+I36</f>
        <v>54.08</v>
      </c>
      <c r="J37" s="34">
        <f t="shared" si="5"/>
        <v>7080.9648</v>
      </c>
      <c r="K37" s="35">
        <f t="shared" si="5"/>
        <v>3.7197</v>
      </c>
      <c r="L37" s="34">
        <f t="shared" si="5"/>
        <v>7080.9648</v>
      </c>
      <c r="M37" s="103">
        <f t="shared" si="5"/>
        <v>250</v>
      </c>
      <c r="N37" s="104"/>
      <c r="O37" s="105"/>
      <c r="P37" s="34">
        <f>P35</f>
        <v>160.92</v>
      </c>
      <c r="Q37" s="34">
        <f t="shared" si="5"/>
        <v>11081.5648</v>
      </c>
      <c r="R37" s="34">
        <f t="shared" si="5"/>
        <v>4432.62592</v>
      </c>
      <c r="S37" s="34">
        <f t="shared" si="5"/>
        <v>4432.62592</v>
      </c>
      <c r="T37" s="34">
        <f t="shared" si="5"/>
        <v>15514.190719999999</v>
      </c>
      <c r="U37" s="34">
        <f t="shared" si="5"/>
        <v>141587.85536</v>
      </c>
      <c r="V37" s="34">
        <f t="shared" si="5"/>
        <v>6594.6092800000015</v>
      </c>
      <c r="W37" s="34">
        <f t="shared" si="5"/>
        <v>1666</v>
      </c>
      <c r="X37" s="34">
        <f t="shared" si="5"/>
        <v>23774.8</v>
      </c>
    </row>
    <row r="38" spans="1:24" ht="13.5">
      <c r="A38" s="7">
        <v>17</v>
      </c>
      <c r="B38" s="7"/>
      <c r="C38" s="7" t="s">
        <v>58</v>
      </c>
      <c r="D38" s="50">
        <v>1</v>
      </c>
      <c r="E38" s="51">
        <v>3037</v>
      </c>
      <c r="F38" s="119">
        <v>0</v>
      </c>
      <c r="G38" s="120"/>
      <c r="H38" s="121"/>
      <c r="I38" s="51">
        <f>E38*F38</f>
        <v>0</v>
      </c>
      <c r="J38" s="51">
        <f>L38</f>
        <v>4798.46</v>
      </c>
      <c r="K38" s="51">
        <v>1.58</v>
      </c>
      <c r="L38" s="51">
        <f>E38*K38</f>
        <v>4798.46</v>
      </c>
      <c r="M38" s="119">
        <f>O38</f>
        <v>0</v>
      </c>
      <c r="N38" s="120"/>
      <c r="O38" s="121"/>
      <c r="P38" s="51">
        <v>1071</v>
      </c>
      <c r="Q38" s="51">
        <f>E38+G38+I38+L38+O38+P38</f>
        <v>8906.46</v>
      </c>
      <c r="R38" s="51">
        <f>Q38*0.4</f>
        <v>3562.584</v>
      </c>
      <c r="S38" s="8">
        <f>Q38*40%</f>
        <v>3562.584</v>
      </c>
      <c r="T38" s="8">
        <f>Q38+S38</f>
        <v>12469.043999999998</v>
      </c>
      <c r="V38" s="45">
        <f>18482-T38-W38</f>
        <v>4822.956000000002</v>
      </c>
      <c r="W38" s="52">
        <v>1190</v>
      </c>
      <c r="X38" s="52">
        <f>W38+V38+T38</f>
        <v>18482</v>
      </c>
    </row>
    <row r="39" spans="1:24" ht="27">
      <c r="A39" s="7">
        <v>18</v>
      </c>
      <c r="B39" s="7"/>
      <c r="C39" s="7" t="s">
        <v>96</v>
      </c>
      <c r="D39" s="7">
        <v>1</v>
      </c>
      <c r="E39" s="8">
        <v>3037</v>
      </c>
      <c r="F39" s="106">
        <v>0</v>
      </c>
      <c r="G39" s="107"/>
      <c r="H39" s="108"/>
      <c r="I39" s="8">
        <v>0</v>
      </c>
      <c r="J39" s="8">
        <f>L39</f>
        <v>4798.46</v>
      </c>
      <c r="K39" s="8">
        <f>K38</f>
        <v>1.58</v>
      </c>
      <c r="L39" s="8">
        <f>K39*E39</f>
        <v>4798.46</v>
      </c>
      <c r="M39" s="106">
        <v>0</v>
      </c>
      <c r="N39" s="107"/>
      <c r="O39" s="108"/>
      <c r="P39" s="8"/>
      <c r="Q39" s="8">
        <f>L39+E39</f>
        <v>7835.46</v>
      </c>
      <c r="R39" s="8">
        <f>Q39*0.4</f>
        <v>3134.184</v>
      </c>
      <c r="S39" s="8">
        <f>Q39*40%</f>
        <v>3134.184</v>
      </c>
      <c r="T39" s="8">
        <f>Q39+S39</f>
        <v>10969.644</v>
      </c>
      <c r="U39" s="53"/>
      <c r="V39" s="45">
        <f>16982-T39-W39</f>
        <v>4822.356</v>
      </c>
      <c r="W39" s="45">
        <v>1190</v>
      </c>
      <c r="X39" s="45">
        <f>W39+V39+T39</f>
        <v>16982</v>
      </c>
    </row>
    <row r="40" spans="1:24" ht="13.5">
      <c r="A40" s="146" t="s">
        <v>16</v>
      </c>
      <c r="B40" s="146"/>
      <c r="C40" s="146"/>
      <c r="D40" s="36">
        <f>D38+D39</f>
        <v>2</v>
      </c>
      <c r="E40" s="37">
        <f>E38+E39</f>
        <v>6074</v>
      </c>
      <c r="F40" s="122">
        <f>F38</f>
        <v>0</v>
      </c>
      <c r="G40" s="123"/>
      <c r="H40" s="124"/>
      <c r="I40" s="37">
        <f>I38</f>
        <v>0</v>
      </c>
      <c r="J40" s="37">
        <f>J38+J39</f>
        <v>9596.92</v>
      </c>
      <c r="K40" s="37">
        <f>K38+K39</f>
        <v>3.16</v>
      </c>
      <c r="L40" s="37">
        <f>L38+L39</f>
        <v>9596.92</v>
      </c>
      <c r="M40" s="122">
        <f>M38</f>
        <v>0</v>
      </c>
      <c r="N40" s="123"/>
      <c r="O40" s="124"/>
      <c r="P40" s="36"/>
      <c r="Q40" s="37">
        <f>Q38+Q39</f>
        <v>16741.92</v>
      </c>
      <c r="R40" s="37">
        <f>R38+R39</f>
        <v>6696.768</v>
      </c>
      <c r="S40" s="37">
        <f aca="true" t="shared" si="6" ref="S40:X40">S38+S39</f>
        <v>6696.768</v>
      </c>
      <c r="T40" s="37">
        <f t="shared" si="6"/>
        <v>23438.688</v>
      </c>
      <c r="U40" s="37">
        <f t="shared" si="6"/>
        <v>0</v>
      </c>
      <c r="V40" s="37">
        <f t="shared" si="6"/>
        <v>9645.312000000002</v>
      </c>
      <c r="W40" s="37">
        <f t="shared" si="6"/>
        <v>2380</v>
      </c>
      <c r="X40" s="37">
        <f t="shared" si="6"/>
        <v>35464</v>
      </c>
    </row>
    <row r="41" spans="1:24" ht="13.5">
      <c r="A41" s="148" t="s">
        <v>40</v>
      </c>
      <c r="B41" s="148"/>
      <c r="C41" s="148"/>
      <c r="D41" s="31">
        <f>D14+D19+D24+D28+D33+D37+D40</f>
        <v>15.299999999999999</v>
      </c>
      <c r="E41" s="31">
        <f>E14+E19+E24+E28+E33+E37+E40</f>
        <v>42037.2</v>
      </c>
      <c r="F41" s="109">
        <v>0.4</v>
      </c>
      <c r="G41" s="110"/>
      <c r="H41" s="111"/>
      <c r="I41" s="31">
        <f>I14+I19+I24+I28+I33+I37+I40</f>
        <v>716.5600000000001</v>
      </c>
      <c r="J41" s="31">
        <f>J14+J19+J24+J28+J33+J37+J40</f>
        <v>74255.2384</v>
      </c>
      <c r="K41" s="32">
        <f>K14+K19+K24+K28+K33+K37+K40</f>
        <v>32.0126</v>
      </c>
      <c r="L41" s="31">
        <f>L14+L19+L24+L28+L33+L37+L40</f>
        <v>74255.2384</v>
      </c>
      <c r="M41" s="152">
        <f>M14+M19+M24+M28+M33+M37+M40</f>
        <v>1500</v>
      </c>
      <c r="N41" s="153"/>
      <c r="O41" s="154"/>
      <c r="P41" s="31">
        <f>P37+P33+P28+P24+P19+P14</f>
        <v>1609.1999999999998</v>
      </c>
      <c r="Q41" s="31">
        <f>Q14+Q19+Q24+Q28+Q33+Q37+Q40</f>
        <v>119689.19840000001</v>
      </c>
      <c r="R41" s="31">
        <f>R14+R19+R24+R28+R33+R37+R40</f>
        <v>47875.67936000001</v>
      </c>
      <c r="S41" s="31">
        <f aca="true" t="shared" si="7" ref="S41:X41">S14+S19+S24+S28+S33+S37+S40</f>
        <v>47875.67936000001</v>
      </c>
      <c r="T41" s="31">
        <f t="shared" si="7"/>
        <v>167564.87775999997</v>
      </c>
      <c r="U41" s="31">
        <f t="shared" si="7"/>
        <v>1296854.74688</v>
      </c>
      <c r="V41" s="31">
        <f t="shared" si="7"/>
        <v>76266.72224000002</v>
      </c>
      <c r="W41" s="31">
        <f t="shared" si="7"/>
        <v>17493</v>
      </c>
      <c r="X41" s="31">
        <f t="shared" si="7"/>
        <v>261324.59999999998</v>
      </c>
    </row>
  </sheetData>
  <sheetProtection/>
  <mergeCells count="109">
    <mergeCell ref="M41:O41"/>
    <mergeCell ref="M32:O32"/>
    <mergeCell ref="M33:O33"/>
    <mergeCell ref="M35:O35"/>
    <mergeCell ref="M36:O36"/>
    <mergeCell ref="M37:O37"/>
    <mergeCell ref="M38:O38"/>
    <mergeCell ref="M26:O26"/>
    <mergeCell ref="M27:O27"/>
    <mergeCell ref="M28:O28"/>
    <mergeCell ref="M30:O30"/>
    <mergeCell ref="M31:O31"/>
    <mergeCell ref="M40:O40"/>
    <mergeCell ref="M18:O18"/>
    <mergeCell ref="M19:O19"/>
    <mergeCell ref="M21:O21"/>
    <mergeCell ref="M22:O22"/>
    <mergeCell ref="M23:O23"/>
    <mergeCell ref="M24:O24"/>
    <mergeCell ref="M11:O11"/>
    <mergeCell ref="M12:O12"/>
    <mergeCell ref="M13:O13"/>
    <mergeCell ref="M14:O14"/>
    <mergeCell ref="M16:O16"/>
    <mergeCell ref="M17:O17"/>
    <mergeCell ref="A40:C40"/>
    <mergeCell ref="A41:C41"/>
    <mergeCell ref="A35:B35"/>
    <mergeCell ref="A36:B36"/>
    <mergeCell ref="A37:C37"/>
    <mergeCell ref="A28:C28"/>
    <mergeCell ref="A30:B30"/>
    <mergeCell ref="A31:B31"/>
    <mergeCell ref="A32:B32"/>
    <mergeCell ref="A33:C33"/>
    <mergeCell ref="A27:B27"/>
    <mergeCell ref="B16:C16"/>
    <mergeCell ref="B17:C17"/>
    <mergeCell ref="B18:C18"/>
    <mergeCell ref="A19:C19"/>
    <mergeCell ref="A21:B21"/>
    <mergeCell ref="A22:B22"/>
    <mergeCell ref="A26:B26"/>
    <mergeCell ref="A23:B23"/>
    <mergeCell ref="A24:C24"/>
    <mergeCell ref="B14:C14"/>
    <mergeCell ref="F8:I9"/>
    <mergeCell ref="F11:H11"/>
    <mergeCell ref="F12:H12"/>
    <mergeCell ref="F13:H13"/>
    <mergeCell ref="F21:H21"/>
    <mergeCell ref="A15:X15"/>
    <mergeCell ref="B11:C11"/>
    <mergeCell ref="B12:C12"/>
    <mergeCell ref="B13:C13"/>
    <mergeCell ref="D7:D9"/>
    <mergeCell ref="E7:E9"/>
    <mergeCell ref="A10:X10"/>
    <mergeCell ref="P7:P9"/>
    <mergeCell ref="A7:A9"/>
    <mergeCell ref="B7:C9"/>
    <mergeCell ref="M7:O9"/>
    <mergeCell ref="Q7:Q9"/>
    <mergeCell ref="R7:R9"/>
    <mergeCell ref="T7:T9"/>
    <mergeCell ref="F7:L7"/>
    <mergeCell ref="J8:J9"/>
    <mergeCell ref="K8:L8"/>
    <mergeCell ref="K9:L9"/>
    <mergeCell ref="S7:S9"/>
    <mergeCell ref="C1:H1"/>
    <mergeCell ref="C2:H2"/>
    <mergeCell ref="C3:H3"/>
    <mergeCell ref="J1:X1"/>
    <mergeCell ref="M2:X2"/>
    <mergeCell ref="A6:T6"/>
    <mergeCell ref="M3:X3"/>
    <mergeCell ref="M4:X4"/>
    <mergeCell ref="K5:X5"/>
    <mergeCell ref="F40:H40"/>
    <mergeCell ref="F23:H23"/>
    <mergeCell ref="F24:H24"/>
    <mergeCell ref="F26:H26"/>
    <mergeCell ref="F27:H27"/>
    <mergeCell ref="F28:H28"/>
    <mergeCell ref="F30:H30"/>
    <mergeCell ref="F31:H31"/>
    <mergeCell ref="F32:H32"/>
    <mergeCell ref="F33:H33"/>
    <mergeCell ref="X7:X9"/>
    <mergeCell ref="A29:X29"/>
    <mergeCell ref="A34:X34"/>
    <mergeCell ref="A20:X20"/>
    <mergeCell ref="A25:X25"/>
    <mergeCell ref="F35:H35"/>
    <mergeCell ref="F16:H16"/>
    <mergeCell ref="F17:H17"/>
    <mergeCell ref="F18:H18"/>
    <mergeCell ref="F19:H19"/>
    <mergeCell ref="F14:H14"/>
    <mergeCell ref="F39:H39"/>
    <mergeCell ref="M39:O39"/>
    <mergeCell ref="W7:W9"/>
    <mergeCell ref="F41:H41"/>
    <mergeCell ref="V7:V9"/>
    <mergeCell ref="F36:H36"/>
    <mergeCell ref="F37:H37"/>
    <mergeCell ref="F22:H22"/>
    <mergeCell ref="F38:H38"/>
  </mergeCells>
  <printOptions horizontalCentered="1" verticalCentered="1"/>
  <pageMargins left="0.7874015748031497" right="0.7874015748031497" top="0.6692913385826772" bottom="0.2755905511811024" header="0.5118110236220472" footer="0.5118110236220472"/>
  <pageSetup fitToHeight="1" fitToWidth="1" horizontalDpi="600" verticalDpi="600" orientation="landscape" paperSize="9" scale="84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G13" sqref="G13"/>
    </sheetView>
  </sheetViews>
  <sheetFormatPr defaultColWidth="9.00390625" defaultRowHeight="12.75"/>
  <cols>
    <col min="3" max="3" width="11.625" style="0" customWidth="1"/>
  </cols>
  <sheetData>
    <row r="1" spans="10:15" ht="12.75">
      <c r="J1" s="159" t="s">
        <v>67</v>
      </c>
      <c r="K1" s="159"/>
      <c r="L1" s="159"/>
      <c r="M1" s="159"/>
      <c r="N1" s="159"/>
      <c r="O1" s="159"/>
    </row>
    <row r="2" spans="1:15" ht="12.75">
      <c r="A2" s="60" t="s">
        <v>44</v>
      </c>
      <c r="B2" s="60"/>
      <c r="C2" s="60"/>
      <c r="D2" s="60"/>
      <c r="E2" s="60"/>
      <c r="F2" s="60"/>
      <c r="J2" s="158" t="s">
        <v>54</v>
      </c>
      <c r="K2" s="158"/>
      <c r="L2" s="158"/>
      <c r="M2" s="158"/>
      <c r="N2" s="158"/>
      <c r="O2" s="158"/>
    </row>
    <row r="3" spans="1:15" ht="12.75">
      <c r="A3" s="60" t="s">
        <v>45</v>
      </c>
      <c r="B3" s="60"/>
      <c r="C3" s="60"/>
      <c r="D3" s="60"/>
      <c r="E3" s="60"/>
      <c r="F3" s="60"/>
      <c r="J3" s="158" t="s">
        <v>46</v>
      </c>
      <c r="K3" s="158"/>
      <c r="L3" s="158"/>
      <c r="M3" s="158"/>
      <c r="N3" s="158"/>
      <c r="O3" s="158"/>
    </row>
    <row r="4" spans="1:15" ht="12.75">
      <c r="A4" s="60" t="s">
        <v>65</v>
      </c>
      <c r="B4" s="60"/>
      <c r="C4" s="60"/>
      <c r="D4" s="60"/>
      <c r="E4" s="60"/>
      <c r="F4" s="60"/>
      <c r="J4" s="158" t="s">
        <v>99</v>
      </c>
      <c r="K4" s="158"/>
      <c r="L4" s="158"/>
      <c r="M4" s="158"/>
      <c r="N4" s="158"/>
      <c r="O4" s="158"/>
    </row>
    <row r="5" spans="1:15" ht="12.75">
      <c r="A5" s="60" t="s">
        <v>47</v>
      </c>
      <c r="B5" s="60"/>
      <c r="C5" s="60"/>
      <c r="D5" s="60"/>
      <c r="E5" s="60"/>
      <c r="F5" s="60"/>
      <c r="J5" s="158" t="s">
        <v>66</v>
      </c>
      <c r="K5" s="158"/>
      <c r="L5" s="158"/>
      <c r="M5" s="158"/>
      <c r="N5" s="158"/>
      <c r="O5" s="158"/>
    </row>
    <row r="6" spans="1:15" ht="12.75">
      <c r="A6" s="6"/>
      <c r="B6" s="6"/>
      <c r="C6" s="6"/>
      <c r="D6" s="6"/>
      <c r="E6" s="6"/>
      <c r="F6" s="6"/>
      <c r="J6" s="158" t="s">
        <v>100</v>
      </c>
      <c r="K6" s="158"/>
      <c r="L6" s="158"/>
      <c r="M6" s="158"/>
      <c r="N6" s="158"/>
      <c r="O6" s="158"/>
    </row>
    <row r="7" spans="1:12" ht="15">
      <c r="A7" s="55" t="s">
        <v>98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ht="15.75" thickBot="1">
      <c r="A8" s="2"/>
    </row>
    <row r="9" spans="1:14" ht="14.25" thickBot="1">
      <c r="A9" s="58" t="s">
        <v>0</v>
      </c>
      <c r="B9" s="58" t="s">
        <v>1</v>
      </c>
      <c r="C9" s="63" t="s">
        <v>2</v>
      </c>
      <c r="D9" s="58" t="s">
        <v>3</v>
      </c>
      <c r="E9" s="56" t="s">
        <v>18</v>
      </c>
      <c r="F9" s="65"/>
      <c r="G9" s="65"/>
      <c r="H9" s="57"/>
      <c r="I9" s="56" t="s">
        <v>19</v>
      </c>
      <c r="J9" s="65"/>
      <c r="K9" s="57"/>
      <c r="L9" s="63" t="s">
        <v>20</v>
      </c>
      <c r="M9" s="58" t="s">
        <v>11</v>
      </c>
      <c r="N9" s="155" t="s">
        <v>12</v>
      </c>
    </row>
    <row r="10" spans="1:14" ht="13.5">
      <c r="A10" s="67"/>
      <c r="B10" s="67"/>
      <c r="C10" s="66"/>
      <c r="D10" s="67"/>
      <c r="E10" s="68" t="s">
        <v>21</v>
      </c>
      <c r="F10" s="70"/>
      <c r="G10" s="68" t="s">
        <v>23</v>
      </c>
      <c r="H10" s="70"/>
      <c r="I10" s="58" t="s">
        <v>16</v>
      </c>
      <c r="J10" s="68" t="s">
        <v>7</v>
      </c>
      <c r="K10" s="70"/>
      <c r="L10" s="66"/>
      <c r="M10" s="67"/>
      <c r="N10" s="156"/>
    </row>
    <row r="11" spans="1:14" ht="14.25" thickBot="1">
      <c r="A11" s="59"/>
      <c r="B11" s="59"/>
      <c r="C11" s="64"/>
      <c r="D11" s="59"/>
      <c r="E11" s="74"/>
      <c r="F11" s="76"/>
      <c r="G11" s="74" t="s">
        <v>24</v>
      </c>
      <c r="H11" s="76"/>
      <c r="I11" s="59"/>
      <c r="J11" s="74"/>
      <c r="K11" s="76"/>
      <c r="L11" s="64"/>
      <c r="M11" s="59"/>
      <c r="N11" s="157"/>
    </row>
    <row r="12" spans="1:14" ht="14.25" thickBot="1">
      <c r="A12" s="68" t="s">
        <v>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90"/>
    </row>
    <row r="13" spans="1:14" ht="111" thickBot="1">
      <c r="A13" s="7">
        <v>1</v>
      </c>
      <c r="B13" s="3" t="s">
        <v>55</v>
      </c>
      <c r="C13" s="9">
        <v>1</v>
      </c>
      <c r="D13" s="10">
        <v>5681</v>
      </c>
      <c r="E13" s="10">
        <v>0.65</v>
      </c>
      <c r="F13" s="10">
        <f>E13*D13</f>
        <v>3692.65</v>
      </c>
      <c r="G13" s="10">
        <v>0.04</v>
      </c>
      <c r="H13" s="10">
        <f>G13*D13</f>
        <v>227.24</v>
      </c>
      <c r="I13" s="10">
        <f>K13</f>
        <v>1420.25</v>
      </c>
      <c r="J13" s="10">
        <v>0.25</v>
      </c>
      <c r="K13" s="10">
        <f>J13*D13</f>
        <v>1420.25</v>
      </c>
      <c r="L13" s="10">
        <f>I13+H13+F13+D13</f>
        <v>11021.14</v>
      </c>
      <c r="M13" s="10">
        <f>L13*0.4</f>
        <v>4408.456</v>
      </c>
      <c r="N13" s="23">
        <f>M13+L13</f>
        <v>15429.596</v>
      </c>
    </row>
    <row r="14" spans="1:14" ht="14.25" thickBot="1">
      <c r="A14" s="74" t="s">
        <v>16</v>
      </c>
      <c r="B14" s="57"/>
      <c r="C14" s="3">
        <f>C13</f>
        <v>1</v>
      </c>
      <c r="D14" s="3">
        <f>D13</f>
        <v>5681</v>
      </c>
      <c r="E14" s="22" t="s">
        <v>17</v>
      </c>
      <c r="F14" s="3">
        <f>F13</f>
        <v>3692.65</v>
      </c>
      <c r="G14" s="22" t="s">
        <v>17</v>
      </c>
      <c r="H14" s="3">
        <f>H13</f>
        <v>227.24</v>
      </c>
      <c r="I14" s="3">
        <f>I13</f>
        <v>1420.25</v>
      </c>
      <c r="J14" s="22" t="s">
        <v>17</v>
      </c>
      <c r="K14" s="3">
        <f>K13</f>
        <v>1420.25</v>
      </c>
      <c r="L14" s="3">
        <f>L13</f>
        <v>11021.14</v>
      </c>
      <c r="M14" s="3">
        <f>M13</f>
        <v>4408.456</v>
      </c>
      <c r="N14" s="3">
        <f>N13</f>
        <v>15429.596</v>
      </c>
    </row>
  </sheetData>
  <sheetProtection/>
  <mergeCells count="27">
    <mergeCell ref="A14:B14"/>
    <mergeCell ref="L9:L11"/>
    <mergeCell ref="B9:B11"/>
    <mergeCell ref="A12:N12"/>
    <mergeCell ref="M9:M11"/>
    <mergeCell ref="C9:C11"/>
    <mergeCell ref="D9:D11"/>
    <mergeCell ref="E9:H9"/>
    <mergeCell ref="I9:K9"/>
    <mergeCell ref="I10:I11"/>
    <mergeCell ref="A2:F2"/>
    <mergeCell ref="J6:O6"/>
    <mergeCell ref="A7:L7"/>
    <mergeCell ref="J1:O1"/>
    <mergeCell ref="J2:O2"/>
    <mergeCell ref="J3:O3"/>
    <mergeCell ref="J4:O4"/>
    <mergeCell ref="A3:F3"/>
    <mergeCell ref="A4:F4"/>
    <mergeCell ref="N9:N11"/>
    <mergeCell ref="A5:F5"/>
    <mergeCell ref="A9:A11"/>
    <mergeCell ref="J5:O5"/>
    <mergeCell ref="E10:F11"/>
    <mergeCell ref="G10:H10"/>
    <mergeCell ref="G11:H11"/>
    <mergeCell ref="J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Настя</cp:lastModifiedBy>
  <cp:lastPrinted>2020-08-03T07:37:14Z</cp:lastPrinted>
  <dcterms:created xsi:type="dcterms:W3CDTF">2014-10-29T08:34:27Z</dcterms:created>
  <dcterms:modified xsi:type="dcterms:W3CDTF">2020-08-03T08:30:56Z</dcterms:modified>
  <cp:category/>
  <cp:version/>
  <cp:contentType/>
  <cp:contentStatus/>
</cp:coreProperties>
</file>