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0" windowWidth="10425" windowHeight="10080" tabRatio="672" activeTab="3"/>
  </bookViews>
  <sheets>
    <sheet name="Лист1" sheetId="1" r:id="rId1"/>
    <sheet name="финансирование" sheetId="2" r:id="rId2"/>
    <sheet name="мероприятия" sheetId="3" r:id="rId3"/>
    <sheet name="структура фин-ия" sheetId="4" r:id="rId4"/>
    <sheet name="Объемы источников" sheetId="5" r:id="rId5"/>
    <sheet name="Эффективность" sheetId="6" r:id="rId6"/>
  </sheets>
  <definedNames>
    <definedName name="_xlnm.Print_Titles" localSheetId="2">'мероприятия'!$4:$4</definedName>
    <definedName name="_xlnm.Print_Titles" localSheetId="1">'финансирование'!$7:$7</definedName>
    <definedName name="_xlnm.Print_Area" localSheetId="2">'мероприятия'!$A$1:$E$87</definedName>
    <definedName name="_xlnm.Print_Area" localSheetId="1">'финансирование'!$A$1:$M$357</definedName>
    <definedName name="_xlnm.Print_Area" localSheetId="5">'Эффективность'!$A$1:$H$65</definedName>
  </definedNames>
  <calcPr fullCalcOnLoad="1"/>
</workbook>
</file>

<file path=xl/sharedStrings.xml><?xml version="1.0" encoding="utf-8"?>
<sst xmlns="http://schemas.openxmlformats.org/spreadsheetml/2006/main" count="847" uniqueCount="367">
  <si>
    <t>Приложение 4</t>
  </si>
  <si>
    <t>(тыс.рублей)</t>
  </si>
  <si>
    <t>Наименование мероприятия</t>
  </si>
  <si>
    <t>Ответственные исполнители, предпологаемые участники</t>
  </si>
  <si>
    <t>Единица измерения</t>
  </si>
  <si>
    <t>Значение промежуточных показателей</t>
  </si>
  <si>
    <t>Целевое значение</t>
  </si>
  <si>
    <t>Приложение 2</t>
  </si>
  <si>
    <t>ИТОГО</t>
  </si>
  <si>
    <t>Всего</t>
  </si>
  <si>
    <t>Мероприятие</t>
  </si>
  <si>
    <t>Сроки выполнения</t>
  </si>
  <si>
    <t>Содержание  мероприятия</t>
  </si>
  <si>
    <t>Вид мероприятия (КВ- капитальные вложения, П- прочие)</t>
  </si>
  <si>
    <t xml:space="preserve"> Финансовые средства всего </t>
  </si>
  <si>
    <t>Средства муниципального бюджета</t>
  </si>
  <si>
    <t>собственные средстваучастников</t>
  </si>
  <si>
    <t>другие внебюджетные источники финансирования</t>
  </si>
  <si>
    <t>Гарантии Правительства Республики Алтай</t>
  </si>
  <si>
    <t>Гарантии администрации муниципального образования</t>
  </si>
  <si>
    <t xml:space="preserve">в том числе </t>
  </si>
  <si>
    <t>П</t>
  </si>
  <si>
    <t>№ п/п</t>
  </si>
  <si>
    <t>из них:</t>
  </si>
  <si>
    <t>Отчетный период</t>
  </si>
  <si>
    <t>КВ</t>
  </si>
  <si>
    <t>кредиты  банков</t>
  </si>
  <si>
    <t>2007-2009</t>
  </si>
  <si>
    <t>в т.ч.Средства бюджетов поселений</t>
  </si>
  <si>
    <t>1</t>
  </si>
  <si>
    <t>Объемы и источники финансирования по программе в целом</t>
  </si>
  <si>
    <t>Финансовые средства</t>
  </si>
  <si>
    <t>% к итогу</t>
  </si>
  <si>
    <t>Финансовые средства по Программе, всего</t>
  </si>
  <si>
    <t xml:space="preserve">средства федерального бюджета </t>
  </si>
  <si>
    <t>средства республиканского бюджета</t>
  </si>
  <si>
    <t>средства районного бюджета</t>
  </si>
  <si>
    <t>средства бюджета сельского поселения</t>
  </si>
  <si>
    <t>собственные средства участников</t>
  </si>
  <si>
    <t>кредиты коммерческих банков</t>
  </si>
  <si>
    <t xml:space="preserve"> ИТОГО </t>
  </si>
  <si>
    <r>
      <rPr>
        <b/>
        <sz val="10"/>
        <rFont val="Times New Roman"/>
        <family val="1"/>
      </rPr>
      <t>1. МЕРОПРИЯТИЯ ПО КАПИТАЛЬНЫМ ВЛОЖЕНИЯМ</t>
    </r>
  </si>
  <si>
    <t>ИТОГО ПО КАПИТАЛЬНЫМ ВЛОЖЕНИЯМ</t>
  </si>
  <si>
    <t>Доля в общем объеме, %</t>
  </si>
  <si>
    <t>2. ПРОЧИЕ МЕРОПРИЯТИЯ</t>
  </si>
  <si>
    <t>ИТОГО ПО ПРОЧИМ МЕРОПРИЯТИЯ</t>
  </si>
  <si>
    <t>Приложение 1</t>
  </si>
  <si>
    <t>Приложение 5</t>
  </si>
  <si>
    <t>Администрация МО "Онгудайский район"</t>
  </si>
  <si>
    <t>Туристско-экскурсионный комплекс на перевале Чике Таман</t>
  </si>
  <si>
    <t>Развитие Семинской горноклиматической зоны:</t>
  </si>
  <si>
    <t>Участие в турвыставках</t>
  </si>
  <si>
    <t>Организация туров: охота, рыбалка</t>
  </si>
  <si>
    <t>Организация комплексов отдыха (пантовые ванны, лекарственные ванны)</t>
  </si>
  <si>
    <t xml:space="preserve"> Сотрудничество с туроператорами по реализации туристских путевок  для населения района</t>
  </si>
  <si>
    <t>Расчет рекреационной нагрузки по природным зонам Онгудайского района</t>
  </si>
  <si>
    <t>Разработка маршрутов специализированных видов туризма</t>
  </si>
  <si>
    <t>Поддержка и развитие детско-юношеского туризма</t>
  </si>
  <si>
    <t>Сельские поселения, предприниматели, главы крестьянских хозяйств</t>
  </si>
  <si>
    <t>Строительство туристской деревни в этническом стиле на базе ГУ РА "Уч Энмек"</t>
  </si>
  <si>
    <t>Разработка ПИР туристско-экскурсионного дорожно-исторического комплекса</t>
  </si>
  <si>
    <t>кол-во</t>
  </si>
  <si>
    <t xml:space="preserve"> мероприятий по направлениям расходования</t>
  </si>
  <si>
    <t>число мест</t>
  </si>
  <si>
    <t>Организация и развитие  конных туристских маршрутов по территории района, через МУП "Онгудай-Тур"</t>
  </si>
  <si>
    <t>Выдача кредитов на сумму 7493 тыс.руб.</t>
  </si>
  <si>
    <t>Предоставить займов на сумму 1700 тыс. руб.</t>
  </si>
  <si>
    <t>Ввод в эксплуатацию пельменного цеха СПоК "Ижемди", СПоК "Аржан"</t>
  </si>
  <si>
    <t>Разработка экскурсионных программ, обучение экскусоводов по Онгудайскому району</t>
  </si>
  <si>
    <t>1.1.</t>
  </si>
  <si>
    <t>1.2.</t>
  </si>
  <si>
    <t>1.3.</t>
  </si>
  <si>
    <t>1.4.</t>
  </si>
  <si>
    <t>1.5.</t>
  </si>
  <si>
    <t>1.6.</t>
  </si>
  <si>
    <t>1.7.</t>
  </si>
  <si>
    <t>2.</t>
  </si>
  <si>
    <t>2.1.</t>
  </si>
  <si>
    <t>Организация работы координационного совета предпринимателей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</si>
  <si>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</si>
  <si>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</si>
  <si>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</si>
  <si>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</si>
  <si>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</si>
  <si>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</si>
  <si>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</si>
  <si>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</si>
  <si>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</si>
  <si>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</t>
  </si>
  <si>
    <t>Развитие туризма</t>
  </si>
  <si>
    <t>3.1.</t>
  </si>
  <si>
    <t>3.2.</t>
  </si>
  <si>
    <t>Строительство туристической базы на территории Каракольского СП</t>
  </si>
  <si>
    <t>Строительство туристической базы на территории Хабаровского СП</t>
  </si>
  <si>
    <t>3.3.</t>
  </si>
  <si>
    <t>3.4.</t>
  </si>
  <si>
    <t>Развитие придорожного сервиса (участок за газовым хозяйством с.Онгудай)</t>
  </si>
  <si>
    <t>Развитие  переработки собственной продукции</t>
  </si>
  <si>
    <t>СПоК "Ижемди", СПоК "Аржан"</t>
  </si>
  <si>
    <t>ИП Тобоев</t>
  </si>
  <si>
    <t>Приобретение оборудования для изготовления мебели</t>
  </si>
  <si>
    <t>ИП Колесников</t>
  </si>
  <si>
    <t>2010-2011</t>
  </si>
  <si>
    <t>2011-2012</t>
  </si>
  <si>
    <t>2010-2012</t>
  </si>
  <si>
    <t>Привлечение туристов</t>
  </si>
  <si>
    <t>ИП Бабий</t>
  </si>
  <si>
    <t xml:space="preserve">Проведение информационно-просветительной работы </t>
  </si>
  <si>
    <t>МУП "Онгудай-Тур", Администрация района</t>
  </si>
  <si>
    <t>Улучшение качества обслуживания туристов</t>
  </si>
  <si>
    <t>Администрация МО "Онгудайский район", предприниматели</t>
  </si>
  <si>
    <t>МУП "Онгудай-Тур"</t>
  </si>
  <si>
    <t>Внедрение новых видов отдыха</t>
  </si>
  <si>
    <t>Расширение предоствляемых услуг</t>
  </si>
  <si>
    <t>Крестьянские хозяйства</t>
  </si>
  <si>
    <t>Привлечение учащихся в работу тур.предприятий в летнее время</t>
  </si>
  <si>
    <t>Расширение туристско-экскурсионных объектов, архелогич. музей под открытым небом</t>
  </si>
  <si>
    <t>2010 год</t>
  </si>
  <si>
    <t>2011 год</t>
  </si>
  <si>
    <t>2012 год</t>
  </si>
  <si>
    <t>2011</t>
  </si>
  <si>
    <t>2012</t>
  </si>
  <si>
    <t>Эффективность програмных мероприятий</t>
  </si>
  <si>
    <t xml:space="preserve"> (тыс. руб. )</t>
  </si>
  <si>
    <t>Система программных мероприятий и ответственные исполнители</t>
  </si>
  <si>
    <t>Структура финансирования Программы</t>
  </si>
  <si>
    <t>"Развитие предпринимательства и туризма в Онгудайском районе на 2010-2012 гг"</t>
  </si>
  <si>
    <t>"Развитие предпринимательства и туризма в Онгудайском районе"</t>
  </si>
  <si>
    <t>1.8.</t>
  </si>
  <si>
    <t>Развитие перерабатывающего производства</t>
  </si>
  <si>
    <t>Реализация плана развития зеленого туризма в селах Б-Яломан,Иня</t>
  </si>
  <si>
    <t>Реализация плана развития агротуризма в крестьянских хозяйствах</t>
  </si>
  <si>
    <t>2.11.</t>
  </si>
  <si>
    <t>2.12.</t>
  </si>
  <si>
    <t>2.13.</t>
  </si>
  <si>
    <t>2.14.</t>
  </si>
  <si>
    <t>2.15.</t>
  </si>
  <si>
    <t>2.16.</t>
  </si>
  <si>
    <t>2.17.</t>
  </si>
  <si>
    <t>Организация работы туристско-информационного визит - центра на Семнском перевале</t>
  </si>
  <si>
    <t>Организация работы туристско-информационного визит - центра на перевале Чике-Таман</t>
  </si>
  <si>
    <t>2.18.</t>
  </si>
  <si>
    <t>2.19.</t>
  </si>
  <si>
    <t>Рекламно-информационная поддержка и продвижение турпродукта(изготовление буклетов, визиток)</t>
  </si>
  <si>
    <t>Создание сайта района по туризму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</si>
  <si>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</si>
  <si>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</si>
  <si>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</si>
  <si>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</si>
  <si>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</si>
  <si>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</si>
  <si>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</si>
  <si>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</si>
  <si>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Содействие в развитии производства народных промыслов</t>
  </si>
  <si>
    <t>2.28.</t>
  </si>
  <si>
    <t>2.29.</t>
  </si>
  <si>
    <t>2.30.</t>
  </si>
  <si>
    <t>Организация реализации сувениров на Чике-Таманском перевале</t>
  </si>
  <si>
    <t>Проведение разяснительной консультационной работы в средствах массовой информации</t>
  </si>
  <si>
    <t>Предоставление в районной газете места для размещения рекламы предпринимателей района</t>
  </si>
  <si>
    <t>4.</t>
  </si>
  <si>
    <t>Мероприятия по развитию инфраструктуры поддержки малого предпринимательства</t>
  </si>
  <si>
    <t>4.1.</t>
  </si>
  <si>
    <t>4.2.</t>
  </si>
  <si>
    <t>Субсидирование части процентной ставки по кредитам, полученным в российских кредитных оранизациях</t>
  </si>
  <si>
    <t>4.3.</t>
  </si>
  <si>
    <t>Дальнейшее развитие муниципального центра поддержки предпринимательства(выделение кабинета, оргтехники)</t>
  </si>
  <si>
    <t xml:space="preserve">Приобретение оборудования </t>
  </si>
  <si>
    <t>Приобретение оборудования для изготовления мясных полуфабрикатов</t>
  </si>
  <si>
    <t>Обеспечение консалтингового сопровождения инвестиционных и инновационных проектов</t>
  </si>
  <si>
    <t>4.4.</t>
  </si>
  <si>
    <t>Разработка и реализация программ подготовки и переподготовки кадров для субъектов МП совместно с ЦЗН</t>
  </si>
  <si>
    <t>4.5.</t>
  </si>
  <si>
    <t>Консультирование по вопросу наиболее перспективных направлений развития бизнеса</t>
  </si>
  <si>
    <t>4.6.</t>
  </si>
  <si>
    <t>Итого по программе</t>
  </si>
  <si>
    <t>Переработка шерсти</t>
  </si>
  <si>
    <t>СПоК "Эм-Тус"</t>
  </si>
  <si>
    <t>Производство гематогена</t>
  </si>
  <si>
    <t>КПП "Уч-Энмек"</t>
  </si>
  <si>
    <t>Развитие придорожного сервиса</t>
  </si>
  <si>
    <t>Предприниматели Ининского СП</t>
  </si>
  <si>
    <t>ИП Тобонкин</t>
  </si>
  <si>
    <t>ИП Чуруков</t>
  </si>
  <si>
    <t>к\х Элес</t>
  </si>
  <si>
    <t>ИП Аткунов</t>
  </si>
  <si>
    <t>Развитие  турстоянок</t>
  </si>
  <si>
    <t>Развитие придорожной торговли</t>
  </si>
  <si>
    <t>Развитие туриндустрии</t>
  </si>
  <si>
    <t>предприниматели района</t>
  </si>
  <si>
    <t>Улучшение качества производимого войлока</t>
  </si>
  <si>
    <t>Организация сбыта  сувениров мастеров народных промыслов</t>
  </si>
  <si>
    <t>Мероприятия информацонно-методической и организационной поддержки предпринимательства</t>
  </si>
  <si>
    <t>Информационно-методическая, организационная работа среди предпринимателей</t>
  </si>
  <si>
    <t>Развитие инфраструктуры поддержки предпринимательства</t>
  </si>
  <si>
    <t>Рабочие места - 10</t>
  </si>
  <si>
    <t>новая деятельность</t>
  </si>
  <si>
    <t>рабочие места - 5</t>
  </si>
  <si>
    <t>рабочие места - 7</t>
  </si>
  <si>
    <t>Расширение производства, увеличение качества</t>
  </si>
  <si>
    <t>Новая сфера деятельности</t>
  </si>
  <si>
    <t>производство пантогематогена</t>
  </si>
  <si>
    <t>20 мест</t>
  </si>
  <si>
    <t>кол=во</t>
  </si>
  <si>
    <t>10 получат</t>
  </si>
  <si>
    <t xml:space="preserve"> </t>
  </si>
  <si>
    <t>Содействие в развитии изготовления  войлока</t>
  </si>
  <si>
    <t>57</t>
  </si>
  <si>
    <t>Организация музейно-туристского комплекса под открытым небом «Балык-Соок»(МУП"Онгудай-Тур")</t>
  </si>
  <si>
    <t>2.31.</t>
  </si>
  <si>
    <t>2.32.</t>
  </si>
  <si>
    <t>Создание предприятия по сбору и прессованию пластиковых бутылок</t>
  </si>
  <si>
    <t>2.33.</t>
  </si>
  <si>
    <t>2.34.</t>
  </si>
  <si>
    <t>Обозначение, выявление  мест для проезда к местам отдыха неорганизованных туристов</t>
  </si>
  <si>
    <t>1.9.</t>
  </si>
  <si>
    <t>1.10.</t>
  </si>
  <si>
    <t>Строительство цеха по производству кирпича</t>
  </si>
  <si>
    <t>1.11.</t>
  </si>
  <si>
    <t>1.12.</t>
  </si>
  <si>
    <t>Строительство цеха по розливу воды</t>
  </si>
  <si>
    <t>Строительство мини-ГЭС на р.Урсул</t>
  </si>
  <si>
    <t xml:space="preserve">Строительство рынков в селах по Чуйскому тракту (с..Туекта,с. Каракол, с.Купчегень, с.Иня) </t>
  </si>
  <si>
    <t>Строительство выставочных аилов по Чуйскому тракту</t>
  </si>
  <si>
    <t>3</t>
  </si>
  <si>
    <t>4.7.</t>
  </si>
  <si>
    <t>4.8.</t>
  </si>
  <si>
    <t>4.9.</t>
  </si>
  <si>
    <t>4.10.</t>
  </si>
  <si>
    <t>4.11.</t>
  </si>
  <si>
    <t>4.12.</t>
  </si>
  <si>
    <t>4.13.</t>
  </si>
  <si>
    <t>5.</t>
  </si>
  <si>
    <t>5.1.</t>
  </si>
  <si>
    <t>5.2.</t>
  </si>
  <si>
    <t>5.3.</t>
  </si>
  <si>
    <t>5.4.</t>
  </si>
  <si>
    <t>5.5.</t>
  </si>
  <si>
    <t>5.6.</t>
  </si>
  <si>
    <t>Средства федерального бюджета(предполагаемые)</t>
  </si>
  <si>
    <t>средства республиканского бюджета  Республики Алтай (предполагаемые)</t>
  </si>
  <si>
    <t>Производство мумие</t>
  </si>
  <si>
    <t>ООО "УрсЭль"</t>
  </si>
  <si>
    <t>Производство кирпича</t>
  </si>
  <si>
    <t>ИП Бокчиев</t>
  </si>
  <si>
    <t>Розлив воды</t>
  </si>
  <si>
    <t>Производсто газоблоков</t>
  </si>
  <si>
    <t>ИП Декинов</t>
  </si>
  <si>
    <t>Охрана окружающей среды</t>
  </si>
  <si>
    <t>МУП "Онгудайтур"</t>
  </si>
  <si>
    <t>Решение экологических проблем</t>
  </si>
  <si>
    <t>Хабаровское СП</t>
  </si>
  <si>
    <t>субъекты малого и среднего предпринимательства, Главы СП, Администрация района</t>
  </si>
  <si>
    <t xml:space="preserve">повышение эффективности использования топлива и энергии,  повышение уровня жизни населения </t>
  </si>
  <si>
    <t>2.35.</t>
  </si>
  <si>
    <t>Программа "Развитие предпринимательства и туризма в Онгудайском районе на 2010-2012 гг."</t>
  </si>
  <si>
    <t>Энергосберегающие мероприятия в субьектах малого и среднего предпринимательства</t>
  </si>
  <si>
    <t>Объемы  и источники  финансирования программных</t>
  </si>
  <si>
    <t>Производство чайных напитков, фасовка лекарственных трав и заготовка лектехсырья</t>
  </si>
  <si>
    <t>Организация мини-цеха по переработке шерсти</t>
  </si>
  <si>
    <t>Организация цеха по упаковке Алтай-Чая</t>
  </si>
  <si>
    <t>Содействие в расширении мебельного производства с.Онгудай</t>
  </si>
  <si>
    <t xml:space="preserve">Организация производства национальных мясных продуктов </t>
  </si>
  <si>
    <t xml:space="preserve">Организация производства пантогематогена </t>
  </si>
  <si>
    <t>Организация цеха по производству мумие и лечебно-оздоровительных сборов</t>
  </si>
  <si>
    <t>5.7.</t>
  </si>
  <si>
    <t xml:space="preserve">Создание муниципального некоммерческого кредитного  фонда </t>
  </si>
  <si>
    <t>5.8.</t>
  </si>
  <si>
    <t>Организация производства мясных полуфабрикатов, копчение мяса</t>
  </si>
  <si>
    <t>Организация производства по фасовке меда</t>
  </si>
  <si>
    <t>ИП Садрашева, ИП Мамыева</t>
  </si>
  <si>
    <t>поиск предпринимателей</t>
  </si>
  <si>
    <t>1.13.</t>
  </si>
  <si>
    <t>ИП Мурзагалиев,поиск предпринимателей</t>
  </si>
  <si>
    <t>фасовка меда</t>
  </si>
  <si>
    <t>Производство Алтай-Чай</t>
  </si>
  <si>
    <t>Оказание муниципальной грантовой поддержки  молодым предпринимателям</t>
  </si>
  <si>
    <t>Организация производства изделий народных промыслов</t>
  </si>
  <si>
    <t>Строительство гостиничного комплекса  с.Онгудай</t>
  </si>
  <si>
    <t>Развитие предпринимательства</t>
  </si>
  <si>
    <t>Оборудование туристической  стоянки вдоль р.Катунь</t>
  </si>
  <si>
    <t xml:space="preserve">Организация и развитие водного туризма </t>
  </si>
  <si>
    <t xml:space="preserve">Изготовление информационных щитов по  туристическим маршрутам по уборке мусора  </t>
  </si>
  <si>
    <t>Организация реализации сувениров на Семинском перевале</t>
  </si>
  <si>
    <t xml:space="preserve">Организация уборки мусора по линии туристических маршрутов </t>
  </si>
  <si>
    <t>субсидирование установки ветрогенераторов в труднодоступных животноводческих стоянках (ИП)</t>
  </si>
  <si>
    <t>субсидирование установки ветрогенераторов на туристических базах</t>
  </si>
  <si>
    <t>субсидирование установки солнечных станций на туристических базах</t>
  </si>
  <si>
    <t>Создание ассоциации предпринимателей района, занятых в сфере туризма</t>
  </si>
  <si>
    <t>Субсидирование инновационных направлений бизнеса</t>
  </si>
  <si>
    <t>5.9.</t>
  </si>
  <si>
    <t>Приобретение оборудования для организации учебного центра</t>
  </si>
  <si>
    <t>5.10.</t>
  </si>
  <si>
    <t>Приобретение оборудования для организации доступа в сеть Интернет в труднодоступных населенных пунктах района</t>
  </si>
  <si>
    <t>5.11.</t>
  </si>
  <si>
    <t>Укрепление материально-технической базы МУП "Онгудай-Тур"</t>
  </si>
  <si>
    <t>5.12.</t>
  </si>
  <si>
    <t>Разработка технологических условий и технологической инстрекуции (гематоген, мумие, чайный напиток, копчености)</t>
  </si>
  <si>
    <t>Формирование реестра субъектов малого предпринимательства</t>
  </si>
  <si>
    <t>Проведение аналитических, прогнозных исследований и мониторинга по проблемам предпринимательства</t>
  </si>
  <si>
    <r>
      <t xml:space="preserve">Организация проведения публичных мероприятий по вопросам предпринимательства: </t>
    </r>
    <r>
      <rPr>
        <b/>
        <i/>
        <sz val="12"/>
        <rFont val="Times New Roman"/>
        <family val="1"/>
      </rPr>
      <t xml:space="preserve">проведение семинаров </t>
    </r>
  </si>
  <si>
    <r>
      <t xml:space="preserve">Организация проведения публичных мероприятий по вопросам предпринимательства: </t>
    </r>
    <r>
      <rPr>
        <b/>
        <i/>
        <sz val="12"/>
        <rFont val="Times New Roman"/>
        <family val="1"/>
      </rPr>
      <t>проведение выставок изделий народных промыслов, изделий собственного производства</t>
    </r>
  </si>
  <si>
    <r>
      <t xml:space="preserve">Организация проведения публичных мероприятий по вопросам предпринимательства: </t>
    </r>
    <r>
      <rPr>
        <b/>
        <i/>
        <sz val="12"/>
        <rFont val="Times New Roman"/>
        <family val="1"/>
      </rPr>
      <t>проведение универсальных ярмарок</t>
    </r>
  </si>
  <si>
    <r>
      <t xml:space="preserve">Организация проведения публичных мероприятий по вопросам предпринимательства: </t>
    </r>
    <r>
      <rPr>
        <b/>
        <i/>
        <sz val="12"/>
        <rFont val="Times New Roman"/>
        <family val="1"/>
      </rPr>
      <t>проведение "круглых столов" по туризму, встречи с надзорными органами</t>
    </r>
  </si>
  <si>
    <t xml:space="preserve">Организация участия субъектов малого и среднего </t>
  </si>
  <si>
    <t>Проведение конкурса среди студентов Онгудайского района "Моя малая Родина"</t>
  </si>
  <si>
    <t>Проведение  уроков  в образовательных учреждениях района о предпринимательстве</t>
  </si>
  <si>
    <t>Материально-финансовая поддержка предпринимательской деятельности субъектов малого и среднего предпринимательства</t>
  </si>
  <si>
    <t>Организация участия субъектов малого и среднего предпринимательства в межрегиональных выставках и ярмарках</t>
  </si>
  <si>
    <t>Содействие в организации торговли в труднодоступных населенных пунктах</t>
  </si>
  <si>
    <t>Мероприятия по поддержке субъектов малого и среднего предпринимательства в поселениях с населением менее 1 тыс.человек</t>
  </si>
  <si>
    <t>средства республиканского бюджета  (предполагаемые)</t>
  </si>
  <si>
    <t>Создание профсоюза предпринимателей</t>
  </si>
  <si>
    <t>3.5.</t>
  </si>
  <si>
    <t>3.6.</t>
  </si>
  <si>
    <t>Оказание помощи в организации производства изделий из керамики</t>
  </si>
  <si>
    <t>3.7.</t>
  </si>
  <si>
    <t>Содействие в выращивании плодово- ягодных культур на приусадебных участках</t>
  </si>
  <si>
    <t>3.8.</t>
  </si>
  <si>
    <t>Оказание помощи в оформлении земельных участков субъектам малого  и среднего предпринимательства, расположенных на территории, численностью населения менее 1 тыс.чел.</t>
  </si>
  <si>
    <t>Оказание помощи в техприсоединении к электрическим сетям субъектам малого  и среднего предпринимательства, расположенных на территории, численностью населения менее 1 тыс.чел.</t>
  </si>
  <si>
    <t>Содействие в обеспечении водой субъектов малого  и среднего предпринимательства, расположенных на территории, численностью населения менне 1 тыс.чел.</t>
  </si>
  <si>
    <t xml:space="preserve">Создание Интернет-магазина для реализации сувенирной продукции </t>
  </si>
  <si>
    <t>Оказание помощи в составлении смет, подготовки проектно-сметной документации СМСП</t>
  </si>
  <si>
    <t>Создание, сопровождение сайта района (размещение информации о предпринимателях района, реклама предприятий)</t>
  </si>
  <si>
    <t>Формирование гарантийного фонда района для СМСП</t>
  </si>
  <si>
    <t>Формирование залогового фонда района для СМСП</t>
  </si>
  <si>
    <r>
      <t xml:space="preserve">Организация проведения публичных мероприятий по вопросам предпринимательства: </t>
    </r>
    <r>
      <rPr>
        <b/>
        <i/>
        <sz val="12"/>
        <rFont val="Bookman Old Style"/>
        <family val="1"/>
      </rPr>
      <t>проведение выставок изделий народных промыслов, изделий собственного производства; проведение семинаров; проведение круглых столов</t>
    </r>
  </si>
  <si>
    <t>1.</t>
  </si>
  <si>
    <t>Проведение  мероприятий по популяризации идеи предпринимательства  среди молодежи, вовлечению молодежи в предпринимательскую деятельность</t>
  </si>
  <si>
    <t>Проведение заседаний Координационного Совета Предпринимателей</t>
  </si>
  <si>
    <t>Проведение разяснительной, консультационной работы в СМИ о предпринимательстве, освещение передового опыта развития малого и среднего предпринимательства</t>
  </si>
  <si>
    <t>Итого</t>
  </si>
  <si>
    <t>Предоставление субсидий на грантовую  поддержку проектов, направленных на развитие предпринимательской деятельности субъектов малого и среднего предпринимательства</t>
  </si>
  <si>
    <t>Предоставление субсидий на возмещение части затрат на уплату процентов по действующим кредитам, полученным в российских кредитных оранизациях субъектами малого и среднего предпринимательства</t>
  </si>
  <si>
    <t>Предоставление субсидий субъектам малого и среднего предпринимательства на поддержку организации выставочно-ярмарочной деятельности</t>
  </si>
  <si>
    <t>Поддержка СМСП, осуществляющих разработку и внедрение инновационной продукции</t>
  </si>
  <si>
    <t>Поддержка СМСП, осуществляющих реализацию инновационной продукции</t>
  </si>
  <si>
    <t>Предоставление субсидий на возмещение части затрат СМСП, связанных с реализацией мероприятий по энергосбережению</t>
  </si>
  <si>
    <t>Предоставление субсидий субъектам малого и среднего предпринимательства на возмещение части затрат за технологическое присоединение к объектам электросетевого хозяйства</t>
  </si>
  <si>
    <t>Предоставление субсидий субъектам малого и среднего предпринимательства на возмещение затрат при приобретении техники по договорам лизинга</t>
  </si>
  <si>
    <t>Предоставление субсидий для софинансирования строительства выставочных аилов по Чуйскому тракту</t>
  </si>
  <si>
    <t>Субсидирование расходов по разработке технологических условий и технологической инструкции по производство пищевой и промышленной продукции</t>
  </si>
  <si>
    <t>Содействие в установке оборудования для организации доступа в сеть Интернет в труднодоступных населенных пунктах района</t>
  </si>
  <si>
    <t>Предоставление оборудования  для организации учебного центра</t>
  </si>
  <si>
    <t>Оказание грантовой поддержки  молодым предпринимателям</t>
  </si>
  <si>
    <t>Создание некоммерческой организации "Фонд поддержки субъектов малого и среднего предпринимательства МО "Онгудайский район"</t>
  </si>
  <si>
    <t>Предоставление субсидий некоммерческой  организации,  для выполнения функций центра поддержки предпринимательства</t>
  </si>
  <si>
    <t>Предоставление субсидий субъектам малого и среднего предпринимательства, занятых переработкой и утилизацией твердых бытовых отходов, на возмещение части затрат за приобретение спецоборудования</t>
  </si>
  <si>
    <t>Содействие в реализации плана развития "сельского"туризма в селах Ининского, Купчегеньского СП</t>
  </si>
  <si>
    <t>Развитие Семинской горноклиматической зоны</t>
  </si>
  <si>
    <t>Формирование перечня муниципального имущества для передачи в аренду СМСП</t>
  </si>
  <si>
    <t>Содействие развитию инфраструктуры инвестиций в субъекты малого и среднего предпринимательства</t>
  </si>
  <si>
    <t>4.9.1.</t>
  </si>
  <si>
    <t>4.9.2.</t>
  </si>
  <si>
    <t>4.9.3.</t>
  </si>
  <si>
    <t>Предоставление субсидий некоммерческой организации на формирование и пополнение их фондов</t>
  </si>
  <si>
    <t>Информационная поддержка субъектов малого и среднего предпринимательства (через Центр поддержки предпринимательства, Интернет, СМИ)</t>
  </si>
  <si>
    <t>Содействе в подготовке инвестиционной площадки для строительства комплекса придорожного сервиса (инфраструктура)</t>
  </si>
  <si>
    <t>Разработка экскурсионных программ, обучение экскурсоводов по Онгудайскому району</t>
  </si>
  <si>
    <t>Проведение районного конкурса "Лучший предприниматель Онгудайского района"</t>
  </si>
  <si>
    <t>Укрепление МТБ  муниципального центра поддержки предпринимательства</t>
  </si>
  <si>
    <t xml:space="preserve">Поддержка инвестиционных проектов </t>
  </si>
  <si>
    <t>ИННОВАЦИИ</t>
  </si>
  <si>
    <t>МОДЕРНИЗАЦИЯ</t>
  </si>
  <si>
    <t>ПРОПАГАНДА И ОБУЧЕНИЕ</t>
  </si>
  <si>
    <t>ФИНАНСЫ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</si>
</sst>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_р_._-;\-* #,##0.0_р_._-;_-* &quot;-&quot;_р_._-;_-@_-"/>
    <numFmt numFmtId="173" formatCode="_-* #,##0.00_р_._-;\-* #,##0.00_р_._-;_-* &quot;-&quot;_р_._-;_-@_-"/>
    <numFmt numFmtId="174" formatCode="_-* #,##0.000\ _р_._-;\-* #,##0.000\ _р_._-;_-* &quot;-&quot;??\ _р_._-;_-@_-"/>
    <numFmt numFmtId="175" formatCode="_-* #,##0.0\ _р_._-;\-* #,##0.0\ _р_._-;_-* &quot;-&quot;??\ _р_._-;_-@_-"/>
    <numFmt numFmtId="176" formatCode="0.0"/>
    <numFmt numFmtId="177" formatCode="_-* #,##0.0000\ _р_._-;\-* #,##0.0000\ _р_._-;_-* &quot;-&quot;??\ _р_.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_р_._-;\-* #,##0_р_._-;_-* &quot;-&quot;??_р_._-;_-@_-"/>
    <numFmt numFmtId="186" formatCode="0.00000000"/>
    <numFmt numFmtId="187" formatCode="0.000000000"/>
    <numFmt numFmtId="188" formatCode="#,##0_ ;\-#,##0\ "/>
    <numFmt numFmtId="189" formatCode="_-* #,##0.000_р_._-;\-* #,##0.000_р_._-;_-* &quot;-&quot;_р_._-;_-@_-"/>
    <numFmt numFmtId="190" formatCode="_-* #,##0.0000_р_._-;\-* #,##0.0000_р_._-;_-* &quot;-&quot;_р_._-;_-@_-"/>
    <numFmt numFmtId="191" formatCode="0.0%"/>
    <numFmt numFmtId="192" formatCode="0.000%"/>
    <numFmt numFmtId="193" formatCode="0.00_ ;[Red]\-0.00\ "/>
    <numFmt numFmtId="194" formatCode="0;[Red]0"/>
    <numFmt numFmtId="195" formatCode="0.0;[Red]0.0"/>
    <numFmt numFmtId="196" formatCode="_-* #,##0.0_р_._-;\-* #,##0.0_р_._-;_-* &quot;-&quot;?_р_._-;_-@_-"/>
    <numFmt numFmtId="197" formatCode="d/m"/>
    <numFmt numFmtId="198" formatCode="#,##0.00&quot;р.&quot;"/>
    <numFmt numFmtId="199" formatCode="_-* #,##0\ _р_._-;\-* #,##0\ _р_._-;_-* &quot;-&quot;??\ _р_._-;_-@_-"/>
    <numFmt numFmtId="200" formatCode="_-* #,##0.000_р_._-;\-* #,##0.000_р_._-;_-* &quot;-&quot;???_р_._-;_-@_-"/>
    <numFmt numFmtId="201" formatCode="_-* #,##0.00000_р_._-;\-* #,##0.00000_р_._-;_-* &quot;-&quot;_р_._-;_-@_-"/>
    <numFmt numFmtId="202" formatCode="#,##0.000"/>
    <numFmt numFmtId="203" formatCode="_-* #,##0.0\ _р_._-;\-* #,##0.0\ _р_._-;_-* &quot;-&quot;\ _р_._-;_-@_-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_-* #,##0.00\ _р_._-;\-* #,##0.00\ _р_._-;_-* &quot;-&quot;\ _р_._-;_-@_-"/>
    <numFmt numFmtId="207" formatCode="_-* #,##0.000\ _р_._-;\-* #,##0.000\ _р_._-;_-* &quot;-&quot;\ _р_._-;_-@_-"/>
    <numFmt numFmtId="208" formatCode="0.0000%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00000"/>
    <numFmt numFmtId="214" formatCode="#,##0_р_."/>
    <numFmt numFmtId="215" formatCode="#,##0.0_р_."/>
  </numFmts>
  <fonts count="69">
    <font>
      <sz val="11"/>
      <name val="Bookman Old Style"/>
      <family val="0"/>
    </font>
    <font>
      <b/>
      <sz val="11"/>
      <name val="Bookman Old Style"/>
      <family val="0"/>
    </font>
    <font>
      <i/>
      <sz val="11"/>
      <name val="Bookman Old Style"/>
      <family val="0"/>
    </font>
    <font>
      <b/>
      <i/>
      <sz val="11"/>
      <name val="Bookman Old Style"/>
      <family val="0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sz val="12"/>
      <name val="Bodoni"/>
      <family val="0"/>
    </font>
    <font>
      <sz val="10"/>
      <name val="Bookman Old Style"/>
      <family val="1"/>
    </font>
    <font>
      <b/>
      <sz val="8"/>
      <name val="Bookman Old Style"/>
      <family val="1"/>
    </font>
    <font>
      <b/>
      <sz val="1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u val="single"/>
      <sz val="11"/>
      <color indexed="36"/>
      <name val="Bookman Old Style"/>
      <family val="1"/>
    </font>
    <font>
      <sz val="12"/>
      <name val="Times New Roman"/>
      <family val="1"/>
    </font>
    <font>
      <b/>
      <sz val="10"/>
      <color indexed="10"/>
      <name val="Bookman Old Style"/>
      <family val="1"/>
    </font>
    <font>
      <b/>
      <sz val="16"/>
      <name val="Bookman Old Style"/>
      <family val="1"/>
    </font>
    <font>
      <b/>
      <sz val="12"/>
      <name val="Times New Roman"/>
      <family val="1"/>
    </font>
    <font>
      <b/>
      <sz val="20"/>
      <name val="Bookman Old Style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b/>
      <sz val="14"/>
      <name val="Bookman Old Style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Bookman Old Style"/>
      <family val="1"/>
    </font>
    <font>
      <b/>
      <sz val="10"/>
      <color rgb="FFFF0000"/>
      <name val="Bookman Old Style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8" fillId="0" borderId="0" xfId="65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54" applyFont="1" applyFill="1" applyBorder="1" applyAlignment="1">
      <alignment vertical="center" wrapText="1"/>
      <protection/>
    </xf>
    <xf numFmtId="0" fontId="8" fillId="0" borderId="0" xfId="54" applyNumberFormat="1" applyFont="1" applyFill="1" applyBorder="1" applyAlignment="1">
      <alignment horizontal="center" wrapText="1"/>
      <protection/>
    </xf>
    <xf numFmtId="0" fontId="10" fillId="0" borderId="0" xfId="53" applyNumberFormat="1" applyFont="1" applyFill="1" applyBorder="1" applyAlignment="1">
      <alignment horizontal="center" vertical="center" textRotation="90" wrapText="1"/>
      <protection/>
    </xf>
    <xf numFmtId="0" fontId="10" fillId="0" borderId="0" xfId="0" applyNumberFormat="1" applyFont="1" applyAlignment="1">
      <alignment horizontal="center" vertical="center" wrapText="1"/>
    </xf>
    <xf numFmtId="184" fontId="8" fillId="0" borderId="0" xfId="64" applyNumberFormat="1" applyFont="1" applyAlignment="1">
      <alignment vertical="center"/>
    </xf>
    <xf numFmtId="184" fontId="10" fillId="0" borderId="10" xfId="64" applyNumberFormat="1" applyFont="1" applyFill="1" applyBorder="1" applyAlignment="1">
      <alignment horizontal="center" vertical="center" textRotation="90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9" applyNumberFormat="1" applyFont="1" applyFill="1" applyBorder="1" applyAlignment="1">
      <alignment horizontal="center" vertical="center" wrapText="1"/>
    </xf>
    <xf numFmtId="41" fontId="10" fillId="33" borderId="10" xfId="65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8" fillId="0" borderId="10" xfId="65" applyNumberFormat="1" applyFont="1" applyFill="1" applyBorder="1" applyAlignment="1">
      <alignment horizontal="center" vertical="center" wrapText="1"/>
    </xf>
    <xf numFmtId="1" fontId="8" fillId="0" borderId="10" xfId="64" applyNumberFormat="1" applyFont="1" applyFill="1" applyBorder="1" applyAlignment="1">
      <alignment horizontal="center" vertical="center" wrapText="1"/>
    </xf>
    <xf numFmtId="1" fontId="8" fillId="0" borderId="0" xfId="53" applyNumberFormat="1" applyFont="1" applyFill="1" applyBorder="1" applyAlignment="1">
      <alignment horizontal="center" vertical="center" wrapText="1"/>
      <protection/>
    </xf>
    <xf numFmtId="184" fontId="8" fillId="0" borderId="10" xfId="64" applyNumberFormat="1" applyFont="1" applyBorder="1" applyAlignment="1">
      <alignment vertical="center"/>
    </xf>
    <xf numFmtId="0" fontId="13" fillId="0" borderId="10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0" fillId="0" borderId="0" xfId="0" applyNumberFormat="1" applyFont="1" applyAlignment="1">
      <alignment horizontal="left" vertical="center" wrapText="1"/>
    </xf>
    <xf numFmtId="41" fontId="10" fillId="0" borderId="10" xfId="65" applyNumberFormat="1" applyFont="1" applyBorder="1" applyAlignment="1">
      <alignment horizontal="center" vertical="center"/>
    </xf>
    <xf numFmtId="173" fontId="8" fillId="0" borderId="0" xfId="65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8" fillId="0" borderId="10" xfId="54" applyNumberFormat="1" applyFont="1" applyBorder="1" applyAlignment="1">
      <alignment horizontal="center" wrapText="1"/>
      <protection/>
    </xf>
    <xf numFmtId="0" fontId="8" fillId="0" borderId="10" xfId="65" applyNumberFormat="1" applyFont="1" applyBorder="1" applyAlignment="1">
      <alignment horizontal="center" wrapText="1"/>
    </xf>
    <xf numFmtId="1" fontId="10" fillId="0" borderId="10" xfId="54" applyNumberFormat="1" applyFont="1" applyBorder="1" applyAlignment="1">
      <alignment horizontal="center" vertical="center" wrapText="1"/>
      <protection/>
    </xf>
    <xf numFmtId="1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65" applyNumberFormat="1" applyFont="1" applyFill="1" applyBorder="1" applyAlignment="1">
      <alignment horizontal="center" vertical="center" wrapText="1"/>
    </xf>
    <xf numFmtId="173" fontId="8" fillId="0" borderId="10" xfId="65" applyNumberFormat="1" applyFont="1" applyFill="1" applyBorder="1" applyAlignment="1">
      <alignment horizontal="center" vertical="center" wrapText="1"/>
    </xf>
    <xf numFmtId="0" fontId="10" fillId="0" borderId="10" xfId="65" applyNumberFormat="1" applyFont="1" applyFill="1" applyBorder="1" applyAlignment="1">
      <alignment horizontal="center" vertical="center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9" applyNumberFormat="1" applyFont="1" applyFill="1" applyBorder="1" applyAlignment="1">
      <alignment horizontal="center" vertical="center" wrapText="1"/>
    </xf>
    <xf numFmtId="0" fontId="8" fillId="0" borderId="10" xfId="65" applyNumberFormat="1" applyFont="1" applyBorder="1" applyAlignment="1">
      <alignment horizontal="center" vertical="center" wrapText="1"/>
    </xf>
    <xf numFmtId="173" fontId="8" fillId="0" borderId="10" xfId="65" applyNumberFormat="1" applyFont="1" applyBorder="1" applyAlignment="1">
      <alignment horizontal="center" vertical="center"/>
    </xf>
    <xf numFmtId="49" fontId="10" fillId="0" borderId="10" xfId="65" applyNumberFormat="1" applyFont="1" applyBorder="1" applyAlignment="1">
      <alignment horizontal="center" vertical="center" wrapText="1"/>
    </xf>
    <xf numFmtId="184" fontId="11" fillId="0" borderId="11" xfId="64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34" borderId="10" xfId="65" applyNumberFormat="1" applyFont="1" applyFill="1" applyBorder="1" applyAlignment="1">
      <alignment horizontal="center" vertical="center"/>
    </xf>
    <xf numFmtId="0" fontId="10" fillId="34" borderId="10" xfId="65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top" wrapText="1"/>
    </xf>
    <xf numFmtId="214" fontId="23" fillId="0" borderId="15" xfId="0" applyNumberFormat="1" applyFont="1" applyFill="1" applyBorder="1" applyAlignment="1">
      <alignment horizontal="center" vertical="top" wrapText="1"/>
    </xf>
    <xf numFmtId="176" fontId="23" fillId="0" borderId="15" xfId="0" applyNumberFormat="1" applyFont="1" applyBorder="1" applyAlignment="1">
      <alignment horizontal="center" vertical="top" wrapText="1"/>
    </xf>
    <xf numFmtId="0" fontId="23" fillId="0" borderId="14" xfId="0" applyFont="1" applyBorder="1" applyAlignment="1">
      <alignment vertical="top" wrapText="1"/>
    </xf>
    <xf numFmtId="0" fontId="23" fillId="0" borderId="0" xfId="0" applyFont="1" applyBorder="1" applyAlignment="1">
      <alignment/>
    </xf>
    <xf numFmtId="214" fontId="23" fillId="0" borderId="14" xfId="0" applyNumberFormat="1" applyFont="1" applyFill="1" applyBorder="1" applyAlignment="1">
      <alignment horizontal="right" vertical="top" wrapText="1"/>
    </xf>
    <xf numFmtId="215" fontId="23" fillId="0" borderId="14" xfId="0" applyNumberFormat="1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/>
    </xf>
    <xf numFmtId="0" fontId="10" fillId="35" borderId="10" xfId="65" applyNumberFormat="1" applyFont="1" applyFill="1" applyBorder="1" applyAlignment="1">
      <alignment horizontal="center" vertical="center"/>
    </xf>
    <xf numFmtId="0" fontId="10" fillId="35" borderId="10" xfId="65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wrapText="1"/>
    </xf>
    <xf numFmtId="0" fontId="16" fillId="35" borderId="16" xfId="0" applyFont="1" applyFill="1" applyBorder="1" applyAlignment="1">
      <alignment horizontal="center" vertical="top" wrapText="1"/>
    </xf>
    <xf numFmtId="0" fontId="16" fillId="35" borderId="17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wrapText="1"/>
    </xf>
    <xf numFmtId="0" fontId="16" fillId="35" borderId="16" xfId="0" applyFont="1" applyFill="1" applyBorder="1" applyAlignment="1">
      <alignment horizontal="center" wrapText="1"/>
    </xf>
    <xf numFmtId="0" fontId="16" fillId="35" borderId="16" xfId="0" applyFont="1" applyFill="1" applyBorder="1" applyAlignment="1">
      <alignment vertical="top" wrapText="1"/>
    </xf>
    <xf numFmtId="0" fontId="16" fillId="35" borderId="10" xfId="0" applyFont="1" applyFill="1" applyBorder="1" applyAlignment="1">
      <alignment vertical="top" wrapText="1"/>
    </xf>
    <xf numFmtId="0" fontId="16" fillId="35" borderId="1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 vertical="top" wrapText="1"/>
    </xf>
    <xf numFmtId="0" fontId="16" fillId="36" borderId="10" xfId="0" applyFont="1" applyFill="1" applyBorder="1" applyAlignment="1">
      <alignment horizontal="center" wrapText="1"/>
    </xf>
    <xf numFmtId="0" fontId="16" fillId="35" borderId="16" xfId="0" applyFont="1" applyFill="1" applyBorder="1" applyAlignment="1">
      <alignment wrapText="1"/>
    </xf>
    <xf numFmtId="0" fontId="16" fillId="36" borderId="17" xfId="0" applyFont="1" applyFill="1" applyBorder="1" applyAlignment="1">
      <alignment horizontal="center" vertical="top" wrapText="1"/>
    </xf>
    <xf numFmtId="0" fontId="16" fillId="36" borderId="16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1" fillId="0" borderId="10" xfId="65" applyNumberFormat="1" applyFont="1" applyBorder="1" applyAlignment="1">
      <alignment horizontal="center" vertical="center"/>
    </xf>
    <xf numFmtId="0" fontId="11" fillId="0" borderId="10" xfId="65" applyNumberFormat="1" applyFont="1" applyFill="1" applyBorder="1" applyAlignment="1">
      <alignment horizontal="center" vertical="center" wrapText="1"/>
    </xf>
    <xf numFmtId="1" fontId="11" fillId="0" borderId="10" xfId="65" applyNumberFormat="1" applyFont="1" applyFill="1" applyBorder="1" applyAlignment="1">
      <alignment horizontal="center" vertical="center" wrapText="1"/>
    </xf>
    <xf numFmtId="0" fontId="11" fillId="0" borderId="10" xfId="65" applyNumberFormat="1" applyFont="1" applyFill="1" applyBorder="1" applyAlignment="1">
      <alignment horizontal="center" vertical="center"/>
    </xf>
    <xf numFmtId="0" fontId="11" fillId="34" borderId="10" xfId="65" applyNumberFormat="1" applyFont="1" applyFill="1" applyBorder="1" applyAlignment="1">
      <alignment horizontal="center" vertical="center"/>
    </xf>
    <xf numFmtId="0" fontId="11" fillId="34" borderId="10" xfId="65" applyNumberFormat="1" applyFont="1" applyFill="1" applyBorder="1" applyAlignment="1">
      <alignment horizontal="center" vertical="center" wrapText="1"/>
    </xf>
    <xf numFmtId="49" fontId="11" fillId="33" borderId="10" xfId="65" applyNumberFormat="1" applyFont="1" applyFill="1" applyBorder="1" applyAlignment="1">
      <alignment horizontal="centerContinuous" vertical="center"/>
    </xf>
    <xf numFmtId="49" fontId="11" fillId="0" borderId="10" xfId="65" applyNumberFormat="1" applyFont="1" applyBorder="1" applyAlignment="1">
      <alignment horizontal="center" vertical="center"/>
    </xf>
    <xf numFmtId="0" fontId="11" fillId="0" borderId="0" xfId="65" applyNumberFormat="1" applyFont="1" applyAlignment="1">
      <alignment horizontal="center" vertical="center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49" fontId="11" fillId="35" borderId="10" xfId="65" applyNumberFormat="1" applyFont="1" applyFill="1" applyBorder="1" applyAlignment="1">
      <alignment horizontal="centerContinuous" vertical="center"/>
    </xf>
    <xf numFmtId="41" fontId="10" fillId="35" borderId="10" xfId="65" applyNumberFormat="1" applyFont="1" applyFill="1" applyBorder="1" applyAlignment="1">
      <alignment horizontal="center" vertical="center"/>
    </xf>
    <xf numFmtId="0" fontId="10" fillId="35" borderId="10" xfId="65" applyNumberFormat="1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41" fontId="10" fillId="0" borderId="10" xfId="64" applyNumberFormat="1" applyFont="1" applyBorder="1" applyAlignment="1">
      <alignment horizontal="center" vertical="center"/>
    </xf>
    <xf numFmtId="184" fontId="10" fillId="0" borderId="10" xfId="64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1" fontId="10" fillId="0" borderId="10" xfId="64" applyNumberFormat="1" applyFont="1" applyFill="1" applyBorder="1" applyAlignment="1">
      <alignment horizontal="center" vertical="center"/>
    </xf>
    <xf numFmtId="184" fontId="8" fillId="0" borderId="10" xfId="64" applyNumberFormat="1" applyFont="1" applyBorder="1" applyAlignment="1">
      <alignment horizontal="center" vertical="center"/>
    </xf>
    <xf numFmtId="185" fontId="10" fillId="0" borderId="10" xfId="64" applyNumberFormat="1" applyFont="1" applyBorder="1" applyAlignment="1">
      <alignment horizontal="center" vertical="center"/>
    </xf>
    <xf numFmtId="41" fontId="14" fillId="0" borderId="10" xfId="64" applyNumberFormat="1" applyFont="1" applyBorder="1" applyAlignment="1">
      <alignment horizontal="center" vertical="center"/>
    </xf>
    <xf numFmtId="41" fontId="10" fillId="0" borderId="10" xfId="64" applyNumberFormat="1" applyFont="1" applyBorder="1" applyAlignment="1">
      <alignment horizontal="center" vertical="center"/>
    </xf>
    <xf numFmtId="41" fontId="14" fillId="0" borderId="10" xfId="64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top" wrapText="1"/>
    </xf>
    <xf numFmtId="0" fontId="16" fillId="35" borderId="10" xfId="0" applyNumberFormat="1" applyFont="1" applyFill="1" applyBorder="1" applyAlignment="1">
      <alignment horizontal="center" vertical="top" wrapText="1"/>
    </xf>
    <xf numFmtId="0" fontId="11" fillId="37" borderId="10" xfId="65" applyNumberFormat="1" applyFont="1" applyFill="1" applyBorder="1" applyAlignment="1">
      <alignment horizontal="center" vertical="center"/>
    </xf>
    <xf numFmtId="0" fontId="10" fillId="37" borderId="10" xfId="65" applyNumberFormat="1" applyFont="1" applyFill="1" applyBorder="1" applyAlignment="1">
      <alignment horizontal="center" vertical="center"/>
    </xf>
    <xf numFmtId="0" fontId="10" fillId="37" borderId="10" xfId="65" applyNumberFormat="1" applyFont="1" applyFill="1" applyBorder="1" applyAlignment="1">
      <alignment horizontal="center" vertical="center" wrapText="1"/>
    </xf>
    <xf numFmtId="0" fontId="10" fillId="37" borderId="10" xfId="53" applyNumberFormat="1" applyFont="1" applyFill="1" applyBorder="1" applyAlignment="1">
      <alignment horizontal="center" vertical="center" wrapText="1"/>
      <protection/>
    </xf>
    <xf numFmtId="0" fontId="10" fillId="37" borderId="10" xfId="59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center" wrapText="1"/>
    </xf>
    <xf numFmtId="41" fontId="10" fillId="0" borderId="10" xfId="65" applyNumberFormat="1" applyFont="1" applyFill="1" applyBorder="1" applyAlignment="1">
      <alignment horizontal="center" vertical="center" wrapText="1"/>
    </xf>
    <xf numFmtId="173" fontId="11" fillId="0" borderId="19" xfId="65" applyNumberFormat="1" applyFont="1" applyBorder="1" applyAlignment="1">
      <alignment horizontal="center" vertical="center"/>
    </xf>
    <xf numFmtId="173" fontId="11" fillId="0" borderId="20" xfId="65" applyNumberFormat="1" applyFont="1" applyBorder="1" applyAlignment="1">
      <alignment horizontal="center" vertical="center"/>
    </xf>
    <xf numFmtId="173" fontId="11" fillId="0" borderId="11" xfId="65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3" fillId="0" borderId="19" xfId="0" applyNumberFormat="1" applyFont="1" applyBorder="1" applyAlignment="1">
      <alignment horizontal="left" vertical="center" wrapText="1"/>
    </xf>
    <xf numFmtId="0" fontId="23" fillId="34" borderId="14" xfId="0" applyFont="1" applyFill="1" applyBorder="1" applyAlignment="1">
      <alignment horizontal="left" vertical="top" wrapText="1"/>
    </xf>
    <xf numFmtId="214" fontId="23" fillId="34" borderId="15" xfId="0" applyNumberFormat="1" applyFont="1" applyFill="1" applyBorder="1" applyAlignment="1">
      <alignment horizontal="center" vertical="top" wrapText="1"/>
    </xf>
    <xf numFmtId="176" fontId="23" fillId="34" borderId="15" xfId="0" applyNumberFormat="1" applyFont="1" applyFill="1" applyBorder="1" applyAlignment="1">
      <alignment horizontal="center" vertical="top" wrapText="1"/>
    </xf>
    <xf numFmtId="214" fontId="23" fillId="34" borderId="14" xfId="0" applyNumberFormat="1" applyFont="1" applyFill="1" applyBorder="1" applyAlignment="1">
      <alignment horizontal="right" vertical="top" wrapText="1"/>
    </xf>
    <xf numFmtId="0" fontId="23" fillId="38" borderId="14" xfId="0" applyFont="1" applyFill="1" applyBorder="1" applyAlignment="1">
      <alignment vertical="top" wrapText="1"/>
    </xf>
    <xf numFmtId="214" fontId="23" fillId="38" borderId="14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Alignment="1">
      <alignment horizontal="left" vertical="center" wrapText="1"/>
    </xf>
    <xf numFmtId="0" fontId="26" fillId="0" borderId="0" xfId="0" applyFont="1" applyBorder="1" applyAlignment="1">
      <alignment/>
    </xf>
    <xf numFmtId="1" fontId="10" fillId="0" borderId="10" xfId="64" applyNumberFormat="1" applyFont="1" applyBorder="1" applyAlignment="1">
      <alignment horizontal="center" vertical="center"/>
    </xf>
    <xf numFmtId="0" fontId="16" fillId="35" borderId="10" xfId="0" applyNumberFormat="1" applyFont="1" applyFill="1" applyBorder="1" applyAlignment="1">
      <alignment horizontal="center" vertical="center" wrapText="1"/>
    </xf>
    <xf numFmtId="41" fontId="10" fillId="0" borderId="10" xfId="65" applyNumberFormat="1" applyFont="1" applyFill="1" applyBorder="1" applyAlignment="1">
      <alignment horizontal="center" vertical="center"/>
    </xf>
    <xf numFmtId="41" fontId="16" fillId="35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41" fontId="10" fillId="0" borderId="10" xfId="0" applyNumberFormat="1" applyFont="1" applyBorder="1" applyAlignment="1">
      <alignment horizontal="center" vertical="center" wrapText="1"/>
    </xf>
    <xf numFmtId="41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6" fillId="0" borderId="11" xfId="0" applyNumberFormat="1" applyFont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5" fillId="0" borderId="0" xfId="53" applyNumberFormat="1" applyFont="1" applyFill="1" applyBorder="1" applyAlignment="1">
      <alignment horizontal="center" vertical="center" wrapText="1"/>
      <protection/>
    </xf>
    <xf numFmtId="0" fontId="66" fillId="0" borderId="0" xfId="53" applyNumberFormat="1" applyFont="1" applyFill="1" applyBorder="1" applyAlignment="1">
      <alignment horizontal="center" vertical="center" textRotation="90" wrapText="1"/>
      <protection/>
    </xf>
    <xf numFmtId="1" fontId="65" fillId="0" borderId="0" xfId="53" applyNumberFormat="1" applyFont="1" applyFill="1" applyBorder="1" applyAlignment="1">
      <alignment horizontal="center" vertical="center" wrapText="1"/>
      <protection/>
    </xf>
    <xf numFmtId="0" fontId="66" fillId="37" borderId="10" xfId="65" applyNumberFormat="1" applyFont="1" applyFill="1" applyBorder="1" applyAlignment="1">
      <alignment horizontal="center" vertical="center" wrapText="1"/>
    </xf>
    <xf numFmtId="0" fontId="66" fillId="34" borderId="10" xfId="65" applyNumberFormat="1" applyFont="1" applyFill="1" applyBorder="1" applyAlignment="1">
      <alignment horizontal="center" vertical="center"/>
    </xf>
    <xf numFmtId="41" fontId="66" fillId="0" borderId="10" xfId="65" applyNumberFormat="1" applyFont="1" applyFill="1" applyBorder="1" applyAlignment="1">
      <alignment horizontal="center" vertical="center"/>
    </xf>
    <xf numFmtId="0" fontId="66" fillId="34" borderId="10" xfId="65" applyNumberFormat="1" applyFont="1" applyFill="1" applyBorder="1" applyAlignment="1">
      <alignment horizontal="center" vertical="center" wrapText="1"/>
    </xf>
    <xf numFmtId="41" fontId="66" fillId="0" borderId="10" xfId="65" applyNumberFormat="1" applyFont="1" applyFill="1" applyBorder="1" applyAlignment="1">
      <alignment horizontal="center" vertical="center" wrapText="1"/>
    </xf>
    <xf numFmtId="0" fontId="66" fillId="35" borderId="10" xfId="65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top" wrapText="1"/>
    </xf>
    <xf numFmtId="0" fontId="67" fillId="35" borderId="10" xfId="0" applyNumberFormat="1" applyFont="1" applyFill="1" applyBorder="1" applyAlignment="1">
      <alignment horizontal="center" vertical="top" wrapText="1"/>
    </xf>
    <xf numFmtId="0" fontId="67" fillId="35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0" fontId="67" fillId="35" borderId="10" xfId="0" applyFont="1" applyFill="1" applyBorder="1" applyAlignment="1">
      <alignment horizontal="center" vertical="top" wrapText="1"/>
    </xf>
    <xf numFmtId="185" fontId="16" fillId="35" borderId="10" xfId="0" applyNumberFormat="1" applyFont="1" applyFill="1" applyBorder="1" applyAlignment="1">
      <alignment horizontal="center" vertical="top" wrapText="1"/>
    </xf>
    <xf numFmtId="49" fontId="11" fillId="9" borderId="10" xfId="65" applyNumberFormat="1" applyFont="1" applyFill="1" applyBorder="1" applyAlignment="1">
      <alignment horizontal="centerContinuous" vertical="center"/>
    </xf>
    <xf numFmtId="0" fontId="10" fillId="9" borderId="10" xfId="65" applyNumberFormat="1" applyFont="1" applyFill="1" applyBorder="1" applyAlignment="1">
      <alignment horizontal="center" vertical="center" wrapText="1"/>
    </xf>
    <xf numFmtId="0" fontId="10" fillId="9" borderId="10" xfId="65" applyNumberFormat="1" applyFont="1" applyFill="1" applyBorder="1" applyAlignment="1">
      <alignment horizontal="center" vertical="center"/>
    </xf>
    <xf numFmtId="0" fontId="10" fillId="33" borderId="10" xfId="65" applyNumberFormat="1" applyFont="1" applyFill="1" applyBorder="1" applyAlignment="1">
      <alignment horizontal="centerContinuous" vertical="center" wrapText="1"/>
    </xf>
    <xf numFmtId="41" fontId="10" fillId="34" borderId="10" xfId="65" applyNumberFormat="1" applyFont="1" applyFill="1" applyBorder="1" applyAlignment="1">
      <alignment horizontal="center" vertical="center"/>
    </xf>
    <xf numFmtId="41" fontId="66" fillId="35" borderId="10" xfId="65" applyNumberFormat="1" applyFont="1" applyFill="1" applyBorder="1" applyAlignment="1">
      <alignment horizontal="center" vertical="center"/>
    </xf>
    <xf numFmtId="41" fontId="10" fillId="0" borderId="10" xfId="0" applyNumberFormat="1" applyFont="1" applyBorder="1" applyAlignment="1">
      <alignment vertical="center" wrapText="1"/>
    </xf>
    <xf numFmtId="41" fontId="10" fillId="0" borderId="10" xfId="65" applyNumberFormat="1" applyFont="1" applyFill="1" applyBorder="1" applyAlignment="1">
      <alignment vertical="center" wrapText="1"/>
    </xf>
    <xf numFmtId="0" fontId="10" fillId="9" borderId="10" xfId="65" applyNumberFormat="1" applyFont="1" applyFill="1" applyBorder="1" applyAlignment="1">
      <alignment vertical="center"/>
    </xf>
    <xf numFmtId="41" fontId="10" fillId="9" borderId="10" xfId="65" applyNumberFormat="1" applyFont="1" applyFill="1" applyBorder="1" applyAlignment="1">
      <alignment vertical="center"/>
    </xf>
    <xf numFmtId="41" fontId="10" fillId="0" borderId="10" xfId="64" applyNumberFormat="1" applyFont="1" applyBorder="1" applyAlignment="1">
      <alignment vertical="center"/>
    </xf>
    <xf numFmtId="0" fontId="10" fillId="33" borderId="10" xfId="65" applyNumberFormat="1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top" wrapText="1"/>
    </xf>
    <xf numFmtId="0" fontId="67" fillId="35" borderId="10" xfId="0" applyFont="1" applyFill="1" applyBorder="1" applyAlignment="1">
      <alignment horizontal="center" vertical="top" wrapText="1"/>
    </xf>
    <xf numFmtId="0" fontId="16" fillId="35" borderId="10" xfId="65" applyNumberFormat="1" applyFont="1" applyFill="1" applyBorder="1" applyAlignment="1">
      <alignment horizontal="left" vertical="center" wrapText="1"/>
    </xf>
    <xf numFmtId="0" fontId="16" fillId="9" borderId="10" xfId="65" applyNumberFormat="1" applyFont="1" applyFill="1" applyBorder="1" applyAlignment="1">
      <alignment horizontal="left" vertical="center" wrapText="1"/>
    </xf>
    <xf numFmtId="0" fontId="16" fillId="35" borderId="0" xfId="0" applyFont="1" applyFill="1" applyAlignment="1">
      <alignment wrapText="1"/>
    </xf>
    <xf numFmtId="0" fontId="16" fillId="35" borderId="0" xfId="0" applyFont="1" applyFill="1" applyAlignment="1">
      <alignment horizontal="left" wrapText="1"/>
    </xf>
    <xf numFmtId="0" fontId="16" fillId="9" borderId="10" xfId="0" applyFont="1" applyFill="1" applyBorder="1" applyAlignment="1">
      <alignment horizontal="center" wrapText="1"/>
    </xf>
    <xf numFmtId="0" fontId="16" fillId="9" borderId="10" xfId="0" applyFont="1" applyFill="1" applyBorder="1" applyAlignment="1">
      <alignment horizontal="center" vertical="top" wrapText="1"/>
    </xf>
    <xf numFmtId="49" fontId="16" fillId="35" borderId="10" xfId="65" applyNumberFormat="1" applyFont="1" applyFill="1" applyBorder="1" applyAlignment="1">
      <alignment horizontal="centerContinuous" vertical="center"/>
    </xf>
    <xf numFmtId="41" fontId="16" fillId="0" borderId="10" xfId="0" applyNumberFormat="1" applyFont="1" applyBorder="1" applyAlignment="1">
      <alignment horizontal="center" vertical="top" wrapText="1"/>
    </xf>
    <xf numFmtId="41" fontId="10" fillId="34" borderId="10" xfId="65" applyNumberFormat="1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left" vertical="center" wrapText="1"/>
    </xf>
    <xf numFmtId="0" fontId="23" fillId="0" borderId="16" xfId="0" applyNumberFormat="1" applyFont="1" applyBorder="1" applyAlignment="1">
      <alignment vertical="center" wrapText="1"/>
    </xf>
    <xf numFmtId="0" fontId="23" fillId="0" borderId="18" xfId="0" applyNumberFormat="1" applyFont="1" applyBorder="1" applyAlignment="1">
      <alignment vertical="center" wrapText="1"/>
    </xf>
    <xf numFmtId="0" fontId="23" fillId="0" borderId="16" xfId="0" applyNumberFormat="1" applyFont="1" applyBorder="1" applyAlignment="1">
      <alignment horizontal="center" vertical="justify" wrapText="1"/>
    </xf>
    <xf numFmtId="0" fontId="23" fillId="0" borderId="17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0" borderId="17" xfId="0" applyFont="1" applyBorder="1" applyAlignment="1">
      <alignment vertical="center" wrapText="1"/>
    </xf>
    <xf numFmtId="0" fontId="23" fillId="0" borderId="18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wrapText="1"/>
    </xf>
    <xf numFmtId="49" fontId="23" fillId="0" borderId="16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6" xfId="0" applyFont="1" applyBorder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wrapText="1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67" fillId="35" borderId="10" xfId="0" applyFont="1" applyFill="1" applyBorder="1" applyAlignment="1">
      <alignment horizontal="center" vertical="top" wrapText="1"/>
    </xf>
    <xf numFmtId="1" fontId="10" fillId="37" borderId="10" xfId="65" applyNumberFormat="1" applyFont="1" applyFill="1" applyBorder="1" applyAlignment="1">
      <alignment horizontal="center" vertical="center" wrapText="1"/>
    </xf>
    <xf numFmtId="1" fontId="10" fillId="37" borderId="10" xfId="0" applyNumberFormat="1" applyFont="1" applyFill="1" applyBorder="1" applyAlignment="1">
      <alignment horizontal="center" vertical="top" wrapText="1"/>
    </xf>
    <xf numFmtId="41" fontId="10" fillId="37" borderId="10" xfId="0" applyNumberFormat="1" applyFont="1" applyFill="1" applyBorder="1" applyAlignment="1">
      <alignment vertical="top" wrapText="1"/>
    </xf>
    <xf numFmtId="49" fontId="16" fillId="39" borderId="10" xfId="65" applyNumberFormat="1" applyFont="1" applyFill="1" applyBorder="1" applyAlignment="1">
      <alignment horizontal="centerContinuous" vertical="center"/>
    </xf>
    <xf numFmtId="0" fontId="16" fillId="39" borderId="10" xfId="0" applyFont="1" applyFill="1" applyBorder="1" applyAlignment="1">
      <alignment horizontal="center" vertical="top" wrapText="1"/>
    </xf>
    <xf numFmtId="185" fontId="16" fillId="39" borderId="10" xfId="0" applyNumberFormat="1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center" wrapText="1"/>
    </xf>
    <xf numFmtId="41" fontId="16" fillId="35" borderId="10" xfId="0" applyNumberFormat="1" applyFont="1" applyFill="1" applyBorder="1" applyAlignment="1">
      <alignment horizontal="center" vertical="center" wrapText="1"/>
    </xf>
    <xf numFmtId="185" fontId="16" fillId="35" borderId="10" xfId="0" applyNumberFormat="1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vertical="center"/>
    </xf>
    <xf numFmtId="49" fontId="16" fillId="9" borderId="10" xfId="65" applyNumberFormat="1" applyFont="1" applyFill="1" applyBorder="1" applyAlignment="1">
      <alignment horizontal="centerContinuous" vertical="center"/>
    </xf>
    <xf numFmtId="0" fontId="16" fillId="9" borderId="10" xfId="0" applyFont="1" applyFill="1" applyBorder="1" applyAlignment="1">
      <alignment horizontal="justify" wrapText="1"/>
    </xf>
    <xf numFmtId="0" fontId="10" fillId="9" borderId="10" xfId="59" applyNumberFormat="1" applyFont="1" applyFill="1" applyBorder="1" applyAlignment="1">
      <alignment horizontal="center" vertical="center" wrapText="1"/>
    </xf>
    <xf numFmtId="41" fontId="10" fillId="9" borderId="10" xfId="64" applyNumberFormat="1" applyFont="1" applyFill="1" applyBorder="1" applyAlignment="1">
      <alignment horizontal="center" vertical="center"/>
    </xf>
    <xf numFmtId="41" fontId="14" fillId="9" borderId="10" xfId="64" applyNumberFormat="1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justify" wrapText="1"/>
    </xf>
    <xf numFmtId="41" fontId="10" fillId="9" borderId="10" xfId="65" applyNumberFormat="1" applyFont="1" applyFill="1" applyBorder="1" applyAlignment="1">
      <alignment horizontal="center" vertical="center"/>
    </xf>
    <xf numFmtId="0" fontId="10" fillId="39" borderId="10" xfId="59" applyNumberFormat="1" applyFont="1" applyFill="1" applyBorder="1" applyAlignment="1">
      <alignment horizontal="center" vertical="center" wrapText="1"/>
    </xf>
    <xf numFmtId="41" fontId="10" fillId="39" borderId="10" xfId="64" applyNumberFormat="1" applyFont="1" applyFill="1" applyBorder="1" applyAlignment="1">
      <alignment horizontal="center" vertical="center"/>
    </xf>
    <xf numFmtId="41" fontId="14" fillId="39" borderId="10" xfId="64" applyNumberFormat="1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67" fillId="39" borderId="10" xfId="0" applyFont="1" applyFill="1" applyBorder="1" applyAlignment="1">
      <alignment horizontal="center" vertical="top" wrapText="1"/>
    </xf>
    <xf numFmtId="0" fontId="16" fillId="9" borderId="10" xfId="0" applyFont="1" applyFill="1" applyBorder="1" applyAlignment="1">
      <alignment horizontal="center" vertical="center" wrapText="1"/>
    </xf>
    <xf numFmtId="17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49" fontId="27" fillId="35" borderId="10" xfId="65" applyNumberFormat="1" applyFont="1" applyFill="1" applyBorder="1" applyAlignment="1">
      <alignment horizontal="left" vertical="center"/>
    </xf>
    <xf numFmtId="0" fontId="67" fillId="35" borderId="10" xfId="0" applyFont="1" applyFill="1" applyBorder="1" applyAlignment="1">
      <alignment horizontal="center" vertical="top" wrapText="1"/>
    </xf>
    <xf numFmtId="41" fontId="10" fillId="0" borderId="10" xfId="64" applyNumberFormat="1" applyFont="1" applyFill="1" applyBorder="1" applyAlignment="1">
      <alignment horizontal="center" vertical="center"/>
    </xf>
    <xf numFmtId="41" fontId="16" fillId="9" borderId="10" xfId="0" applyNumberFormat="1" applyFont="1" applyFill="1" applyBorder="1" applyAlignment="1">
      <alignment horizontal="center" vertical="top" wrapText="1"/>
    </xf>
    <xf numFmtId="0" fontId="67" fillId="35" borderId="10" xfId="0" applyFont="1" applyFill="1" applyBorder="1" applyAlignment="1">
      <alignment horizontal="center" vertical="top" wrapText="1"/>
    </xf>
    <xf numFmtId="41" fontId="16" fillId="0" borderId="10" xfId="0" applyNumberFormat="1" applyFont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wrapText="1"/>
    </xf>
    <xf numFmtId="0" fontId="67" fillId="35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/>
    </xf>
    <xf numFmtId="0" fontId="10" fillId="0" borderId="0" xfId="53" applyNumberFormat="1" applyFont="1" applyFill="1" applyBorder="1" applyAlignment="1">
      <alignment horizontal="center" vertical="center" wrapText="1"/>
      <protection/>
    </xf>
    <xf numFmtId="1" fontId="10" fillId="0" borderId="0" xfId="53" applyNumberFormat="1" applyFont="1" applyFill="1" applyBorder="1" applyAlignment="1">
      <alignment horizontal="center" vertical="center" wrapText="1"/>
      <protection/>
    </xf>
    <xf numFmtId="0" fontId="10" fillId="39" borderId="0" xfId="0" applyFont="1" applyFill="1" applyBorder="1" applyAlignment="1">
      <alignment vertical="center"/>
    </xf>
    <xf numFmtId="0" fontId="10" fillId="0" borderId="0" xfId="65" applyNumberFormat="1" applyFont="1" applyAlignment="1">
      <alignment horizontal="center" vertical="center"/>
    </xf>
    <xf numFmtId="0" fontId="10" fillId="0" borderId="0" xfId="65" applyNumberFormat="1" applyFont="1" applyAlignment="1">
      <alignment horizontal="center" vertical="center" wrapText="1"/>
    </xf>
    <xf numFmtId="0" fontId="11" fillId="0" borderId="10" xfId="65" applyNumberFormat="1" applyFont="1" applyBorder="1" applyAlignment="1">
      <alignment horizontal="center" vertical="center" wrapText="1"/>
    </xf>
    <xf numFmtId="173" fontId="1" fillId="0" borderId="10" xfId="65" applyNumberFormat="1" applyFont="1" applyBorder="1" applyAlignment="1">
      <alignment horizontal="center" vertical="center"/>
    </xf>
    <xf numFmtId="184" fontId="1" fillId="0" borderId="10" xfId="64" applyNumberFormat="1" applyFont="1" applyBorder="1" applyAlignment="1">
      <alignment vertical="center"/>
    </xf>
    <xf numFmtId="173" fontId="1" fillId="0" borderId="19" xfId="65" applyNumberFormat="1" applyFont="1" applyBorder="1" applyAlignment="1">
      <alignment horizontal="center" vertical="center"/>
    </xf>
    <xf numFmtId="173" fontId="1" fillId="0" borderId="20" xfId="65" applyNumberFormat="1" applyFont="1" applyBorder="1" applyAlignment="1">
      <alignment horizontal="center" vertical="center"/>
    </xf>
    <xf numFmtId="173" fontId="1" fillId="0" borderId="10" xfId="65" applyNumberFormat="1" applyFont="1" applyFill="1" applyBorder="1" applyAlignment="1">
      <alignment horizontal="center" vertical="center" wrapText="1"/>
    </xf>
    <xf numFmtId="184" fontId="1" fillId="0" borderId="10" xfId="64" applyNumberFormat="1" applyFont="1" applyFill="1" applyBorder="1" applyAlignment="1">
      <alignment horizontal="center" vertical="center" textRotation="90" wrapText="1"/>
    </xf>
    <xf numFmtId="1" fontId="1" fillId="0" borderId="10" xfId="65" applyNumberFormat="1" applyFont="1" applyFill="1" applyBorder="1" applyAlignment="1">
      <alignment horizontal="center" vertical="center" wrapText="1"/>
    </xf>
    <xf numFmtId="1" fontId="1" fillId="0" borderId="10" xfId="64" applyNumberFormat="1" applyFont="1" applyFill="1" applyBorder="1" applyAlignment="1">
      <alignment horizontal="center" vertical="center" wrapText="1"/>
    </xf>
    <xf numFmtId="173" fontId="1" fillId="0" borderId="0" xfId="65" applyNumberFormat="1" applyFont="1" applyAlignment="1">
      <alignment horizontal="center" vertical="center"/>
    </xf>
    <xf numFmtId="184" fontId="1" fillId="0" borderId="0" xfId="64" applyNumberFormat="1" applyFont="1" applyAlignment="1">
      <alignment vertical="center"/>
    </xf>
    <xf numFmtId="184" fontId="11" fillId="40" borderId="19" xfId="64" applyNumberFormat="1" applyFont="1" applyFill="1" applyBorder="1" applyAlignment="1">
      <alignment vertical="center"/>
    </xf>
    <xf numFmtId="184" fontId="11" fillId="40" borderId="20" xfId="64" applyNumberFormat="1" applyFont="1" applyFill="1" applyBorder="1" applyAlignment="1">
      <alignment vertical="center"/>
    </xf>
    <xf numFmtId="184" fontId="11" fillId="40" borderId="11" xfId="64" applyNumberFormat="1" applyFont="1" applyFill="1" applyBorder="1" applyAlignment="1">
      <alignment vertical="center"/>
    </xf>
    <xf numFmtId="0" fontId="11" fillId="0" borderId="10" xfId="0" applyFont="1" applyBorder="1" applyAlignment="1">
      <alignment vertical="top" wrapText="1"/>
    </xf>
    <xf numFmtId="49" fontId="11" fillId="39" borderId="10" xfId="65" applyNumberFormat="1" applyFont="1" applyFill="1" applyBorder="1" applyAlignment="1">
      <alignment horizontal="centerContinuous" vertical="center"/>
    </xf>
    <xf numFmtId="0" fontId="11" fillId="39" borderId="10" xfId="0" applyFont="1" applyFill="1" applyBorder="1" applyAlignment="1">
      <alignment horizontal="center" vertical="center" wrapText="1"/>
    </xf>
    <xf numFmtId="0" fontId="11" fillId="39" borderId="10" xfId="65" applyNumberFormat="1" applyFont="1" applyFill="1" applyBorder="1" applyAlignment="1">
      <alignment horizontal="center" vertical="center"/>
    </xf>
    <xf numFmtId="1" fontId="1" fillId="39" borderId="10" xfId="0" applyNumberFormat="1" applyFont="1" applyFill="1" applyBorder="1" applyAlignment="1">
      <alignment horizontal="center" vertical="top" wrapText="1"/>
    </xf>
    <xf numFmtId="0" fontId="16" fillId="39" borderId="10" xfId="0" applyFont="1" applyFill="1" applyBorder="1" applyAlignment="1">
      <alignment vertical="top" wrapText="1"/>
    </xf>
    <xf numFmtId="49" fontId="11" fillId="39" borderId="10" xfId="65" applyNumberFormat="1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vertical="top" wrapText="1"/>
    </xf>
    <xf numFmtId="49" fontId="11" fillId="39" borderId="10" xfId="65" applyNumberFormat="1" applyFont="1" applyFill="1" applyBorder="1" applyAlignment="1">
      <alignment horizontal="left" vertical="center"/>
    </xf>
    <xf numFmtId="41" fontId="10" fillId="39" borderId="0" xfId="0" applyNumberFormat="1" applyFont="1" applyFill="1" applyBorder="1" applyAlignment="1">
      <alignment vertical="center"/>
    </xf>
    <xf numFmtId="1" fontId="10" fillId="39" borderId="0" xfId="0" applyNumberFormat="1" applyFont="1" applyFill="1" applyBorder="1" applyAlignment="1">
      <alignment vertical="center"/>
    </xf>
    <xf numFmtId="41" fontId="10" fillId="0" borderId="0" xfId="53" applyNumberFormat="1" applyFont="1" applyFill="1" applyBorder="1" applyAlignment="1">
      <alignment horizontal="center" vertical="center" textRotation="90" wrapText="1"/>
      <protection/>
    </xf>
    <xf numFmtId="0" fontId="10" fillId="5" borderId="0" xfId="0" applyFont="1" applyFill="1" applyBorder="1" applyAlignment="1">
      <alignment vertical="center"/>
    </xf>
    <xf numFmtId="0" fontId="11" fillId="39" borderId="10" xfId="0" applyFont="1" applyFill="1" applyBorder="1" applyAlignment="1">
      <alignment vertical="top" wrapText="1"/>
    </xf>
    <xf numFmtId="0" fontId="11" fillId="39" borderId="10" xfId="0" applyFont="1" applyFill="1" applyBorder="1" applyAlignment="1">
      <alignment vertical="top" wrapText="1"/>
    </xf>
    <xf numFmtId="0" fontId="11" fillId="39" borderId="10" xfId="0" applyFont="1" applyFill="1" applyBorder="1" applyAlignment="1">
      <alignment vertical="center" wrapText="1"/>
    </xf>
    <xf numFmtId="176" fontId="10" fillId="5" borderId="0" xfId="0" applyNumberFormat="1" applyFont="1" applyFill="1" applyBorder="1" applyAlignment="1">
      <alignment vertical="center"/>
    </xf>
    <xf numFmtId="41" fontId="10" fillId="5" borderId="0" xfId="0" applyNumberFormat="1" applyFont="1" applyFill="1" applyBorder="1" applyAlignment="1">
      <alignment vertical="center"/>
    </xf>
    <xf numFmtId="0" fontId="11" fillId="7" borderId="10" xfId="65" applyNumberFormat="1" applyFont="1" applyFill="1" applyBorder="1" applyAlignment="1">
      <alignment horizontal="center" vertical="center"/>
    </xf>
    <xf numFmtId="49" fontId="11" fillId="7" borderId="10" xfId="65" applyNumberFormat="1" applyFont="1" applyFill="1" applyBorder="1" applyAlignment="1">
      <alignment horizontal="centerContinuous" vertical="center"/>
    </xf>
    <xf numFmtId="1" fontId="1" fillId="7" borderId="10" xfId="0" applyNumberFormat="1" applyFont="1" applyFill="1" applyBorder="1" applyAlignment="1">
      <alignment horizontal="center" vertical="top" wrapText="1"/>
    </xf>
    <xf numFmtId="49" fontId="11" fillId="7" borderId="10" xfId="65" applyNumberFormat="1" applyFont="1" applyFill="1" applyBorder="1" applyAlignment="1">
      <alignment horizontal="center" vertical="center"/>
    </xf>
    <xf numFmtId="1" fontId="1" fillId="39" borderId="10" xfId="0" applyNumberFormat="1" applyFont="1" applyFill="1" applyBorder="1" applyAlignment="1">
      <alignment horizontal="left" vertical="top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vertical="top" wrapText="1"/>
    </xf>
    <xf numFmtId="184" fontId="1" fillId="0" borderId="19" xfId="64" applyNumberFormat="1" applyFont="1" applyBorder="1" applyAlignment="1">
      <alignment horizontal="center" vertical="center"/>
    </xf>
    <xf numFmtId="184" fontId="1" fillId="0" borderId="20" xfId="64" applyNumberFormat="1" applyFont="1" applyBorder="1" applyAlignment="1">
      <alignment horizontal="center" vertical="center"/>
    </xf>
    <xf numFmtId="173" fontId="1" fillId="0" borderId="19" xfId="65" applyNumberFormat="1" applyFont="1" applyBorder="1" applyAlignment="1">
      <alignment horizontal="center" vertical="center"/>
    </xf>
    <xf numFmtId="173" fontId="1" fillId="0" borderId="20" xfId="65" applyNumberFormat="1" applyFont="1" applyBorder="1" applyAlignment="1">
      <alignment horizontal="center" vertical="center"/>
    </xf>
    <xf numFmtId="184" fontId="1" fillId="0" borderId="10" xfId="64" applyNumberFormat="1" applyFont="1" applyFill="1" applyBorder="1" applyAlignment="1">
      <alignment horizontal="center" vertical="center" wrapText="1"/>
    </xf>
    <xf numFmtId="184" fontId="1" fillId="0" borderId="10" xfId="64" applyNumberFormat="1" applyFont="1" applyFill="1" applyBorder="1" applyAlignment="1">
      <alignment horizontal="center" vertical="center" textRotation="90" wrapText="1"/>
    </xf>
    <xf numFmtId="1" fontId="1" fillId="7" borderId="19" xfId="0" applyNumberFormat="1" applyFont="1" applyFill="1" applyBorder="1" applyAlignment="1">
      <alignment horizontal="center" vertical="top" wrapText="1"/>
    </xf>
    <xf numFmtId="1" fontId="1" fillId="7" borderId="20" xfId="0" applyNumberFormat="1" applyFont="1" applyFill="1" applyBorder="1" applyAlignment="1">
      <alignment horizontal="center" vertical="top" wrapText="1"/>
    </xf>
    <xf numFmtId="1" fontId="1" fillId="7" borderId="11" xfId="0" applyNumberFormat="1" applyFont="1" applyFill="1" applyBorder="1" applyAlignment="1">
      <alignment horizontal="center" vertical="top" wrapText="1"/>
    </xf>
    <xf numFmtId="0" fontId="11" fillId="5" borderId="19" xfId="65" applyNumberFormat="1" applyFont="1" applyFill="1" applyBorder="1" applyAlignment="1">
      <alignment horizontal="center" vertical="center" wrapText="1"/>
    </xf>
    <xf numFmtId="0" fontId="11" fillId="5" borderId="20" xfId="65" applyNumberFormat="1" applyFont="1" applyFill="1" applyBorder="1" applyAlignment="1">
      <alignment horizontal="center" vertical="center" wrapText="1"/>
    </xf>
    <xf numFmtId="1" fontId="1" fillId="41" borderId="19" xfId="0" applyNumberFormat="1" applyFont="1" applyFill="1" applyBorder="1" applyAlignment="1">
      <alignment horizontal="center" vertical="top" wrapText="1"/>
    </xf>
    <xf numFmtId="1" fontId="1" fillId="41" borderId="20" xfId="0" applyNumberFormat="1" applyFont="1" applyFill="1" applyBorder="1" applyAlignment="1">
      <alignment horizontal="center" vertical="top" wrapText="1"/>
    </xf>
    <xf numFmtId="1" fontId="1" fillId="41" borderId="11" xfId="0" applyNumberFormat="1" applyFont="1" applyFill="1" applyBorder="1" applyAlignment="1">
      <alignment horizontal="center" vertical="top" wrapText="1"/>
    </xf>
    <xf numFmtId="0" fontId="11" fillId="0" borderId="10" xfId="65" applyNumberFormat="1" applyFont="1" applyFill="1" applyBorder="1" applyAlignment="1">
      <alignment horizontal="center" vertical="center" wrapText="1"/>
    </xf>
    <xf numFmtId="41" fontId="11" fillId="0" borderId="10" xfId="65" applyNumberFormat="1" applyFont="1" applyFill="1" applyBorder="1" applyAlignment="1">
      <alignment horizontal="center" vertical="center" wrapText="1"/>
    </xf>
    <xf numFmtId="173" fontId="1" fillId="0" borderId="10" xfId="65" applyNumberFormat="1" applyFont="1" applyFill="1" applyBorder="1" applyAlignment="1">
      <alignment horizontal="center" vertical="center" wrapText="1"/>
    </xf>
    <xf numFmtId="0" fontId="67" fillId="35" borderId="16" xfId="0" applyFont="1" applyFill="1" applyBorder="1" applyAlignment="1">
      <alignment horizontal="center" vertical="top" wrapText="1"/>
    </xf>
    <xf numFmtId="0" fontId="67" fillId="35" borderId="17" xfId="0" applyFont="1" applyFill="1" applyBorder="1" applyAlignment="1">
      <alignment horizontal="center" vertical="top" wrapText="1"/>
    </xf>
    <xf numFmtId="0" fontId="67" fillId="35" borderId="10" xfId="0" applyFont="1" applyFill="1" applyBorder="1" applyAlignment="1">
      <alignment horizontal="center" vertical="top" wrapText="1"/>
    </xf>
    <xf numFmtId="0" fontId="10" fillId="0" borderId="10" xfId="65" applyNumberFormat="1" applyFont="1" applyFill="1" applyBorder="1" applyAlignment="1">
      <alignment horizontal="left" vertical="center"/>
    </xf>
    <xf numFmtId="0" fontId="10" fillId="0" borderId="10" xfId="53" applyNumberFormat="1" applyFont="1" applyFill="1" applyBorder="1" applyAlignment="1">
      <alignment horizontal="center" vertical="center" textRotation="90" wrapText="1"/>
      <protection/>
    </xf>
    <xf numFmtId="184" fontId="10" fillId="0" borderId="10" xfId="64" applyNumberFormat="1" applyFont="1" applyFill="1" applyBorder="1" applyAlignment="1">
      <alignment horizontal="center" vertical="center" wrapText="1"/>
    </xf>
    <xf numFmtId="184" fontId="10" fillId="0" borderId="10" xfId="64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top" wrapText="1"/>
    </xf>
    <xf numFmtId="184" fontId="26" fillId="40" borderId="19" xfId="64" applyNumberFormat="1" applyFont="1" applyFill="1" applyBorder="1" applyAlignment="1">
      <alignment horizontal="center" vertical="center"/>
    </xf>
    <xf numFmtId="184" fontId="26" fillId="40" borderId="20" xfId="64" applyNumberFormat="1" applyFont="1" applyFill="1" applyBorder="1" applyAlignment="1">
      <alignment horizontal="center" vertical="center"/>
    </xf>
    <xf numFmtId="184" fontId="26" fillId="40" borderId="11" xfId="64" applyNumberFormat="1" applyFont="1" applyFill="1" applyBorder="1" applyAlignment="1">
      <alignment horizontal="center" vertical="center"/>
    </xf>
    <xf numFmtId="41" fontId="10" fillId="0" borderId="10" xfId="65" applyNumberFormat="1" applyFont="1" applyFill="1" applyBorder="1" applyAlignment="1">
      <alignment horizontal="center" vertical="center" wrapText="1"/>
    </xf>
    <xf numFmtId="173" fontId="10" fillId="0" borderId="10" xfId="65" applyNumberFormat="1" applyFont="1" applyFill="1" applyBorder="1" applyAlignment="1">
      <alignment horizontal="center" vertical="center" wrapText="1"/>
    </xf>
    <xf numFmtId="0" fontId="11" fillId="42" borderId="19" xfId="65" applyNumberFormat="1" applyFont="1" applyFill="1" applyBorder="1" applyAlignment="1">
      <alignment horizontal="center" vertical="center" wrapText="1"/>
    </xf>
    <xf numFmtId="0" fontId="11" fillId="42" borderId="20" xfId="65" applyNumberFormat="1" applyFont="1" applyFill="1" applyBorder="1" applyAlignment="1">
      <alignment horizontal="center" vertical="center" wrapText="1"/>
    </xf>
    <xf numFmtId="0" fontId="11" fillId="42" borderId="11" xfId="65" applyNumberFormat="1" applyFont="1" applyFill="1" applyBorder="1" applyAlignment="1">
      <alignment horizontal="center" vertical="center" wrapText="1"/>
    </xf>
    <xf numFmtId="184" fontId="26" fillId="0" borderId="19" xfId="64" applyNumberFormat="1" applyFont="1" applyBorder="1" applyAlignment="1">
      <alignment horizontal="center" vertical="center"/>
    </xf>
    <xf numFmtId="184" fontId="26" fillId="0" borderId="20" xfId="64" applyNumberFormat="1" applyFont="1" applyBorder="1" applyAlignment="1">
      <alignment horizontal="center" vertical="center"/>
    </xf>
    <xf numFmtId="184" fontId="26" fillId="40" borderId="10" xfId="64" applyNumberFormat="1" applyFont="1" applyFill="1" applyBorder="1" applyAlignment="1">
      <alignment horizontal="center" vertical="center"/>
    </xf>
    <xf numFmtId="173" fontId="11" fillId="0" borderId="19" xfId="65" applyNumberFormat="1" applyFont="1" applyBorder="1" applyAlignment="1">
      <alignment horizontal="center" vertical="center"/>
    </xf>
    <xf numFmtId="173" fontId="11" fillId="0" borderId="20" xfId="65" applyNumberFormat="1" applyFont="1" applyBorder="1" applyAlignment="1">
      <alignment horizontal="center" vertical="center"/>
    </xf>
    <xf numFmtId="173" fontId="11" fillId="0" borderId="11" xfId="65" applyNumberFormat="1" applyFont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top" wrapText="1"/>
    </xf>
    <xf numFmtId="0" fontId="16" fillId="35" borderId="17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vertical="top" wrapText="1"/>
    </xf>
    <xf numFmtId="0" fontId="16" fillId="35" borderId="10" xfId="0" applyFont="1" applyFill="1" applyBorder="1" applyAlignment="1">
      <alignment horizontal="center" wrapText="1"/>
    </xf>
    <xf numFmtId="0" fontId="16" fillId="35" borderId="16" xfId="0" applyFont="1" applyFill="1" applyBorder="1" applyAlignment="1">
      <alignment horizontal="center" wrapText="1"/>
    </xf>
    <xf numFmtId="0" fontId="16" fillId="35" borderId="17" xfId="0" applyFont="1" applyFill="1" applyBorder="1" applyAlignment="1">
      <alignment horizontal="center" wrapText="1"/>
    </xf>
    <xf numFmtId="0" fontId="16" fillId="9" borderId="16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top" wrapText="1"/>
    </xf>
    <xf numFmtId="0" fontId="16" fillId="9" borderId="17" xfId="0" applyFont="1" applyFill="1" applyBorder="1" applyAlignment="1">
      <alignment horizontal="center" vertical="top" wrapText="1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6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17" fillId="40" borderId="19" xfId="0" applyNumberFormat="1" applyFont="1" applyFill="1" applyBorder="1" applyAlignment="1">
      <alignment horizontal="center" vertical="center" wrapText="1"/>
    </xf>
    <xf numFmtId="0" fontId="17" fillId="40" borderId="20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/>
    </xf>
    <xf numFmtId="0" fontId="21" fillId="40" borderId="0" xfId="0" applyFont="1" applyFill="1" applyBorder="1" applyAlignment="1">
      <alignment horizontal="center"/>
    </xf>
    <xf numFmtId="0" fontId="22" fillId="0" borderId="14" xfId="0" applyFont="1" applyBorder="1" applyAlignment="1">
      <alignment horizontal="center" vertical="top" wrapText="1"/>
    </xf>
    <xf numFmtId="0" fontId="18" fillId="34" borderId="1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173" fontId="10" fillId="0" borderId="10" xfId="65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5" fillId="40" borderId="10" xfId="0" applyNumberFormat="1" applyFont="1" applyFill="1" applyBorder="1" applyAlignment="1">
      <alignment horizontal="center" vertical="center" wrapText="1"/>
    </xf>
    <xf numFmtId="0" fontId="8" fillId="40" borderId="10" xfId="0" applyNumberFormat="1" applyFont="1" applyFill="1" applyBorder="1" applyAlignment="1">
      <alignment horizontal="center" vertical="center" wrapText="1"/>
    </xf>
    <xf numFmtId="1" fontId="10" fillId="0" borderId="20" xfId="54" applyNumberFormat="1" applyFont="1" applyBorder="1" applyAlignment="1">
      <alignment horizontal="center" vertical="center" wrapText="1"/>
      <protection/>
    </xf>
    <xf numFmtId="1" fontId="10" fillId="0" borderId="11" xfId="54" applyNumberFormat="1" applyFont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_X" xfId="53"/>
    <cellStyle name="Обычный_лес. эфф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106</xdr:row>
      <xdr:rowOff>0</xdr:rowOff>
    </xdr:from>
    <xdr:ext cx="104775" cy="714375"/>
    <xdr:sp>
      <xdr:nvSpPr>
        <xdr:cNvPr id="1" name="Text Box 2"/>
        <xdr:cNvSpPr txBox="1">
          <a:spLocks noChangeArrowheads="1"/>
        </xdr:cNvSpPr>
      </xdr:nvSpPr>
      <xdr:spPr>
        <a:xfrm>
          <a:off x="4067175" y="35794950"/>
          <a:ext cx="104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04775" cy="714375"/>
    <xdr:sp>
      <xdr:nvSpPr>
        <xdr:cNvPr id="2" name="Text Box 28"/>
        <xdr:cNvSpPr txBox="1">
          <a:spLocks noChangeArrowheads="1"/>
        </xdr:cNvSpPr>
      </xdr:nvSpPr>
      <xdr:spPr>
        <a:xfrm>
          <a:off x="4067175" y="35794950"/>
          <a:ext cx="104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3" name="Text Box 35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4" name="Text Box 36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5" name="Text Box 37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6" name="Text Box 38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7" name="Text Box 39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8" name="Text Box 40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9" name="Text Box 41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10" name="Text Box 42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11" name="Text Box 43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12" name="Text Box 44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13" name="Text Box 45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14" name="Text Box 46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15" name="Text Box 47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16" name="Text Box 48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17" name="Text Box 49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18" name="Text Box 50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19" name="Text Box 51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20" name="Text Box 52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21" name="Text Box 53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57175"/>
    <xdr:sp>
      <xdr:nvSpPr>
        <xdr:cNvPr id="22" name="Text Box 54"/>
        <xdr:cNvSpPr txBox="1">
          <a:spLocks noChangeArrowheads="1"/>
        </xdr:cNvSpPr>
      </xdr:nvSpPr>
      <xdr:spPr>
        <a:xfrm>
          <a:off x="4067175" y="29908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00025"/>
    <xdr:sp>
      <xdr:nvSpPr>
        <xdr:cNvPr id="23" name="Text Box 2"/>
        <xdr:cNvSpPr txBox="1">
          <a:spLocks noChangeArrowheads="1"/>
        </xdr:cNvSpPr>
      </xdr:nvSpPr>
      <xdr:spPr>
        <a:xfrm>
          <a:off x="4067175" y="29908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04775" cy="200025"/>
    <xdr:sp>
      <xdr:nvSpPr>
        <xdr:cNvPr id="24" name="Text Box 28"/>
        <xdr:cNvSpPr txBox="1">
          <a:spLocks noChangeArrowheads="1"/>
        </xdr:cNvSpPr>
      </xdr:nvSpPr>
      <xdr:spPr>
        <a:xfrm>
          <a:off x="4067175" y="29908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04775" cy="714375"/>
    <xdr:sp>
      <xdr:nvSpPr>
        <xdr:cNvPr id="25" name="Text Box 2"/>
        <xdr:cNvSpPr txBox="1">
          <a:spLocks noChangeArrowheads="1"/>
        </xdr:cNvSpPr>
      </xdr:nvSpPr>
      <xdr:spPr>
        <a:xfrm>
          <a:off x="4067175" y="35794950"/>
          <a:ext cx="104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04775" cy="714375"/>
    <xdr:sp>
      <xdr:nvSpPr>
        <xdr:cNvPr id="26" name="Text Box 28"/>
        <xdr:cNvSpPr txBox="1">
          <a:spLocks noChangeArrowheads="1"/>
        </xdr:cNvSpPr>
      </xdr:nvSpPr>
      <xdr:spPr>
        <a:xfrm>
          <a:off x="4067175" y="35794950"/>
          <a:ext cx="104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04775" cy="714375"/>
    <xdr:sp>
      <xdr:nvSpPr>
        <xdr:cNvPr id="27" name="Text Box 2"/>
        <xdr:cNvSpPr txBox="1">
          <a:spLocks noChangeArrowheads="1"/>
        </xdr:cNvSpPr>
      </xdr:nvSpPr>
      <xdr:spPr>
        <a:xfrm>
          <a:off x="4067175" y="35794950"/>
          <a:ext cx="104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04775" cy="714375"/>
    <xdr:sp>
      <xdr:nvSpPr>
        <xdr:cNvPr id="28" name="Text Box 28"/>
        <xdr:cNvSpPr txBox="1">
          <a:spLocks noChangeArrowheads="1"/>
        </xdr:cNvSpPr>
      </xdr:nvSpPr>
      <xdr:spPr>
        <a:xfrm>
          <a:off x="4067175" y="35794950"/>
          <a:ext cx="104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04775" cy="266700"/>
    <xdr:sp>
      <xdr:nvSpPr>
        <xdr:cNvPr id="29" name="Text Box 2"/>
        <xdr:cNvSpPr txBox="1">
          <a:spLocks noChangeArrowheads="1"/>
        </xdr:cNvSpPr>
      </xdr:nvSpPr>
      <xdr:spPr>
        <a:xfrm>
          <a:off x="4067175" y="454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04775" cy="266700"/>
    <xdr:sp>
      <xdr:nvSpPr>
        <xdr:cNvPr id="30" name="Text Box 28"/>
        <xdr:cNvSpPr txBox="1">
          <a:spLocks noChangeArrowheads="1"/>
        </xdr:cNvSpPr>
      </xdr:nvSpPr>
      <xdr:spPr>
        <a:xfrm>
          <a:off x="4067175" y="454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04775" cy="266700"/>
    <xdr:sp>
      <xdr:nvSpPr>
        <xdr:cNvPr id="31" name="Text Box 35"/>
        <xdr:cNvSpPr txBox="1">
          <a:spLocks noChangeArrowheads="1"/>
        </xdr:cNvSpPr>
      </xdr:nvSpPr>
      <xdr:spPr>
        <a:xfrm>
          <a:off x="4067175" y="17268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04775" cy="266700"/>
    <xdr:sp>
      <xdr:nvSpPr>
        <xdr:cNvPr id="32" name="Text Box 36"/>
        <xdr:cNvSpPr txBox="1">
          <a:spLocks noChangeArrowheads="1"/>
        </xdr:cNvSpPr>
      </xdr:nvSpPr>
      <xdr:spPr>
        <a:xfrm>
          <a:off x="4067175" y="17268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04775" cy="266700"/>
    <xdr:sp>
      <xdr:nvSpPr>
        <xdr:cNvPr id="33" name="Text Box 37"/>
        <xdr:cNvSpPr txBox="1">
          <a:spLocks noChangeArrowheads="1"/>
        </xdr:cNvSpPr>
      </xdr:nvSpPr>
      <xdr:spPr>
        <a:xfrm>
          <a:off x="4067175" y="18440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04775" cy="266700"/>
    <xdr:sp>
      <xdr:nvSpPr>
        <xdr:cNvPr id="34" name="Text Box 38"/>
        <xdr:cNvSpPr txBox="1">
          <a:spLocks noChangeArrowheads="1"/>
        </xdr:cNvSpPr>
      </xdr:nvSpPr>
      <xdr:spPr>
        <a:xfrm>
          <a:off x="4067175" y="18440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04775" cy="123825"/>
    <xdr:sp>
      <xdr:nvSpPr>
        <xdr:cNvPr id="35" name="Text Box 39"/>
        <xdr:cNvSpPr txBox="1">
          <a:spLocks noChangeArrowheads="1"/>
        </xdr:cNvSpPr>
      </xdr:nvSpPr>
      <xdr:spPr>
        <a:xfrm>
          <a:off x="4067175" y="78676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04775" cy="123825"/>
    <xdr:sp>
      <xdr:nvSpPr>
        <xdr:cNvPr id="36" name="Text Box 40"/>
        <xdr:cNvSpPr txBox="1">
          <a:spLocks noChangeArrowheads="1"/>
        </xdr:cNvSpPr>
      </xdr:nvSpPr>
      <xdr:spPr>
        <a:xfrm>
          <a:off x="4067175" y="78676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04775" cy="266700"/>
    <xdr:sp>
      <xdr:nvSpPr>
        <xdr:cNvPr id="37" name="Text Box 41"/>
        <xdr:cNvSpPr txBox="1">
          <a:spLocks noChangeArrowheads="1"/>
        </xdr:cNvSpPr>
      </xdr:nvSpPr>
      <xdr:spPr>
        <a:xfrm>
          <a:off x="4067175" y="6915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04775" cy="266700"/>
    <xdr:sp>
      <xdr:nvSpPr>
        <xdr:cNvPr id="38" name="Text Box 42"/>
        <xdr:cNvSpPr txBox="1">
          <a:spLocks noChangeArrowheads="1"/>
        </xdr:cNvSpPr>
      </xdr:nvSpPr>
      <xdr:spPr>
        <a:xfrm>
          <a:off x="4067175" y="6915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04775" cy="266700"/>
    <xdr:sp>
      <xdr:nvSpPr>
        <xdr:cNvPr id="39" name="Text Box 43"/>
        <xdr:cNvSpPr txBox="1">
          <a:spLocks noChangeArrowheads="1"/>
        </xdr:cNvSpPr>
      </xdr:nvSpPr>
      <xdr:spPr>
        <a:xfrm>
          <a:off x="4067175" y="10467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04775" cy="266700"/>
    <xdr:sp>
      <xdr:nvSpPr>
        <xdr:cNvPr id="40" name="Text Box 44"/>
        <xdr:cNvSpPr txBox="1">
          <a:spLocks noChangeArrowheads="1"/>
        </xdr:cNvSpPr>
      </xdr:nvSpPr>
      <xdr:spPr>
        <a:xfrm>
          <a:off x="4067175" y="10467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04775" cy="266700"/>
    <xdr:sp>
      <xdr:nvSpPr>
        <xdr:cNvPr id="41" name="Text Box 45"/>
        <xdr:cNvSpPr txBox="1">
          <a:spLocks noChangeArrowheads="1"/>
        </xdr:cNvSpPr>
      </xdr:nvSpPr>
      <xdr:spPr>
        <a:xfrm>
          <a:off x="4067175" y="10467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04775" cy="266700"/>
    <xdr:sp>
      <xdr:nvSpPr>
        <xdr:cNvPr id="42" name="Text Box 46"/>
        <xdr:cNvSpPr txBox="1">
          <a:spLocks noChangeArrowheads="1"/>
        </xdr:cNvSpPr>
      </xdr:nvSpPr>
      <xdr:spPr>
        <a:xfrm>
          <a:off x="4067175" y="10467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04775" cy="266700"/>
    <xdr:sp>
      <xdr:nvSpPr>
        <xdr:cNvPr id="43" name="Text Box 47"/>
        <xdr:cNvSpPr txBox="1">
          <a:spLocks noChangeArrowheads="1"/>
        </xdr:cNvSpPr>
      </xdr:nvSpPr>
      <xdr:spPr>
        <a:xfrm>
          <a:off x="4067175" y="18440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04775" cy="266700"/>
    <xdr:sp>
      <xdr:nvSpPr>
        <xdr:cNvPr id="44" name="Text Box 48"/>
        <xdr:cNvSpPr txBox="1">
          <a:spLocks noChangeArrowheads="1"/>
        </xdr:cNvSpPr>
      </xdr:nvSpPr>
      <xdr:spPr>
        <a:xfrm>
          <a:off x="4067175" y="18440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04775" cy="266700"/>
    <xdr:sp>
      <xdr:nvSpPr>
        <xdr:cNvPr id="45" name="Text Box 49"/>
        <xdr:cNvSpPr txBox="1">
          <a:spLocks noChangeArrowheads="1"/>
        </xdr:cNvSpPr>
      </xdr:nvSpPr>
      <xdr:spPr>
        <a:xfrm>
          <a:off x="4067175" y="18440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104775" cy="266700"/>
    <xdr:sp>
      <xdr:nvSpPr>
        <xdr:cNvPr id="46" name="Text Box 50"/>
        <xdr:cNvSpPr txBox="1">
          <a:spLocks noChangeArrowheads="1"/>
        </xdr:cNvSpPr>
      </xdr:nvSpPr>
      <xdr:spPr>
        <a:xfrm>
          <a:off x="4067175" y="18440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04775" cy="266700"/>
    <xdr:sp>
      <xdr:nvSpPr>
        <xdr:cNvPr id="47" name="Text Box 51"/>
        <xdr:cNvSpPr txBox="1">
          <a:spLocks noChangeArrowheads="1"/>
        </xdr:cNvSpPr>
      </xdr:nvSpPr>
      <xdr:spPr>
        <a:xfrm>
          <a:off x="4067175" y="17268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04775" cy="266700"/>
    <xdr:sp>
      <xdr:nvSpPr>
        <xdr:cNvPr id="48" name="Text Box 52"/>
        <xdr:cNvSpPr txBox="1">
          <a:spLocks noChangeArrowheads="1"/>
        </xdr:cNvSpPr>
      </xdr:nvSpPr>
      <xdr:spPr>
        <a:xfrm>
          <a:off x="4067175" y="17268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04775" cy="266700"/>
    <xdr:sp>
      <xdr:nvSpPr>
        <xdr:cNvPr id="49" name="Text Box 53"/>
        <xdr:cNvSpPr txBox="1">
          <a:spLocks noChangeArrowheads="1"/>
        </xdr:cNvSpPr>
      </xdr:nvSpPr>
      <xdr:spPr>
        <a:xfrm>
          <a:off x="4067175" y="17268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04775" cy="266700"/>
    <xdr:sp>
      <xdr:nvSpPr>
        <xdr:cNvPr id="50" name="Text Box 54"/>
        <xdr:cNvSpPr txBox="1">
          <a:spLocks noChangeArrowheads="1"/>
        </xdr:cNvSpPr>
      </xdr:nvSpPr>
      <xdr:spPr>
        <a:xfrm>
          <a:off x="4067175" y="17268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04775" cy="200025"/>
    <xdr:sp>
      <xdr:nvSpPr>
        <xdr:cNvPr id="51" name="Text Box 2"/>
        <xdr:cNvSpPr txBox="1">
          <a:spLocks noChangeArrowheads="1"/>
        </xdr:cNvSpPr>
      </xdr:nvSpPr>
      <xdr:spPr>
        <a:xfrm>
          <a:off x="4067175" y="12553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04775" cy="200025"/>
    <xdr:sp>
      <xdr:nvSpPr>
        <xdr:cNvPr id="52" name="Text Box 28"/>
        <xdr:cNvSpPr txBox="1">
          <a:spLocks noChangeArrowheads="1"/>
        </xdr:cNvSpPr>
      </xdr:nvSpPr>
      <xdr:spPr>
        <a:xfrm>
          <a:off x="4067175" y="12553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04775" cy="714375"/>
    <xdr:sp>
      <xdr:nvSpPr>
        <xdr:cNvPr id="53" name="Text Box 2"/>
        <xdr:cNvSpPr txBox="1">
          <a:spLocks noChangeArrowheads="1"/>
        </xdr:cNvSpPr>
      </xdr:nvSpPr>
      <xdr:spPr>
        <a:xfrm>
          <a:off x="4067175" y="35794950"/>
          <a:ext cx="104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04775" cy="714375"/>
    <xdr:sp>
      <xdr:nvSpPr>
        <xdr:cNvPr id="54" name="Text Box 28"/>
        <xdr:cNvSpPr txBox="1">
          <a:spLocks noChangeArrowheads="1"/>
        </xdr:cNvSpPr>
      </xdr:nvSpPr>
      <xdr:spPr>
        <a:xfrm>
          <a:off x="4067175" y="35794950"/>
          <a:ext cx="104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187</xdr:row>
      <xdr:rowOff>0</xdr:rowOff>
    </xdr:from>
    <xdr:ext cx="104775" cy="266700"/>
    <xdr:sp>
      <xdr:nvSpPr>
        <xdr:cNvPr id="55" name="Text Box 2"/>
        <xdr:cNvSpPr txBox="1">
          <a:spLocks noChangeArrowheads="1"/>
        </xdr:cNvSpPr>
      </xdr:nvSpPr>
      <xdr:spPr>
        <a:xfrm>
          <a:off x="4067175" y="60693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187</xdr:row>
      <xdr:rowOff>0</xdr:rowOff>
    </xdr:from>
    <xdr:ext cx="104775" cy="266700"/>
    <xdr:sp>
      <xdr:nvSpPr>
        <xdr:cNvPr id="56" name="Text Box 28"/>
        <xdr:cNvSpPr txBox="1">
          <a:spLocks noChangeArrowheads="1"/>
        </xdr:cNvSpPr>
      </xdr:nvSpPr>
      <xdr:spPr>
        <a:xfrm>
          <a:off x="4067175" y="60693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4775" cy="266700"/>
    <xdr:sp>
      <xdr:nvSpPr>
        <xdr:cNvPr id="57" name="Text Box 2"/>
        <xdr:cNvSpPr txBox="1">
          <a:spLocks noChangeArrowheads="1"/>
        </xdr:cNvSpPr>
      </xdr:nvSpPr>
      <xdr:spPr>
        <a:xfrm>
          <a:off x="4067175" y="345376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4775" cy="266700"/>
    <xdr:sp>
      <xdr:nvSpPr>
        <xdr:cNvPr id="58" name="Text Box 28"/>
        <xdr:cNvSpPr txBox="1">
          <a:spLocks noChangeArrowheads="1"/>
        </xdr:cNvSpPr>
      </xdr:nvSpPr>
      <xdr:spPr>
        <a:xfrm>
          <a:off x="4067175" y="345376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04775" cy="714375"/>
    <xdr:sp>
      <xdr:nvSpPr>
        <xdr:cNvPr id="59" name="Text Box 2"/>
        <xdr:cNvSpPr txBox="1">
          <a:spLocks noChangeArrowheads="1"/>
        </xdr:cNvSpPr>
      </xdr:nvSpPr>
      <xdr:spPr>
        <a:xfrm>
          <a:off x="4067175" y="35794950"/>
          <a:ext cx="104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04775" cy="714375"/>
    <xdr:sp>
      <xdr:nvSpPr>
        <xdr:cNvPr id="60" name="Text Box 28"/>
        <xdr:cNvSpPr txBox="1">
          <a:spLocks noChangeArrowheads="1"/>
        </xdr:cNvSpPr>
      </xdr:nvSpPr>
      <xdr:spPr>
        <a:xfrm>
          <a:off x="4067175" y="35794950"/>
          <a:ext cx="104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104775" cy="266700"/>
    <xdr:sp>
      <xdr:nvSpPr>
        <xdr:cNvPr id="61" name="Text Box 2"/>
        <xdr:cNvSpPr txBox="1">
          <a:spLocks noChangeArrowheads="1"/>
        </xdr:cNvSpPr>
      </xdr:nvSpPr>
      <xdr:spPr>
        <a:xfrm>
          <a:off x="4067175" y="33270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104775" cy="266700"/>
    <xdr:sp>
      <xdr:nvSpPr>
        <xdr:cNvPr id="62" name="Text Box 28"/>
        <xdr:cNvSpPr txBox="1">
          <a:spLocks noChangeArrowheads="1"/>
        </xdr:cNvSpPr>
      </xdr:nvSpPr>
      <xdr:spPr>
        <a:xfrm>
          <a:off x="4067175" y="33270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04775" cy="714375"/>
    <xdr:sp>
      <xdr:nvSpPr>
        <xdr:cNvPr id="63" name="Text Box 2"/>
        <xdr:cNvSpPr txBox="1">
          <a:spLocks noChangeArrowheads="1"/>
        </xdr:cNvSpPr>
      </xdr:nvSpPr>
      <xdr:spPr>
        <a:xfrm>
          <a:off x="4067175" y="35794950"/>
          <a:ext cx="104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04775" cy="714375"/>
    <xdr:sp>
      <xdr:nvSpPr>
        <xdr:cNvPr id="64" name="Text Box 28"/>
        <xdr:cNvSpPr txBox="1">
          <a:spLocks noChangeArrowheads="1"/>
        </xdr:cNvSpPr>
      </xdr:nvSpPr>
      <xdr:spPr>
        <a:xfrm>
          <a:off x="4067175" y="35794950"/>
          <a:ext cx="104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04775" cy="714375"/>
    <xdr:sp>
      <xdr:nvSpPr>
        <xdr:cNvPr id="65" name="Text Box 2"/>
        <xdr:cNvSpPr txBox="1">
          <a:spLocks noChangeArrowheads="1"/>
        </xdr:cNvSpPr>
      </xdr:nvSpPr>
      <xdr:spPr>
        <a:xfrm>
          <a:off x="4067175" y="35794950"/>
          <a:ext cx="104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04775" cy="714375"/>
    <xdr:sp>
      <xdr:nvSpPr>
        <xdr:cNvPr id="66" name="Text Box 28"/>
        <xdr:cNvSpPr txBox="1">
          <a:spLocks noChangeArrowheads="1"/>
        </xdr:cNvSpPr>
      </xdr:nvSpPr>
      <xdr:spPr>
        <a:xfrm>
          <a:off x="4067175" y="35794950"/>
          <a:ext cx="104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67" name="Text Box 2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68" name="Text Box 28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00025"/>
    <xdr:sp>
      <xdr:nvSpPr>
        <xdr:cNvPr id="69" name="Text Box 2"/>
        <xdr:cNvSpPr txBox="1">
          <a:spLocks noChangeArrowheads="1"/>
        </xdr:cNvSpPr>
      </xdr:nvSpPr>
      <xdr:spPr>
        <a:xfrm>
          <a:off x="4067175" y="36833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00025"/>
    <xdr:sp>
      <xdr:nvSpPr>
        <xdr:cNvPr id="70" name="Text Box 28"/>
        <xdr:cNvSpPr txBox="1">
          <a:spLocks noChangeArrowheads="1"/>
        </xdr:cNvSpPr>
      </xdr:nvSpPr>
      <xdr:spPr>
        <a:xfrm>
          <a:off x="4067175" y="36833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00025"/>
    <xdr:sp>
      <xdr:nvSpPr>
        <xdr:cNvPr id="71" name="Text Box 2"/>
        <xdr:cNvSpPr txBox="1">
          <a:spLocks noChangeArrowheads="1"/>
        </xdr:cNvSpPr>
      </xdr:nvSpPr>
      <xdr:spPr>
        <a:xfrm>
          <a:off x="4067175" y="36833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00025"/>
    <xdr:sp>
      <xdr:nvSpPr>
        <xdr:cNvPr id="72" name="Text Box 28"/>
        <xdr:cNvSpPr txBox="1">
          <a:spLocks noChangeArrowheads="1"/>
        </xdr:cNvSpPr>
      </xdr:nvSpPr>
      <xdr:spPr>
        <a:xfrm>
          <a:off x="4067175" y="36833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00025"/>
    <xdr:sp>
      <xdr:nvSpPr>
        <xdr:cNvPr id="73" name="Text Box 2"/>
        <xdr:cNvSpPr txBox="1">
          <a:spLocks noChangeArrowheads="1"/>
        </xdr:cNvSpPr>
      </xdr:nvSpPr>
      <xdr:spPr>
        <a:xfrm>
          <a:off x="4067175" y="36833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1</xdr:col>
      <xdr:colOff>3381375</xdr:colOff>
      <xdr:row>66</xdr:row>
      <xdr:rowOff>247650</xdr:rowOff>
    </xdr:from>
    <xdr:ext cx="104775" cy="200025"/>
    <xdr:sp>
      <xdr:nvSpPr>
        <xdr:cNvPr id="74" name="Text Box 28"/>
        <xdr:cNvSpPr txBox="1">
          <a:spLocks noChangeArrowheads="1"/>
        </xdr:cNvSpPr>
      </xdr:nvSpPr>
      <xdr:spPr>
        <a:xfrm>
          <a:off x="3933825" y="221646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04775" cy="266700"/>
    <xdr:sp>
      <xdr:nvSpPr>
        <xdr:cNvPr id="75" name="Text Box 2"/>
        <xdr:cNvSpPr txBox="1">
          <a:spLocks noChangeArrowheads="1"/>
        </xdr:cNvSpPr>
      </xdr:nvSpPr>
      <xdr:spPr>
        <a:xfrm>
          <a:off x="4067175" y="48891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04775" cy="266700"/>
    <xdr:sp>
      <xdr:nvSpPr>
        <xdr:cNvPr id="76" name="Text Box 28"/>
        <xdr:cNvSpPr txBox="1">
          <a:spLocks noChangeArrowheads="1"/>
        </xdr:cNvSpPr>
      </xdr:nvSpPr>
      <xdr:spPr>
        <a:xfrm>
          <a:off x="4067175" y="48891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04775" cy="266700"/>
    <xdr:sp>
      <xdr:nvSpPr>
        <xdr:cNvPr id="77" name="Text Box 41"/>
        <xdr:cNvSpPr txBox="1">
          <a:spLocks noChangeArrowheads="1"/>
        </xdr:cNvSpPr>
      </xdr:nvSpPr>
      <xdr:spPr>
        <a:xfrm>
          <a:off x="4067175" y="6915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04775" cy="266700"/>
    <xdr:sp>
      <xdr:nvSpPr>
        <xdr:cNvPr id="78" name="Text Box 42"/>
        <xdr:cNvSpPr txBox="1">
          <a:spLocks noChangeArrowheads="1"/>
        </xdr:cNvSpPr>
      </xdr:nvSpPr>
      <xdr:spPr>
        <a:xfrm>
          <a:off x="4067175" y="6915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232</xdr:row>
      <xdr:rowOff>0</xdr:rowOff>
    </xdr:from>
    <xdr:ext cx="104775" cy="266700"/>
    <xdr:sp>
      <xdr:nvSpPr>
        <xdr:cNvPr id="79" name="Text Box 2"/>
        <xdr:cNvSpPr txBox="1">
          <a:spLocks noChangeArrowheads="1"/>
        </xdr:cNvSpPr>
      </xdr:nvSpPr>
      <xdr:spPr>
        <a:xfrm>
          <a:off x="4067175" y="73152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232</xdr:row>
      <xdr:rowOff>0</xdr:rowOff>
    </xdr:from>
    <xdr:ext cx="104775" cy="266700"/>
    <xdr:sp>
      <xdr:nvSpPr>
        <xdr:cNvPr id="80" name="Text Box 28"/>
        <xdr:cNvSpPr txBox="1">
          <a:spLocks noChangeArrowheads="1"/>
        </xdr:cNvSpPr>
      </xdr:nvSpPr>
      <xdr:spPr>
        <a:xfrm>
          <a:off x="4067175" y="73152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04775" cy="266700"/>
    <xdr:sp>
      <xdr:nvSpPr>
        <xdr:cNvPr id="81" name="Text Box 2"/>
        <xdr:cNvSpPr txBox="1">
          <a:spLocks noChangeArrowheads="1"/>
        </xdr:cNvSpPr>
      </xdr:nvSpPr>
      <xdr:spPr>
        <a:xfrm>
          <a:off x="4067175" y="35794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04775" cy="266700"/>
    <xdr:sp>
      <xdr:nvSpPr>
        <xdr:cNvPr id="82" name="Text Box 28"/>
        <xdr:cNvSpPr txBox="1">
          <a:spLocks noChangeArrowheads="1"/>
        </xdr:cNvSpPr>
      </xdr:nvSpPr>
      <xdr:spPr>
        <a:xfrm>
          <a:off x="4067175" y="35794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83" name="Text Box 2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84" name="Text Box 28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4775" cy="266700"/>
    <xdr:sp>
      <xdr:nvSpPr>
        <xdr:cNvPr id="85" name="Text Box 2"/>
        <xdr:cNvSpPr txBox="1">
          <a:spLocks noChangeArrowheads="1"/>
        </xdr:cNvSpPr>
      </xdr:nvSpPr>
      <xdr:spPr>
        <a:xfrm>
          <a:off x="4067175" y="345376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04775" cy="266700"/>
    <xdr:sp>
      <xdr:nvSpPr>
        <xdr:cNvPr id="86" name="Text Box 28"/>
        <xdr:cNvSpPr txBox="1">
          <a:spLocks noChangeArrowheads="1"/>
        </xdr:cNvSpPr>
      </xdr:nvSpPr>
      <xdr:spPr>
        <a:xfrm>
          <a:off x="4067175" y="345376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87" name="Text Box 2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88" name="Text Box 28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89" name="Text Box 2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90" name="Text Box 28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91" name="Text Box 2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92" name="Text Box 28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93" name="Text Box 2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94" name="Text Box 28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04775" cy="266700"/>
    <xdr:sp>
      <xdr:nvSpPr>
        <xdr:cNvPr id="95" name="Text Box 2"/>
        <xdr:cNvSpPr txBox="1">
          <a:spLocks noChangeArrowheads="1"/>
        </xdr:cNvSpPr>
      </xdr:nvSpPr>
      <xdr:spPr>
        <a:xfrm>
          <a:off x="4067175" y="48891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04775" cy="266700"/>
    <xdr:sp>
      <xdr:nvSpPr>
        <xdr:cNvPr id="96" name="Text Box 28"/>
        <xdr:cNvSpPr txBox="1">
          <a:spLocks noChangeArrowheads="1"/>
        </xdr:cNvSpPr>
      </xdr:nvSpPr>
      <xdr:spPr>
        <a:xfrm>
          <a:off x="4067175" y="48891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04775" cy="266700"/>
    <xdr:sp>
      <xdr:nvSpPr>
        <xdr:cNvPr id="97" name="Text Box 2"/>
        <xdr:cNvSpPr txBox="1">
          <a:spLocks noChangeArrowheads="1"/>
        </xdr:cNvSpPr>
      </xdr:nvSpPr>
      <xdr:spPr>
        <a:xfrm>
          <a:off x="4067175" y="48891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04775" cy="266700"/>
    <xdr:sp>
      <xdr:nvSpPr>
        <xdr:cNvPr id="98" name="Text Box 28"/>
        <xdr:cNvSpPr txBox="1">
          <a:spLocks noChangeArrowheads="1"/>
        </xdr:cNvSpPr>
      </xdr:nvSpPr>
      <xdr:spPr>
        <a:xfrm>
          <a:off x="4067175" y="48891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104775" cy="266700"/>
    <xdr:sp>
      <xdr:nvSpPr>
        <xdr:cNvPr id="99" name="Text Box 2"/>
        <xdr:cNvSpPr txBox="1">
          <a:spLocks noChangeArrowheads="1"/>
        </xdr:cNvSpPr>
      </xdr:nvSpPr>
      <xdr:spPr>
        <a:xfrm>
          <a:off x="4067175" y="378618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104775" cy="266700"/>
    <xdr:sp>
      <xdr:nvSpPr>
        <xdr:cNvPr id="100" name="Text Box 28"/>
        <xdr:cNvSpPr txBox="1">
          <a:spLocks noChangeArrowheads="1"/>
        </xdr:cNvSpPr>
      </xdr:nvSpPr>
      <xdr:spPr>
        <a:xfrm>
          <a:off x="4067175" y="378618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104775" cy="266700"/>
    <xdr:sp>
      <xdr:nvSpPr>
        <xdr:cNvPr id="101" name="Text Box 2"/>
        <xdr:cNvSpPr txBox="1">
          <a:spLocks noChangeArrowheads="1"/>
        </xdr:cNvSpPr>
      </xdr:nvSpPr>
      <xdr:spPr>
        <a:xfrm>
          <a:off x="4067175" y="378618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104775" cy="266700"/>
    <xdr:sp>
      <xdr:nvSpPr>
        <xdr:cNvPr id="102" name="Text Box 28"/>
        <xdr:cNvSpPr txBox="1">
          <a:spLocks noChangeArrowheads="1"/>
        </xdr:cNvSpPr>
      </xdr:nvSpPr>
      <xdr:spPr>
        <a:xfrm>
          <a:off x="4067175" y="378618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103" name="Text Box 2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104" name="Text Box 28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00025"/>
    <xdr:sp>
      <xdr:nvSpPr>
        <xdr:cNvPr id="105" name="Text Box 2"/>
        <xdr:cNvSpPr txBox="1">
          <a:spLocks noChangeArrowheads="1"/>
        </xdr:cNvSpPr>
      </xdr:nvSpPr>
      <xdr:spPr>
        <a:xfrm>
          <a:off x="4067175" y="36833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00025"/>
    <xdr:sp>
      <xdr:nvSpPr>
        <xdr:cNvPr id="106" name="Text Box 28"/>
        <xdr:cNvSpPr txBox="1">
          <a:spLocks noChangeArrowheads="1"/>
        </xdr:cNvSpPr>
      </xdr:nvSpPr>
      <xdr:spPr>
        <a:xfrm>
          <a:off x="4067175" y="36833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00025"/>
    <xdr:sp>
      <xdr:nvSpPr>
        <xdr:cNvPr id="107" name="Text Box 2"/>
        <xdr:cNvSpPr txBox="1">
          <a:spLocks noChangeArrowheads="1"/>
        </xdr:cNvSpPr>
      </xdr:nvSpPr>
      <xdr:spPr>
        <a:xfrm>
          <a:off x="4067175" y="36833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00025"/>
    <xdr:sp>
      <xdr:nvSpPr>
        <xdr:cNvPr id="108" name="Text Box 28"/>
        <xdr:cNvSpPr txBox="1">
          <a:spLocks noChangeArrowheads="1"/>
        </xdr:cNvSpPr>
      </xdr:nvSpPr>
      <xdr:spPr>
        <a:xfrm>
          <a:off x="4067175" y="36833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00025"/>
    <xdr:sp>
      <xdr:nvSpPr>
        <xdr:cNvPr id="109" name="Text Box 2"/>
        <xdr:cNvSpPr txBox="1">
          <a:spLocks noChangeArrowheads="1"/>
        </xdr:cNvSpPr>
      </xdr:nvSpPr>
      <xdr:spPr>
        <a:xfrm>
          <a:off x="4067175" y="36833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110" name="Text Box 2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111" name="Text Box 28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112" name="Text Box 2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113" name="Text Box 28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114" name="Text Box 2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04775" cy="266700"/>
    <xdr:sp>
      <xdr:nvSpPr>
        <xdr:cNvPr id="115" name="Text Box 28"/>
        <xdr:cNvSpPr txBox="1">
          <a:spLocks noChangeArrowheads="1"/>
        </xdr:cNvSpPr>
      </xdr:nvSpPr>
      <xdr:spPr>
        <a:xfrm>
          <a:off x="4067175" y="3683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04775" cy="266700"/>
    <xdr:sp>
      <xdr:nvSpPr>
        <xdr:cNvPr id="116" name="Text Box 2"/>
        <xdr:cNvSpPr txBox="1">
          <a:spLocks noChangeArrowheads="1"/>
        </xdr:cNvSpPr>
      </xdr:nvSpPr>
      <xdr:spPr>
        <a:xfrm>
          <a:off x="4067175" y="462057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04775" cy="266700"/>
    <xdr:sp>
      <xdr:nvSpPr>
        <xdr:cNvPr id="117" name="Text Box 28"/>
        <xdr:cNvSpPr txBox="1">
          <a:spLocks noChangeArrowheads="1"/>
        </xdr:cNvSpPr>
      </xdr:nvSpPr>
      <xdr:spPr>
        <a:xfrm>
          <a:off x="4067175" y="462057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04775" cy="200025"/>
    <xdr:sp>
      <xdr:nvSpPr>
        <xdr:cNvPr id="118" name="Text Box 2"/>
        <xdr:cNvSpPr txBox="1">
          <a:spLocks noChangeArrowheads="1"/>
        </xdr:cNvSpPr>
      </xdr:nvSpPr>
      <xdr:spPr>
        <a:xfrm>
          <a:off x="4067175" y="47253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04775" cy="200025"/>
    <xdr:sp>
      <xdr:nvSpPr>
        <xdr:cNvPr id="119" name="Text Box 28"/>
        <xdr:cNvSpPr txBox="1">
          <a:spLocks noChangeArrowheads="1"/>
        </xdr:cNvSpPr>
      </xdr:nvSpPr>
      <xdr:spPr>
        <a:xfrm>
          <a:off x="4067175" y="47253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04775" cy="200025"/>
    <xdr:sp>
      <xdr:nvSpPr>
        <xdr:cNvPr id="120" name="Text Box 2"/>
        <xdr:cNvSpPr txBox="1">
          <a:spLocks noChangeArrowheads="1"/>
        </xdr:cNvSpPr>
      </xdr:nvSpPr>
      <xdr:spPr>
        <a:xfrm>
          <a:off x="4067175" y="47253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04775" cy="200025"/>
    <xdr:sp>
      <xdr:nvSpPr>
        <xdr:cNvPr id="121" name="Text Box 28"/>
        <xdr:cNvSpPr txBox="1">
          <a:spLocks noChangeArrowheads="1"/>
        </xdr:cNvSpPr>
      </xdr:nvSpPr>
      <xdr:spPr>
        <a:xfrm>
          <a:off x="4067175" y="47253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04775" cy="200025"/>
    <xdr:sp>
      <xdr:nvSpPr>
        <xdr:cNvPr id="122" name="Text Box 2"/>
        <xdr:cNvSpPr txBox="1">
          <a:spLocks noChangeArrowheads="1"/>
        </xdr:cNvSpPr>
      </xdr:nvSpPr>
      <xdr:spPr>
        <a:xfrm>
          <a:off x="4067175" y="47253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04775" cy="266700"/>
    <xdr:sp>
      <xdr:nvSpPr>
        <xdr:cNvPr id="123" name="Text Box 2"/>
        <xdr:cNvSpPr txBox="1">
          <a:spLocks noChangeArrowheads="1"/>
        </xdr:cNvSpPr>
      </xdr:nvSpPr>
      <xdr:spPr>
        <a:xfrm>
          <a:off x="4067175" y="462057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04775" cy="266700"/>
    <xdr:sp>
      <xdr:nvSpPr>
        <xdr:cNvPr id="124" name="Text Box 28"/>
        <xdr:cNvSpPr txBox="1">
          <a:spLocks noChangeArrowheads="1"/>
        </xdr:cNvSpPr>
      </xdr:nvSpPr>
      <xdr:spPr>
        <a:xfrm>
          <a:off x="4067175" y="462057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04775" cy="266700"/>
    <xdr:sp>
      <xdr:nvSpPr>
        <xdr:cNvPr id="125" name="Text Box 2"/>
        <xdr:cNvSpPr txBox="1">
          <a:spLocks noChangeArrowheads="1"/>
        </xdr:cNvSpPr>
      </xdr:nvSpPr>
      <xdr:spPr>
        <a:xfrm>
          <a:off x="4067175" y="472535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04775" cy="266700"/>
    <xdr:sp>
      <xdr:nvSpPr>
        <xdr:cNvPr id="126" name="Text Box 28"/>
        <xdr:cNvSpPr txBox="1">
          <a:spLocks noChangeArrowheads="1"/>
        </xdr:cNvSpPr>
      </xdr:nvSpPr>
      <xdr:spPr>
        <a:xfrm>
          <a:off x="4067175" y="472535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04775" cy="266700"/>
    <xdr:sp>
      <xdr:nvSpPr>
        <xdr:cNvPr id="127" name="Text Box 2"/>
        <xdr:cNvSpPr txBox="1">
          <a:spLocks noChangeArrowheads="1"/>
        </xdr:cNvSpPr>
      </xdr:nvSpPr>
      <xdr:spPr>
        <a:xfrm>
          <a:off x="4067175" y="472535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04775" cy="266700"/>
    <xdr:sp>
      <xdr:nvSpPr>
        <xdr:cNvPr id="128" name="Text Box 28"/>
        <xdr:cNvSpPr txBox="1">
          <a:spLocks noChangeArrowheads="1"/>
        </xdr:cNvSpPr>
      </xdr:nvSpPr>
      <xdr:spPr>
        <a:xfrm>
          <a:off x="4067175" y="472535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04775" cy="266700"/>
    <xdr:sp>
      <xdr:nvSpPr>
        <xdr:cNvPr id="129" name="Text Box 2"/>
        <xdr:cNvSpPr txBox="1">
          <a:spLocks noChangeArrowheads="1"/>
        </xdr:cNvSpPr>
      </xdr:nvSpPr>
      <xdr:spPr>
        <a:xfrm>
          <a:off x="4067175" y="462057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04775" cy="266700"/>
    <xdr:sp>
      <xdr:nvSpPr>
        <xdr:cNvPr id="130" name="Text Box 28"/>
        <xdr:cNvSpPr txBox="1">
          <a:spLocks noChangeArrowheads="1"/>
        </xdr:cNvSpPr>
      </xdr:nvSpPr>
      <xdr:spPr>
        <a:xfrm>
          <a:off x="4067175" y="462057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04775" cy="200025"/>
    <xdr:sp>
      <xdr:nvSpPr>
        <xdr:cNvPr id="131" name="Text Box 2"/>
        <xdr:cNvSpPr txBox="1">
          <a:spLocks noChangeArrowheads="1"/>
        </xdr:cNvSpPr>
      </xdr:nvSpPr>
      <xdr:spPr>
        <a:xfrm>
          <a:off x="4067175" y="47253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04775" cy="200025"/>
    <xdr:sp>
      <xdr:nvSpPr>
        <xdr:cNvPr id="132" name="Text Box 28"/>
        <xdr:cNvSpPr txBox="1">
          <a:spLocks noChangeArrowheads="1"/>
        </xdr:cNvSpPr>
      </xdr:nvSpPr>
      <xdr:spPr>
        <a:xfrm>
          <a:off x="4067175" y="47253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04775" cy="200025"/>
    <xdr:sp>
      <xdr:nvSpPr>
        <xdr:cNvPr id="133" name="Text Box 2"/>
        <xdr:cNvSpPr txBox="1">
          <a:spLocks noChangeArrowheads="1"/>
        </xdr:cNvSpPr>
      </xdr:nvSpPr>
      <xdr:spPr>
        <a:xfrm>
          <a:off x="4067175" y="47253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04775" cy="200025"/>
    <xdr:sp>
      <xdr:nvSpPr>
        <xdr:cNvPr id="134" name="Text Box 28"/>
        <xdr:cNvSpPr txBox="1">
          <a:spLocks noChangeArrowheads="1"/>
        </xdr:cNvSpPr>
      </xdr:nvSpPr>
      <xdr:spPr>
        <a:xfrm>
          <a:off x="4067175" y="47253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04775" cy="200025"/>
    <xdr:sp>
      <xdr:nvSpPr>
        <xdr:cNvPr id="135" name="Text Box 2"/>
        <xdr:cNvSpPr txBox="1">
          <a:spLocks noChangeArrowheads="1"/>
        </xdr:cNvSpPr>
      </xdr:nvSpPr>
      <xdr:spPr>
        <a:xfrm>
          <a:off x="4067175" y="47253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04775" cy="266700"/>
    <xdr:sp>
      <xdr:nvSpPr>
        <xdr:cNvPr id="136" name="Text Box 2"/>
        <xdr:cNvSpPr txBox="1">
          <a:spLocks noChangeArrowheads="1"/>
        </xdr:cNvSpPr>
      </xdr:nvSpPr>
      <xdr:spPr>
        <a:xfrm>
          <a:off x="4067175" y="462057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04775" cy="266700"/>
    <xdr:sp>
      <xdr:nvSpPr>
        <xdr:cNvPr id="137" name="Text Box 28"/>
        <xdr:cNvSpPr txBox="1">
          <a:spLocks noChangeArrowheads="1"/>
        </xdr:cNvSpPr>
      </xdr:nvSpPr>
      <xdr:spPr>
        <a:xfrm>
          <a:off x="4067175" y="462057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04775" cy="266700"/>
    <xdr:sp>
      <xdr:nvSpPr>
        <xdr:cNvPr id="138" name="Text Box 2"/>
        <xdr:cNvSpPr txBox="1">
          <a:spLocks noChangeArrowheads="1"/>
        </xdr:cNvSpPr>
      </xdr:nvSpPr>
      <xdr:spPr>
        <a:xfrm>
          <a:off x="4067175" y="472535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04775" cy="266700"/>
    <xdr:sp>
      <xdr:nvSpPr>
        <xdr:cNvPr id="139" name="Text Box 28"/>
        <xdr:cNvSpPr txBox="1">
          <a:spLocks noChangeArrowheads="1"/>
        </xdr:cNvSpPr>
      </xdr:nvSpPr>
      <xdr:spPr>
        <a:xfrm>
          <a:off x="4067175" y="472535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04775" cy="266700"/>
    <xdr:sp>
      <xdr:nvSpPr>
        <xdr:cNvPr id="140" name="Text Box 2"/>
        <xdr:cNvSpPr txBox="1">
          <a:spLocks noChangeArrowheads="1"/>
        </xdr:cNvSpPr>
      </xdr:nvSpPr>
      <xdr:spPr>
        <a:xfrm>
          <a:off x="4067175" y="472535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104775" cy="266700"/>
    <xdr:sp>
      <xdr:nvSpPr>
        <xdr:cNvPr id="141" name="Text Box 28"/>
        <xdr:cNvSpPr txBox="1">
          <a:spLocks noChangeArrowheads="1"/>
        </xdr:cNvSpPr>
      </xdr:nvSpPr>
      <xdr:spPr>
        <a:xfrm>
          <a:off x="4067175" y="472535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221</xdr:row>
      <xdr:rowOff>0</xdr:rowOff>
    </xdr:from>
    <xdr:ext cx="104775" cy="266700"/>
    <xdr:sp>
      <xdr:nvSpPr>
        <xdr:cNvPr id="1" name="Text Box 2"/>
        <xdr:cNvSpPr txBox="1">
          <a:spLocks noChangeArrowheads="1"/>
        </xdr:cNvSpPr>
      </xdr:nvSpPr>
      <xdr:spPr>
        <a:xfrm>
          <a:off x="3352800" y="5772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221</xdr:row>
      <xdr:rowOff>0</xdr:rowOff>
    </xdr:from>
    <xdr:ext cx="104775" cy="266700"/>
    <xdr:sp>
      <xdr:nvSpPr>
        <xdr:cNvPr id="2" name="Text Box 28"/>
        <xdr:cNvSpPr txBox="1">
          <a:spLocks noChangeArrowheads="1"/>
        </xdr:cNvSpPr>
      </xdr:nvSpPr>
      <xdr:spPr>
        <a:xfrm>
          <a:off x="3352800" y="5772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3" name="Text Box 35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4" name="Text Box 36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5" name="Text Box 37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6" name="Text Box 38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7" name="Text Box 39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8" name="Text Box 40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9" name="Text Box 41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10" name="Text Box 42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11" name="Text Box 43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12" name="Text Box 44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13" name="Text Box 45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14" name="Text Box 46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15" name="Text Box 47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16" name="Text Box 48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17" name="Text Box 49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18" name="Text Box 50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19" name="Text Box 51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20" name="Text Box 52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21" name="Text Box 53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66700"/>
    <xdr:sp>
      <xdr:nvSpPr>
        <xdr:cNvPr id="22" name="Text Box 54"/>
        <xdr:cNvSpPr txBox="1">
          <a:spLocks noChangeArrowheads="1"/>
        </xdr:cNvSpPr>
      </xdr:nvSpPr>
      <xdr:spPr>
        <a:xfrm>
          <a:off x="3352800" y="20878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00025"/>
    <xdr:sp>
      <xdr:nvSpPr>
        <xdr:cNvPr id="23" name="Text Box 2"/>
        <xdr:cNvSpPr txBox="1">
          <a:spLocks noChangeArrowheads="1"/>
        </xdr:cNvSpPr>
      </xdr:nvSpPr>
      <xdr:spPr>
        <a:xfrm>
          <a:off x="3352800" y="20878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104775" cy="200025"/>
    <xdr:sp>
      <xdr:nvSpPr>
        <xdr:cNvPr id="24" name="Text Box 28"/>
        <xdr:cNvSpPr txBox="1">
          <a:spLocks noChangeArrowheads="1"/>
        </xdr:cNvSpPr>
      </xdr:nvSpPr>
      <xdr:spPr>
        <a:xfrm>
          <a:off x="3352800" y="20878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213</xdr:row>
      <xdr:rowOff>0</xdr:rowOff>
    </xdr:from>
    <xdr:ext cx="104775" cy="266700"/>
    <xdr:sp>
      <xdr:nvSpPr>
        <xdr:cNvPr id="25" name="Text Box 2"/>
        <xdr:cNvSpPr txBox="1">
          <a:spLocks noChangeArrowheads="1"/>
        </xdr:cNvSpPr>
      </xdr:nvSpPr>
      <xdr:spPr>
        <a:xfrm>
          <a:off x="3352800" y="55721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213</xdr:row>
      <xdr:rowOff>0</xdr:rowOff>
    </xdr:from>
    <xdr:ext cx="104775" cy="266700"/>
    <xdr:sp>
      <xdr:nvSpPr>
        <xdr:cNvPr id="26" name="Text Box 28"/>
        <xdr:cNvSpPr txBox="1">
          <a:spLocks noChangeArrowheads="1"/>
        </xdr:cNvSpPr>
      </xdr:nvSpPr>
      <xdr:spPr>
        <a:xfrm>
          <a:off x="3352800" y="55721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104775" cy="266700"/>
    <xdr:sp>
      <xdr:nvSpPr>
        <xdr:cNvPr id="27" name="Text Box 2"/>
        <xdr:cNvSpPr txBox="1">
          <a:spLocks noChangeArrowheads="1"/>
        </xdr:cNvSpPr>
      </xdr:nvSpPr>
      <xdr:spPr>
        <a:xfrm>
          <a:off x="3352800" y="567213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104775" cy="266700"/>
    <xdr:sp>
      <xdr:nvSpPr>
        <xdr:cNvPr id="28" name="Text Box 28"/>
        <xdr:cNvSpPr txBox="1">
          <a:spLocks noChangeArrowheads="1"/>
        </xdr:cNvSpPr>
      </xdr:nvSpPr>
      <xdr:spPr>
        <a:xfrm>
          <a:off x="3352800" y="567213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265</xdr:row>
      <xdr:rowOff>0</xdr:rowOff>
    </xdr:from>
    <xdr:ext cx="104775" cy="266700"/>
    <xdr:sp>
      <xdr:nvSpPr>
        <xdr:cNvPr id="29" name="Text Box 2"/>
        <xdr:cNvSpPr txBox="1">
          <a:spLocks noChangeArrowheads="1"/>
        </xdr:cNvSpPr>
      </xdr:nvSpPr>
      <xdr:spPr>
        <a:xfrm>
          <a:off x="3352800" y="7112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265</xdr:row>
      <xdr:rowOff>0</xdr:rowOff>
    </xdr:from>
    <xdr:ext cx="104775" cy="266700"/>
    <xdr:sp>
      <xdr:nvSpPr>
        <xdr:cNvPr id="30" name="Text Box 28"/>
        <xdr:cNvSpPr txBox="1">
          <a:spLocks noChangeArrowheads="1"/>
        </xdr:cNvSpPr>
      </xdr:nvSpPr>
      <xdr:spPr>
        <a:xfrm>
          <a:off x="3352800" y="71123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273</xdr:row>
      <xdr:rowOff>0</xdr:rowOff>
    </xdr:from>
    <xdr:ext cx="104775" cy="400050"/>
    <xdr:sp>
      <xdr:nvSpPr>
        <xdr:cNvPr id="31" name="Text Box 35"/>
        <xdr:cNvSpPr txBox="1">
          <a:spLocks noChangeArrowheads="1"/>
        </xdr:cNvSpPr>
      </xdr:nvSpPr>
      <xdr:spPr>
        <a:xfrm>
          <a:off x="3352800" y="7379017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273</xdr:row>
      <xdr:rowOff>0</xdr:rowOff>
    </xdr:from>
    <xdr:ext cx="104775" cy="400050"/>
    <xdr:sp>
      <xdr:nvSpPr>
        <xdr:cNvPr id="32" name="Text Box 36"/>
        <xdr:cNvSpPr txBox="1">
          <a:spLocks noChangeArrowheads="1"/>
        </xdr:cNvSpPr>
      </xdr:nvSpPr>
      <xdr:spPr>
        <a:xfrm>
          <a:off x="3352800" y="7379017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277</xdr:row>
      <xdr:rowOff>0</xdr:rowOff>
    </xdr:from>
    <xdr:ext cx="104775" cy="266700"/>
    <xdr:sp>
      <xdr:nvSpPr>
        <xdr:cNvPr id="33" name="Text Box 37"/>
        <xdr:cNvSpPr txBox="1">
          <a:spLocks noChangeArrowheads="1"/>
        </xdr:cNvSpPr>
      </xdr:nvSpPr>
      <xdr:spPr>
        <a:xfrm>
          <a:off x="3352800" y="749903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277</xdr:row>
      <xdr:rowOff>0</xdr:rowOff>
    </xdr:from>
    <xdr:ext cx="104775" cy="266700"/>
    <xdr:sp>
      <xdr:nvSpPr>
        <xdr:cNvPr id="34" name="Text Box 38"/>
        <xdr:cNvSpPr txBox="1">
          <a:spLocks noChangeArrowheads="1"/>
        </xdr:cNvSpPr>
      </xdr:nvSpPr>
      <xdr:spPr>
        <a:xfrm>
          <a:off x="3352800" y="749903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281</xdr:row>
      <xdr:rowOff>0</xdr:rowOff>
    </xdr:from>
    <xdr:ext cx="104775" cy="180975"/>
    <xdr:sp>
      <xdr:nvSpPr>
        <xdr:cNvPr id="35" name="Text Box 39"/>
        <xdr:cNvSpPr txBox="1">
          <a:spLocks noChangeArrowheads="1"/>
        </xdr:cNvSpPr>
      </xdr:nvSpPr>
      <xdr:spPr>
        <a:xfrm>
          <a:off x="3352800" y="763905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281</xdr:row>
      <xdr:rowOff>0</xdr:rowOff>
    </xdr:from>
    <xdr:ext cx="104775" cy="180975"/>
    <xdr:sp>
      <xdr:nvSpPr>
        <xdr:cNvPr id="36" name="Text Box 40"/>
        <xdr:cNvSpPr txBox="1">
          <a:spLocks noChangeArrowheads="1"/>
        </xdr:cNvSpPr>
      </xdr:nvSpPr>
      <xdr:spPr>
        <a:xfrm>
          <a:off x="3352800" y="763905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04775" cy="266700"/>
    <xdr:sp>
      <xdr:nvSpPr>
        <xdr:cNvPr id="37" name="Text Box 41"/>
        <xdr:cNvSpPr txBox="1">
          <a:spLocks noChangeArrowheads="1"/>
        </xdr:cNvSpPr>
      </xdr:nvSpPr>
      <xdr:spPr>
        <a:xfrm>
          <a:off x="3352800" y="775906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04775" cy="266700"/>
    <xdr:sp>
      <xdr:nvSpPr>
        <xdr:cNvPr id="38" name="Text Box 42"/>
        <xdr:cNvSpPr txBox="1">
          <a:spLocks noChangeArrowheads="1"/>
        </xdr:cNvSpPr>
      </xdr:nvSpPr>
      <xdr:spPr>
        <a:xfrm>
          <a:off x="3352800" y="775906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289</xdr:row>
      <xdr:rowOff>0</xdr:rowOff>
    </xdr:from>
    <xdr:ext cx="104775" cy="266700"/>
    <xdr:sp>
      <xdr:nvSpPr>
        <xdr:cNvPr id="39" name="Text Box 43"/>
        <xdr:cNvSpPr txBox="1">
          <a:spLocks noChangeArrowheads="1"/>
        </xdr:cNvSpPr>
      </xdr:nvSpPr>
      <xdr:spPr>
        <a:xfrm>
          <a:off x="3352800" y="79019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289</xdr:row>
      <xdr:rowOff>0</xdr:rowOff>
    </xdr:from>
    <xdr:ext cx="104775" cy="266700"/>
    <xdr:sp>
      <xdr:nvSpPr>
        <xdr:cNvPr id="40" name="Text Box 44"/>
        <xdr:cNvSpPr txBox="1">
          <a:spLocks noChangeArrowheads="1"/>
        </xdr:cNvSpPr>
      </xdr:nvSpPr>
      <xdr:spPr>
        <a:xfrm>
          <a:off x="3352800" y="79019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289</xdr:row>
      <xdr:rowOff>0</xdr:rowOff>
    </xdr:from>
    <xdr:ext cx="104775" cy="266700"/>
    <xdr:sp>
      <xdr:nvSpPr>
        <xdr:cNvPr id="41" name="Text Box 45"/>
        <xdr:cNvSpPr txBox="1">
          <a:spLocks noChangeArrowheads="1"/>
        </xdr:cNvSpPr>
      </xdr:nvSpPr>
      <xdr:spPr>
        <a:xfrm>
          <a:off x="3352800" y="79019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289</xdr:row>
      <xdr:rowOff>0</xdr:rowOff>
    </xdr:from>
    <xdr:ext cx="104775" cy="266700"/>
    <xdr:sp>
      <xdr:nvSpPr>
        <xdr:cNvPr id="42" name="Text Box 46"/>
        <xdr:cNvSpPr txBox="1">
          <a:spLocks noChangeArrowheads="1"/>
        </xdr:cNvSpPr>
      </xdr:nvSpPr>
      <xdr:spPr>
        <a:xfrm>
          <a:off x="3352800" y="79019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297</xdr:row>
      <xdr:rowOff>0</xdr:rowOff>
    </xdr:from>
    <xdr:ext cx="104775" cy="266700"/>
    <xdr:sp>
      <xdr:nvSpPr>
        <xdr:cNvPr id="43" name="Text Box 47"/>
        <xdr:cNvSpPr txBox="1">
          <a:spLocks noChangeArrowheads="1"/>
        </xdr:cNvSpPr>
      </xdr:nvSpPr>
      <xdr:spPr>
        <a:xfrm>
          <a:off x="3352800" y="82315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297</xdr:row>
      <xdr:rowOff>0</xdr:rowOff>
    </xdr:from>
    <xdr:ext cx="104775" cy="266700"/>
    <xdr:sp>
      <xdr:nvSpPr>
        <xdr:cNvPr id="44" name="Text Box 48"/>
        <xdr:cNvSpPr txBox="1">
          <a:spLocks noChangeArrowheads="1"/>
        </xdr:cNvSpPr>
      </xdr:nvSpPr>
      <xdr:spPr>
        <a:xfrm>
          <a:off x="3352800" y="82315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297</xdr:row>
      <xdr:rowOff>0</xdr:rowOff>
    </xdr:from>
    <xdr:ext cx="104775" cy="266700"/>
    <xdr:sp>
      <xdr:nvSpPr>
        <xdr:cNvPr id="45" name="Text Box 49"/>
        <xdr:cNvSpPr txBox="1">
          <a:spLocks noChangeArrowheads="1"/>
        </xdr:cNvSpPr>
      </xdr:nvSpPr>
      <xdr:spPr>
        <a:xfrm>
          <a:off x="3352800" y="82315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297</xdr:row>
      <xdr:rowOff>0</xdr:rowOff>
    </xdr:from>
    <xdr:ext cx="104775" cy="266700"/>
    <xdr:sp>
      <xdr:nvSpPr>
        <xdr:cNvPr id="46" name="Text Box 50"/>
        <xdr:cNvSpPr txBox="1">
          <a:spLocks noChangeArrowheads="1"/>
        </xdr:cNvSpPr>
      </xdr:nvSpPr>
      <xdr:spPr>
        <a:xfrm>
          <a:off x="3352800" y="82315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104775" cy="266700"/>
    <xdr:sp>
      <xdr:nvSpPr>
        <xdr:cNvPr id="47" name="Text Box 51"/>
        <xdr:cNvSpPr txBox="1">
          <a:spLocks noChangeArrowheads="1"/>
        </xdr:cNvSpPr>
      </xdr:nvSpPr>
      <xdr:spPr>
        <a:xfrm>
          <a:off x="3352800" y="80886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104775" cy="266700"/>
    <xdr:sp>
      <xdr:nvSpPr>
        <xdr:cNvPr id="48" name="Text Box 52"/>
        <xdr:cNvSpPr txBox="1">
          <a:spLocks noChangeArrowheads="1"/>
        </xdr:cNvSpPr>
      </xdr:nvSpPr>
      <xdr:spPr>
        <a:xfrm>
          <a:off x="3352800" y="80886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104775" cy="266700"/>
    <xdr:sp>
      <xdr:nvSpPr>
        <xdr:cNvPr id="49" name="Text Box 53"/>
        <xdr:cNvSpPr txBox="1">
          <a:spLocks noChangeArrowheads="1"/>
        </xdr:cNvSpPr>
      </xdr:nvSpPr>
      <xdr:spPr>
        <a:xfrm>
          <a:off x="3352800" y="80886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293</xdr:row>
      <xdr:rowOff>0</xdr:rowOff>
    </xdr:from>
    <xdr:ext cx="104775" cy="266700"/>
    <xdr:sp>
      <xdr:nvSpPr>
        <xdr:cNvPr id="50" name="Text Box 54"/>
        <xdr:cNvSpPr txBox="1">
          <a:spLocks noChangeArrowheads="1"/>
        </xdr:cNvSpPr>
      </xdr:nvSpPr>
      <xdr:spPr>
        <a:xfrm>
          <a:off x="3352800" y="80886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301</xdr:row>
      <xdr:rowOff>0</xdr:rowOff>
    </xdr:from>
    <xdr:ext cx="104775" cy="200025"/>
    <xdr:sp>
      <xdr:nvSpPr>
        <xdr:cNvPr id="51" name="Text Box 2"/>
        <xdr:cNvSpPr txBox="1">
          <a:spLocks noChangeArrowheads="1"/>
        </xdr:cNvSpPr>
      </xdr:nvSpPr>
      <xdr:spPr>
        <a:xfrm>
          <a:off x="3352800" y="84020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301</xdr:row>
      <xdr:rowOff>0</xdr:rowOff>
    </xdr:from>
    <xdr:ext cx="104775" cy="200025"/>
    <xdr:sp>
      <xdr:nvSpPr>
        <xdr:cNvPr id="52" name="Text Box 28"/>
        <xdr:cNvSpPr txBox="1">
          <a:spLocks noChangeArrowheads="1"/>
        </xdr:cNvSpPr>
      </xdr:nvSpPr>
      <xdr:spPr>
        <a:xfrm>
          <a:off x="3352800" y="84020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104775" cy="400050"/>
    <xdr:sp>
      <xdr:nvSpPr>
        <xdr:cNvPr id="53" name="Text Box 2"/>
        <xdr:cNvSpPr txBox="1">
          <a:spLocks noChangeArrowheads="1"/>
        </xdr:cNvSpPr>
      </xdr:nvSpPr>
      <xdr:spPr>
        <a:xfrm>
          <a:off x="3352800" y="587216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104775" cy="400050"/>
    <xdr:sp>
      <xdr:nvSpPr>
        <xdr:cNvPr id="54" name="Text Box 28"/>
        <xdr:cNvSpPr txBox="1">
          <a:spLocks noChangeArrowheads="1"/>
        </xdr:cNvSpPr>
      </xdr:nvSpPr>
      <xdr:spPr>
        <a:xfrm>
          <a:off x="3352800" y="587216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321</xdr:row>
      <xdr:rowOff>0</xdr:rowOff>
    </xdr:from>
    <xdr:ext cx="104775" cy="266700"/>
    <xdr:sp>
      <xdr:nvSpPr>
        <xdr:cNvPr id="55" name="Text Box 2"/>
        <xdr:cNvSpPr txBox="1">
          <a:spLocks noChangeArrowheads="1"/>
        </xdr:cNvSpPr>
      </xdr:nvSpPr>
      <xdr:spPr>
        <a:xfrm>
          <a:off x="3352800" y="90420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321</xdr:row>
      <xdr:rowOff>0</xdr:rowOff>
    </xdr:from>
    <xdr:ext cx="104775" cy="266700"/>
    <xdr:sp>
      <xdr:nvSpPr>
        <xdr:cNvPr id="56" name="Text Box 28"/>
        <xdr:cNvSpPr txBox="1">
          <a:spLocks noChangeArrowheads="1"/>
        </xdr:cNvSpPr>
      </xdr:nvSpPr>
      <xdr:spPr>
        <a:xfrm>
          <a:off x="3352800" y="90420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229</xdr:row>
      <xdr:rowOff>0</xdr:rowOff>
    </xdr:from>
    <xdr:ext cx="104775" cy="266700"/>
    <xdr:sp>
      <xdr:nvSpPr>
        <xdr:cNvPr id="57" name="Text Box 2"/>
        <xdr:cNvSpPr txBox="1">
          <a:spLocks noChangeArrowheads="1"/>
        </xdr:cNvSpPr>
      </xdr:nvSpPr>
      <xdr:spPr>
        <a:xfrm>
          <a:off x="3352800" y="599217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229</xdr:row>
      <xdr:rowOff>0</xdr:rowOff>
    </xdr:from>
    <xdr:ext cx="104775" cy="266700"/>
    <xdr:sp>
      <xdr:nvSpPr>
        <xdr:cNvPr id="58" name="Text Box 28"/>
        <xdr:cNvSpPr txBox="1">
          <a:spLocks noChangeArrowheads="1"/>
        </xdr:cNvSpPr>
      </xdr:nvSpPr>
      <xdr:spPr>
        <a:xfrm>
          <a:off x="3352800" y="599217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233</xdr:row>
      <xdr:rowOff>0</xdr:rowOff>
    </xdr:from>
    <xdr:ext cx="104775" cy="266700"/>
    <xdr:sp>
      <xdr:nvSpPr>
        <xdr:cNvPr id="59" name="Text Box 2"/>
        <xdr:cNvSpPr txBox="1">
          <a:spLocks noChangeArrowheads="1"/>
        </xdr:cNvSpPr>
      </xdr:nvSpPr>
      <xdr:spPr>
        <a:xfrm>
          <a:off x="3352800" y="61369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233</xdr:row>
      <xdr:rowOff>0</xdr:rowOff>
    </xdr:from>
    <xdr:ext cx="104775" cy="266700"/>
    <xdr:sp>
      <xdr:nvSpPr>
        <xdr:cNvPr id="60" name="Text Box 28"/>
        <xdr:cNvSpPr txBox="1">
          <a:spLocks noChangeArrowheads="1"/>
        </xdr:cNvSpPr>
      </xdr:nvSpPr>
      <xdr:spPr>
        <a:xfrm>
          <a:off x="3352800" y="61369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237</xdr:row>
      <xdr:rowOff>0</xdr:rowOff>
    </xdr:from>
    <xdr:ext cx="104775" cy="266700"/>
    <xdr:sp>
      <xdr:nvSpPr>
        <xdr:cNvPr id="61" name="Text Box 2"/>
        <xdr:cNvSpPr txBox="1">
          <a:spLocks noChangeArrowheads="1"/>
        </xdr:cNvSpPr>
      </xdr:nvSpPr>
      <xdr:spPr>
        <a:xfrm>
          <a:off x="3352800" y="626268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237</xdr:row>
      <xdr:rowOff>0</xdr:rowOff>
    </xdr:from>
    <xdr:ext cx="104775" cy="266700"/>
    <xdr:sp>
      <xdr:nvSpPr>
        <xdr:cNvPr id="62" name="Text Box 28"/>
        <xdr:cNvSpPr txBox="1">
          <a:spLocks noChangeArrowheads="1"/>
        </xdr:cNvSpPr>
      </xdr:nvSpPr>
      <xdr:spPr>
        <a:xfrm>
          <a:off x="3352800" y="626268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104775" cy="266700"/>
    <xdr:sp>
      <xdr:nvSpPr>
        <xdr:cNvPr id="63" name="Text Box 2"/>
        <xdr:cNvSpPr txBox="1">
          <a:spLocks noChangeArrowheads="1"/>
        </xdr:cNvSpPr>
      </xdr:nvSpPr>
      <xdr:spPr>
        <a:xfrm>
          <a:off x="3352800" y="639222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104775" cy="266700"/>
    <xdr:sp>
      <xdr:nvSpPr>
        <xdr:cNvPr id="64" name="Text Box 28"/>
        <xdr:cNvSpPr txBox="1">
          <a:spLocks noChangeArrowheads="1"/>
        </xdr:cNvSpPr>
      </xdr:nvSpPr>
      <xdr:spPr>
        <a:xfrm>
          <a:off x="3352800" y="639222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104775" cy="266700"/>
    <xdr:sp>
      <xdr:nvSpPr>
        <xdr:cNvPr id="65" name="Text Box 2"/>
        <xdr:cNvSpPr txBox="1">
          <a:spLocks noChangeArrowheads="1"/>
        </xdr:cNvSpPr>
      </xdr:nvSpPr>
      <xdr:spPr>
        <a:xfrm>
          <a:off x="3352800" y="665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104775" cy="266700"/>
    <xdr:sp>
      <xdr:nvSpPr>
        <xdr:cNvPr id="66" name="Text Box 28"/>
        <xdr:cNvSpPr txBox="1">
          <a:spLocks noChangeArrowheads="1"/>
        </xdr:cNvSpPr>
      </xdr:nvSpPr>
      <xdr:spPr>
        <a:xfrm>
          <a:off x="3352800" y="665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253</xdr:row>
      <xdr:rowOff>0</xdr:rowOff>
    </xdr:from>
    <xdr:ext cx="104775" cy="266700"/>
    <xdr:sp>
      <xdr:nvSpPr>
        <xdr:cNvPr id="67" name="Text Box 2"/>
        <xdr:cNvSpPr txBox="1">
          <a:spLocks noChangeArrowheads="1"/>
        </xdr:cNvSpPr>
      </xdr:nvSpPr>
      <xdr:spPr>
        <a:xfrm>
          <a:off x="3352800" y="67818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253</xdr:row>
      <xdr:rowOff>0</xdr:rowOff>
    </xdr:from>
    <xdr:ext cx="104775" cy="266700"/>
    <xdr:sp>
      <xdr:nvSpPr>
        <xdr:cNvPr id="68" name="Text Box 28"/>
        <xdr:cNvSpPr txBox="1">
          <a:spLocks noChangeArrowheads="1"/>
        </xdr:cNvSpPr>
      </xdr:nvSpPr>
      <xdr:spPr>
        <a:xfrm>
          <a:off x="3352800" y="67818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104775" cy="304800"/>
    <xdr:sp>
      <xdr:nvSpPr>
        <xdr:cNvPr id="69" name="Text Box 2"/>
        <xdr:cNvSpPr txBox="1">
          <a:spLocks noChangeArrowheads="1"/>
        </xdr:cNvSpPr>
      </xdr:nvSpPr>
      <xdr:spPr>
        <a:xfrm>
          <a:off x="3352800" y="68922900"/>
          <a:ext cx="104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104775" cy="304800"/>
    <xdr:sp>
      <xdr:nvSpPr>
        <xdr:cNvPr id="70" name="Text Box 28"/>
        <xdr:cNvSpPr txBox="1">
          <a:spLocks noChangeArrowheads="1"/>
        </xdr:cNvSpPr>
      </xdr:nvSpPr>
      <xdr:spPr>
        <a:xfrm>
          <a:off x="3352800" y="68922900"/>
          <a:ext cx="104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261</xdr:row>
      <xdr:rowOff>0</xdr:rowOff>
    </xdr:from>
    <xdr:ext cx="104775" cy="400050"/>
    <xdr:sp>
      <xdr:nvSpPr>
        <xdr:cNvPr id="71" name="Text Box 2"/>
        <xdr:cNvSpPr txBox="1">
          <a:spLocks noChangeArrowheads="1"/>
        </xdr:cNvSpPr>
      </xdr:nvSpPr>
      <xdr:spPr>
        <a:xfrm>
          <a:off x="3352800" y="701230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261</xdr:row>
      <xdr:rowOff>0</xdr:rowOff>
    </xdr:from>
    <xdr:ext cx="104775" cy="400050"/>
    <xdr:sp>
      <xdr:nvSpPr>
        <xdr:cNvPr id="72" name="Text Box 28"/>
        <xdr:cNvSpPr txBox="1">
          <a:spLocks noChangeArrowheads="1"/>
        </xdr:cNvSpPr>
      </xdr:nvSpPr>
      <xdr:spPr>
        <a:xfrm>
          <a:off x="3352800" y="701230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104775" cy="304800"/>
    <xdr:sp>
      <xdr:nvSpPr>
        <xdr:cNvPr id="73" name="Text Box 2"/>
        <xdr:cNvSpPr txBox="1">
          <a:spLocks noChangeArrowheads="1"/>
        </xdr:cNvSpPr>
      </xdr:nvSpPr>
      <xdr:spPr>
        <a:xfrm>
          <a:off x="3352800" y="68922900"/>
          <a:ext cx="104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104775" cy="304800"/>
    <xdr:sp>
      <xdr:nvSpPr>
        <xdr:cNvPr id="74" name="Text Box 28"/>
        <xdr:cNvSpPr txBox="1">
          <a:spLocks noChangeArrowheads="1"/>
        </xdr:cNvSpPr>
      </xdr:nvSpPr>
      <xdr:spPr>
        <a:xfrm>
          <a:off x="3352800" y="68922900"/>
          <a:ext cx="104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zoomScale="80" zoomScaleNormal="80" zoomScalePageLayoutView="0" workbookViewId="0" topLeftCell="A1">
      <selection activeCell="B225" sqref="B225"/>
    </sheetView>
  </sheetViews>
  <sheetFormatPr defaultColWidth="8.88671875" defaultRowHeight="15"/>
  <cols>
    <col min="1" max="1" width="6.4453125" style="269" customWidth="1"/>
    <col min="2" max="2" width="40.99609375" style="270" customWidth="1"/>
    <col min="3" max="3" width="10.6640625" style="280" customWidth="1"/>
    <col min="4" max="4" width="8.4453125" style="281" customWidth="1"/>
    <col min="5" max="5" width="8.99609375" style="281" customWidth="1"/>
    <col min="6" max="6" width="9.21484375" style="281" customWidth="1"/>
    <col min="7" max="7" width="8.21484375" style="281" customWidth="1"/>
    <col min="8" max="8" width="10.5546875" style="281" customWidth="1"/>
    <col min="9" max="10" width="9.5546875" style="281" customWidth="1"/>
    <col min="11" max="11" width="23.10546875" style="265" customWidth="1"/>
    <col min="12" max="16384" width="8.88671875" style="265" customWidth="1"/>
  </cols>
  <sheetData>
    <row r="1" spans="1:10" ht="15.75">
      <c r="A1" s="81"/>
      <c r="B1" s="271"/>
      <c r="C1" s="272"/>
      <c r="D1" s="273"/>
      <c r="E1" s="273"/>
      <c r="F1" s="273"/>
      <c r="G1" s="310" t="s">
        <v>46</v>
      </c>
      <c r="H1" s="311"/>
      <c r="I1" s="311"/>
      <c r="J1" s="311"/>
    </row>
    <row r="2" spans="1:10" ht="19.5" customHeight="1">
      <c r="A2" s="81"/>
      <c r="B2" s="282" t="s">
        <v>257</v>
      </c>
      <c r="C2" s="283"/>
      <c r="D2" s="283"/>
      <c r="E2" s="283"/>
      <c r="F2" s="283"/>
      <c r="G2" s="284"/>
      <c r="H2" s="312" t="s">
        <v>1</v>
      </c>
      <c r="I2" s="313"/>
      <c r="J2" s="313"/>
    </row>
    <row r="3" spans="1:10" ht="19.5" customHeight="1">
      <c r="A3" s="81"/>
      <c r="B3" s="282" t="s">
        <v>62</v>
      </c>
      <c r="C3" s="283"/>
      <c r="D3" s="283"/>
      <c r="E3" s="283"/>
      <c r="F3" s="283"/>
      <c r="G3" s="284"/>
      <c r="H3" s="274"/>
      <c r="I3" s="275"/>
      <c r="J3" s="275"/>
    </row>
    <row r="4" spans="1:10" s="266" customFormat="1" ht="18.75" customHeight="1">
      <c r="A4" s="82"/>
      <c r="B4" s="82"/>
      <c r="C4" s="276"/>
      <c r="D4" s="314" t="s">
        <v>20</v>
      </c>
      <c r="E4" s="314"/>
      <c r="F4" s="314"/>
      <c r="G4" s="314"/>
      <c r="H4" s="314"/>
      <c r="I4" s="314"/>
      <c r="J4" s="314"/>
    </row>
    <row r="5" spans="1:10" s="9" customFormat="1" ht="51" customHeight="1">
      <c r="A5" s="324" t="s">
        <v>22</v>
      </c>
      <c r="B5" s="325" t="s">
        <v>10</v>
      </c>
      <c r="C5" s="326" t="s">
        <v>14</v>
      </c>
      <c r="D5" s="315" t="s">
        <v>239</v>
      </c>
      <c r="E5" s="315" t="s">
        <v>311</v>
      </c>
      <c r="F5" s="314" t="s">
        <v>15</v>
      </c>
      <c r="G5" s="314"/>
      <c r="H5" s="315" t="s">
        <v>16</v>
      </c>
      <c r="I5" s="315" t="s">
        <v>26</v>
      </c>
      <c r="J5" s="315" t="s">
        <v>17</v>
      </c>
    </row>
    <row r="6" spans="1:13" s="9" customFormat="1" ht="107.25" customHeight="1">
      <c r="A6" s="324"/>
      <c r="B6" s="325"/>
      <c r="C6" s="326"/>
      <c r="D6" s="315"/>
      <c r="E6" s="315"/>
      <c r="F6" s="277" t="s">
        <v>9</v>
      </c>
      <c r="G6" s="277" t="s">
        <v>28</v>
      </c>
      <c r="H6" s="315"/>
      <c r="I6" s="315"/>
      <c r="J6" s="315"/>
      <c r="K6" s="296"/>
      <c r="L6" s="296"/>
      <c r="M6" s="296"/>
    </row>
    <row r="7" spans="1:10" s="267" customFormat="1" ht="15.75">
      <c r="A7" s="83">
        <v>1</v>
      </c>
      <c r="B7" s="83">
        <f>A7+1</f>
        <v>2</v>
      </c>
      <c r="C7" s="278">
        <v>4</v>
      </c>
      <c r="D7" s="279">
        <v>5</v>
      </c>
      <c r="E7" s="279">
        <v>6</v>
      </c>
      <c r="F7" s="279">
        <v>7</v>
      </c>
      <c r="G7" s="279">
        <v>8</v>
      </c>
      <c r="H7" s="279">
        <v>9</v>
      </c>
      <c r="I7" s="279">
        <v>10</v>
      </c>
      <c r="J7" s="279">
        <v>11</v>
      </c>
    </row>
    <row r="8" spans="1:10" s="268" customFormat="1" ht="15.75" customHeight="1">
      <c r="A8" s="319" t="s">
        <v>255</v>
      </c>
      <c r="B8" s="320"/>
      <c r="C8" s="320"/>
      <c r="D8" s="320"/>
      <c r="E8" s="320"/>
      <c r="F8" s="320"/>
      <c r="G8" s="320"/>
      <c r="H8" s="320"/>
      <c r="I8" s="320"/>
      <c r="J8" s="320"/>
    </row>
    <row r="9" spans="1:11" s="268" customFormat="1" ht="12.75" customHeight="1">
      <c r="A9" s="288"/>
      <c r="B9" s="289" t="s">
        <v>175</v>
      </c>
      <c r="C9" s="289">
        <f>SUM(D9:F9,H9:J9)</f>
        <v>23717.5</v>
      </c>
      <c r="D9" s="289">
        <f aca="true" t="shared" si="0" ref="D9:J9">SUM(D10:D12)</f>
        <v>11171.5</v>
      </c>
      <c r="E9" s="289">
        <f t="shared" si="0"/>
        <v>4773</v>
      </c>
      <c r="F9" s="289">
        <f t="shared" si="0"/>
        <v>2778</v>
      </c>
      <c r="G9" s="289">
        <f t="shared" si="0"/>
        <v>30</v>
      </c>
      <c r="H9" s="289">
        <f t="shared" si="0"/>
        <v>4095</v>
      </c>
      <c r="I9" s="289">
        <f t="shared" si="0"/>
        <v>0</v>
      </c>
      <c r="J9" s="289">
        <f t="shared" si="0"/>
        <v>900</v>
      </c>
      <c r="K9" s="294"/>
    </row>
    <row r="10" spans="1:11" s="268" customFormat="1" ht="16.5" customHeight="1">
      <c r="A10" s="288"/>
      <c r="B10" s="289">
        <v>2010</v>
      </c>
      <c r="C10" s="289">
        <f>SUM(D10:F10,H10:J10)</f>
        <v>3873.5</v>
      </c>
      <c r="D10" s="289">
        <f aca="true" t="shared" si="1" ref="D10:J12">D15+D60+D152+D189</f>
        <v>1901.5</v>
      </c>
      <c r="E10" s="289">
        <f t="shared" si="1"/>
        <v>578</v>
      </c>
      <c r="F10" s="289">
        <f t="shared" si="1"/>
        <v>499</v>
      </c>
      <c r="G10" s="289">
        <f t="shared" si="1"/>
        <v>0</v>
      </c>
      <c r="H10" s="289">
        <f t="shared" si="1"/>
        <v>695</v>
      </c>
      <c r="I10" s="289">
        <f t="shared" si="1"/>
        <v>0</v>
      </c>
      <c r="J10" s="289">
        <f t="shared" si="1"/>
        <v>200</v>
      </c>
      <c r="K10" s="295"/>
    </row>
    <row r="11" spans="1:10" s="268" customFormat="1" ht="15.75" customHeight="1">
      <c r="A11" s="288"/>
      <c r="B11" s="289">
        <v>2011</v>
      </c>
      <c r="C11" s="289">
        <f>SUM(D11:F11,H11:J11)</f>
        <v>9519</v>
      </c>
      <c r="D11" s="289">
        <f t="shared" si="1"/>
        <v>4350</v>
      </c>
      <c r="E11" s="289">
        <f t="shared" si="1"/>
        <v>2210</v>
      </c>
      <c r="F11" s="289">
        <f t="shared" si="1"/>
        <v>1159</v>
      </c>
      <c r="G11" s="289">
        <f t="shared" si="1"/>
        <v>20</v>
      </c>
      <c r="H11" s="289">
        <f t="shared" si="1"/>
        <v>1750</v>
      </c>
      <c r="I11" s="289">
        <f t="shared" si="1"/>
        <v>0</v>
      </c>
      <c r="J11" s="289">
        <f t="shared" si="1"/>
        <v>50</v>
      </c>
    </row>
    <row r="12" spans="1:10" s="268" customFormat="1" ht="19.5" customHeight="1">
      <c r="A12" s="288"/>
      <c r="B12" s="289">
        <v>2012</v>
      </c>
      <c r="C12" s="289">
        <f>SUM(D12:F12,H12:J12)</f>
        <v>10325</v>
      </c>
      <c r="D12" s="289">
        <f t="shared" si="1"/>
        <v>4920</v>
      </c>
      <c r="E12" s="289">
        <f t="shared" si="1"/>
        <v>1985</v>
      </c>
      <c r="F12" s="289">
        <f t="shared" si="1"/>
        <v>1120</v>
      </c>
      <c r="G12" s="289">
        <f t="shared" si="1"/>
        <v>10</v>
      </c>
      <c r="H12" s="289">
        <f t="shared" si="1"/>
        <v>1650</v>
      </c>
      <c r="I12" s="289">
        <f t="shared" si="1"/>
        <v>0</v>
      </c>
      <c r="J12" s="289">
        <f t="shared" si="1"/>
        <v>650</v>
      </c>
    </row>
    <row r="13" spans="1:10" s="268" customFormat="1" ht="30" customHeight="1">
      <c r="A13" s="303" t="s">
        <v>328</v>
      </c>
      <c r="B13" s="316" t="s">
        <v>192</v>
      </c>
      <c r="C13" s="317"/>
      <c r="D13" s="317"/>
      <c r="E13" s="317"/>
      <c r="F13" s="317"/>
      <c r="G13" s="317"/>
      <c r="H13" s="317"/>
      <c r="I13" s="317"/>
      <c r="J13" s="318"/>
    </row>
    <row r="14" spans="1:11" s="297" customFormat="1" ht="26.25" customHeight="1">
      <c r="A14" s="304"/>
      <c r="B14" s="305" t="s">
        <v>332</v>
      </c>
      <c r="C14" s="305">
        <f>SUM(C15:C17)</f>
        <v>536</v>
      </c>
      <c r="D14" s="305">
        <f aca="true" t="shared" si="2" ref="D14:J14">SUM(D15:D17)</f>
        <v>0</v>
      </c>
      <c r="E14" s="305">
        <f t="shared" si="2"/>
        <v>40</v>
      </c>
      <c r="F14" s="305">
        <f>SUM(F15:F17)</f>
        <v>246</v>
      </c>
      <c r="G14" s="305">
        <f t="shared" si="2"/>
        <v>0</v>
      </c>
      <c r="H14" s="305">
        <f t="shared" si="2"/>
        <v>100</v>
      </c>
      <c r="I14" s="305">
        <f t="shared" si="2"/>
        <v>0</v>
      </c>
      <c r="J14" s="305">
        <f t="shared" si="2"/>
        <v>150</v>
      </c>
      <c r="K14" s="301"/>
    </row>
    <row r="15" spans="1:10" s="297" customFormat="1" ht="15.75">
      <c r="A15" s="306"/>
      <c r="B15" s="305">
        <v>2010</v>
      </c>
      <c r="C15" s="305">
        <f>C19+C23+C27+C31+C35+C39+C43+C47+C51+C55</f>
        <v>80</v>
      </c>
      <c r="D15" s="305">
        <f aca="true" t="shared" si="3" ref="D15:J15">D19+D23+D27+D31+D35+D39+D43+D47+D51+D55</f>
        <v>0</v>
      </c>
      <c r="E15" s="305">
        <f t="shared" si="3"/>
        <v>0</v>
      </c>
      <c r="F15" s="305">
        <f t="shared" si="3"/>
        <v>30</v>
      </c>
      <c r="G15" s="305">
        <f t="shared" si="3"/>
        <v>0</v>
      </c>
      <c r="H15" s="305">
        <f t="shared" si="3"/>
        <v>0</v>
      </c>
      <c r="I15" s="305">
        <f t="shared" si="3"/>
        <v>0</v>
      </c>
      <c r="J15" s="305">
        <f t="shared" si="3"/>
        <v>50</v>
      </c>
    </row>
    <row r="16" spans="1:10" s="297" customFormat="1" ht="15.75">
      <c r="A16" s="306"/>
      <c r="B16" s="305">
        <v>2011</v>
      </c>
      <c r="C16" s="305">
        <f aca="true" t="shared" si="4" ref="C16:J16">C20+C24+C28+C32+C36+C40+C44+C48+C52+C56</f>
        <v>223</v>
      </c>
      <c r="D16" s="305">
        <f t="shared" si="4"/>
        <v>0</v>
      </c>
      <c r="E16" s="305">
        <f t="shared" si="4"/>
        <v>20</v>
      </c>
      <c r="F16" s="305">
        <f t="shared" si="4"/>
        <v>103</v>
      </c>
      <c r="G16" s="305">
        <f t="shared" si="4"/>
        <v>0</v>
      </c>
      <c r="H16" s="305">
        <f t="shared" si="4"/>
        <v>50</v>
      </c>
      <c r="I16" s="305">
        <f t="shared" si="4"/>
        <v>0</v>
      </c>
      <c r="J16" s="305">
        <f t="shared" si="4"/>
        <v>50</v>
      </c>
    </row>
    <row r="17" spans="1:10" s="297" customFormat="1" ht="15.75">
      <c r="A17" s="306"/>
      <c r="B17" s="305">
        <v>2012</v>
      </c>
      <c r="C17" s="305">
        <f aca="true" t="shared" si="5" ref="C17:J17">C21+C25+C29+C33+C37+C41+C45+C49+C53+C57</f>
        <v>233</v>
      </c>
      <c r="D17" s="305">
        <f t="shared" si="5"/>
        <v>0</v>
      </c>
      <c r="E17" s="305">
        <f t="shared" si="5"/>
        <v>20</v>
      </c>
      <c r="F17" s="305">
        <f t="shared" si="5"/>
        <v>113</v>
      </c>
      <c r="G17" s="305">
        <f t="shared" si="5"/>
        <v>0</v>
      </c>
      <c r="H17" s="305">
        <f t="shared" si="5"/>
        <v>50</v>
      </c>
      <c r="I17" s="305">
        <f t="shared" si="5"/>
        <v>0</v>
      </c>
      <c r="J17" s="305">
        <f t="shared" si="5"/>
        <v>50</v>
      </c>
    </row>
    <row r="18" spans="1:10" s="268" customFormat="1" ht="66" customHeight="1">
      <c r="A18" s="286" t="s">
        <v>69</v>
      </c>
      <c r="B18" s="307" t="s">
        <v>357</v>
      </c>
      <c r="C18" s="289">
        <f aca="true" t="shared" si="6" ref="C18:J18">SUM(C19:C21)</f>
        <v>10</v>
      </c>
      <c r="D18" s="289">
        <f t="shared" si="6"/>
        <v>0</v>
      </c>
      <c r="E18" s="289">
        <f t="shared" si="6"/>
        <v>0</v>
      </c>
      <c r="F18" s="289">
        <f t="shared" si="6"/>
        <v>10</v>
      </c>
      <c r="G18" s="289">
        <f t="shared" si="6"/>
        <v>0</v>
      </c>
      <c r="H18" s="289">
        <f t="shared" si="6"/>
        <v>0</v>
      </c>
      <c r="I18" s="289">
        <f t="shared" si="6"/>
        <v>0</v>
      </c>
      <c r="J18" s="289">
        <f t="shared" si="6"/>
        <v>0</v>
      </c>
    </row>
    <row r="19" spans="1:10" ht="15.75">
      <c r="A19" s="88"/>
      <c r="B19" s="289">
        <v>2010</v>
      </c>
      <c r="C19" s="289">
        <f>SUM(D19:F19,H19:J19)</f>
        <v>0</v>
      </c>
      <c r="D19" s="289"/>
      <c r="E19" s="289"/>
      <c r="F19" s="289"/>
      <c r="G19" s="289"/>
      <c r="H19" s="289"/>
      <c r="I19" s="289"/>
      <c r="J19" s="289"/>
    </row>
    <row r="20" spans="1:10" ht="15.75">
      <c r="A20" s="88"/>
      <c r="B20" s="289">
        <v>2011</v>
      </c>
      <c r="C20" s="289">
        <f>SUM(D20:F20,H20:J20)</f>
        <v>5</v>
      </c>
      <c r="D20" s="289"/>
      <c r="E20" s="289"/>
      <c r="F20" s="289">
        <v>5</v>
      </c>
      <c r="G20" s="289"/>
      <c r="H20" s="289"/>
      <c r="I20" s="289"/>
      <c r="J20" s="289"/>
    </row>
    <row r="21" spans="1:10" ht="15.75">
      <c r="A21" s="88"/>
      <c r="B21" s="289">
        <v>2012</v>
      </c>
      <c r="C21" s="289">
        <f>SUM(D21:F21,H21:J21)</f>
        <v>5</v>
      </c>
      <c r="D21" s="289"/>
      <c r="E21" s="289"/>
      <c r="F21" s="289">
        <v>5</v>
      </c>
      <c r="G21" s="289"/>
      <c r="H21" s="289">
        <v>0</v>
      </c>
      <c r="I21" s="289"/>
      <c r="J21" s="289"/>
    </row>
    <row r="22" spans="1:10" s="268" customFormat="1" ht="27.75" customHeight="1">
      <c r="A22" s="286" t="s">
        <v>70</v>
      </c>
      <c r="B22" s="307" t="s">
        <v>312</v>
      </c>
      <c r="C22" s="289">
        <f>SUM(C23:C25)</f>
        <v>110</v>
      </c>
      <c r="D22" s="289">
        <f>SUM(D23:D24)</f>
        <v>0</v>
      </c>
      <c r="E22" s="289">
        <f>SUM(E23:E24)</f>
        <v>0</v>
      </c>
      <c r="F22" s="289">
        <f>SUM(F23:F25)</f>
        <v>10</v>
      </c>
      <c r="G22" s="289">
        <f>SUM(G23:G24)</f>
        <v>0</v>
      </c>
      <c r="H22" s="289">
        <f>SUM(H23:H24)</f>
        <v>50</v>
      </c>
      <c r="I22" s="289">
        <f>SUM(I23:I24)</f>
        <v>0</v>
      </c>
      <c r="J22" s="289">
        <f>SUM(J23:J24)</f>
        <v>0</v>
      </c>
    </row>
    <row r="23" spans="1:10" ht="15.75">
      <c r="A23" s="88"/>
      <c r="B23" s="289">
        <v>2010</v>
      </c>
      <c r="C23" s="289">
        <f>SUM(D23:F23,H23:J23)</f>
        <v>0</v>
      </c>
      <c r="D23" s="289"/>
      <c r="E23" s="289"/>
      <c r="F23" s="289"/>
      <c r="G23" s="289"/>
      <c r="H23" s="289"/>
      <c r="I23" s="289"/>
      <c r="J23" s="289"/>
    </row>
    <row r="24" spans="1:10" ht="15.75">
      <c r="A24" s="88"/>
      <c r="B24" s="289">
        <v>2011</v>
      </c>
      <c r="C24" s="289">
        <f>SUM(D24:F24,H24:J24)</f>
        <v>55</v>
      </c>
      <c r="D24" s="289"/>
      <c r="E24" s="289"/>
      <c r="F24" s="289">
        <v>5</v>
      </c>
      <c r="G24" s="289"/>
      <c r="H24" s="289">
        <v>50</v>
      </c>
      <c r="I24" s="289"/>
      <c r="J24" s="289"/>
    </row>
    <row r="25" spans="1:10" ht="15.75">
      <c r="A25" s="88"/>
      <c r="B25" s="289">
        <v>2012</v>
      </c>
      <c r="C25" s="289">
        <f>SUM(D25:F25,H25:J25)</f>
        <v>55</v>
      </c>
      <c r="D25" s="289"/>
      <c r="E25" s="289"/>
      <c r="F25" s="289">
        <v>5</v>
      </c>
      <c r="G25" s="289"/>
      <c r="H25" s="289">
        <v>50</v>
      </c>
      <c r="I25" s="289"/>
      <c r="J25" s="289"/>
    </row>
    <row r="26" spans="1:10" s="268" customFormat="1" ht="30" customHeight="1">
      <c r="A26" s="286" t="s">
        <v>71</v>
      </c>
      <c r="B26" s="307" t="s">
        <v>330</v>
      </c>
      <c r="C26" s="289">
        <f aca="true" t="shared" si="7" ref="C26:J26">SUM(C27:C29)</f>
        <v>0</v>
      </c>
      <c r="D26" s="289">
        <f t="shared" si="7"/>
        <v>0</v>
      </c>
      <c r="E26" s="289">
        <f t="shared" si="7"/>
        <v>0</v>
      </c>
      <c r="F26" s="289">
        <f t="shared" si="7"/>
        <v>0</v>
      </c>
      <c r="G26" s="289">
        <f t="shared" si="7"/>
        <v>0</v>
      </c>
      <c r="H26" s="289">
        <f t="shared" si="7"/>
        <v>0</v>
      </c>
      <c r="I26" s="289">
        <f t="shared" si="7"/>
        <v>0</v>
      </c>
      <c r="J26" s="289">
        <f t="shared" si="7"/>
        <v>0</v>
      </c>
    </row>
    <row r="27" spans="1:10" ht="15.75">
      <c r="A27" s="88"/>
      <c r="B27" s="289">
        <v>2010</v>
      </c>
      <c r="C27" s="289">
        <f>SUM(D27:F27,H27:J27)</f>
        <v>0</v>
      </c>
      <c r="D27" s="289"/>
      <c r="E27" s="289"/>
      <c r="F27" s="289"/>
      <c r="G27" s="289"/>
      <c r="H27" s="289"/>
      <c r="I27" s="289"/>
      <c r="J27" s="289"/>
    </row>
    <row r="28" spans="1:10" ht="15.75">
      <c r="A28" s="88"/>
      <c r="B28" s="289">
        <v>2011</v>
      </c>
      <c r="C28" s="289">
        <f>SUM(D28:F28,H28:J28)</f>
        <v>0</v>
      </c>
      <c r="D28" s="289"/>
      <c r="E28" s="289"/>
      <c r="F28" s="289"/>
      <c r="G28" s="289"/>
      <c r="H28" s="289"/>
      <c r="I28" s="289"/>
      <c r="J28" s="289"/>
    </row>
    <row r="29" spans="1:10" ht="15.75">
      <c r="A29" s="88"/>
      <c r="B29" s="289">
        <v>2012</v>
      </c>
      <c r="C29" s="289">
        <f>SUM(D29:F29,H29:J29)</f>
        <v>0</v>
      </c>
      <c r="D29" s="289"/>
      <c r="E29" s="289"/>
      <c r="F29" s="289"/>
      <c r="G29" s="289"/>
      <c r="H29" s="289"/>
      <c r="I29" s="289"/>
      <c r="J29" s="289"/>
    </row>
    <row r="30" spans="1:10" s="268" customFormat="1" ht="80.25" customHeight="1">
      <c r="A30" s="287" t="s">
        <v>72</v>
      </c>
      <c r="B30" s="307" t="s">
        <v>331</v>
      </c>
      <c r="C30" s="289">
        <f>SUM(C31:C33)</f>
        <v>2</v>
      </c>
      <c r="D30" s="289">
        <f>SUM(D31:D33)</f>
        <v>0</v>
      </c>
      <c r="E30" s="289">
        <f aca="true" t="shared" si="8" ref="E30:J30">SUM(E31:E33)</f>
        <v>0</v>
      </c>
      <c r="F30" s="289">
        <f t="shared" si="8"/>
        <v>2</v>
      </c>
      <c r="G30" s="289">
        <f t="shared" si="8"/>
        <v>0</v>
      </c>
      <c r="H30" s="289">
        <f t="shared" si="8"/>
        <v>0</v>
      </c>
      <c r="I30" s="289">
        <f t="shared" si="8"/>
        <v>0</v>
      </c>
      <c r="J30" s="289">
        <f t="shared" si="8"/>
        <v>0</v>
      </c>
    </row>
    <row r="31" spans="1:10" ht="15.75">
      <c r="A31" s="80"/>
      <c r="B31" s="289">
        <v>2010</v>
      </c>
      <c r="C31" s="289">
        <f>SUM(D31:J31)</f>
        <v>0</v>
      </c>
      <c r="D31" s="289"/>
      <c r="E31" s="289"/>
      <c r="F31" s="289"/>
      <c r="G31" s="289"/>
      <c r="H31" s="289"/>
      <c r="I31" s="289"/>
      <c r="J31" s="289"/>
    </row>
    <row r="32" spans="1:10" ht="15.75">
      <c r="A32" s="80"/>
      <c r="B32" s="289">
        <v>2011</v>
      </c>
      <c r="C32" s="289">
        <f>SUM(D32:J32)</f>
        <v>1</v>
      </c>
      <c r="D32" s="289"/>
      <c r="E32" s="289"/>
      <c r="F32" s="289">
        <v>1</v>
      </c>
      <c r="G32" s="289"/>
      <c r="H32" s="289"/>
      <c r="I32" s="289"/>
      <c r="J32" s="289"/>
    </row>
    <row r="33" spans="1:10" ht="15.75">
      <c r="A33" s="80"/>
      <c r="B33" s="289">
        <v>2012</v>
      </c>
      <c r="C33" s="289">
        <f>SUM(D33:J33)</f>
        <v>1</v>
      </c>
      <c r="D33" s="289"/>
      <c r="E33" s="289"/>
      <c r="F33" s="289">
        <v>1</v>
      </c>
      <c r="G33" s="289"/>
      <c r="H33" s="289"/>
      <c r="I33" s="289"/>
      <c r="J33" s="289"/>
    </row>
    <row r="34" spans="1:10" s="268" customFormat="1" ht="117" customHeight="1">
      <c r="A34" s="286" t="s">
        <v>73</v>
      </c>
      <c r="B34" s="307" t="s">
        <v>327</v>
      </c>
      <c r="C34" s="289">
        <f aca="true" t="shared" si="9" ref="C34:J34">SUM(C35:C37)</f>
        <v>50</v>
      </c>
      <c r="D34" s="289">
        <f t="shared" si="9"/>
        <v>0</v>
      </c>
      <c r="E34" s="289">
        <f t="shared" si="9"/>
        <v>0</v>
      </c>
      <c r="F34" s="289">
        <f t="shared" si="9"/>
        <v>50</v>
      </c>
      <c r="G34" s="289">
        <f t="shared" si="9"/>
        <v>0</v>
      </c>
      <c r="H34" s="289">
        <f t="shared" si="9"/>
        <v>0</v>
      </c>
      <c r="I34" s="289">
        <f t="shared" si="9"/>
        <v>0</v>
      </c>
      <c r="J34" s="289">
        <f t="shared" si="9"/>
        <v>0</v>
      </c>
    </row>
    <row r="35" spans="1:10" ht="15.75">
      <c r="A35" s="88"/>
      <c r="B35" s="289">
        <v>2010</v>
      </c>
      <c r="C35" s="289">
        <f>SUM(D35:F35,H35:J35)</f>
        <v>10</v>
      </c>
      <c r="D35" s="289"/>
      <c r="E35" s="289"/>
      <c r="F35" s="289">
        <v>10</v>
      </c>
      <c r="G35" s="289"/>
      <c r="H35" s="289"/>
      <c r="I35" s="289"/>
      <c r="J35" s="289"/>
    </row>
    <row r="36" spans="1:10" ht="15.75">
      <c r="A36" s="88"/>
      <c r="B36" s="289">
        <v>2011</v>
      </c>
      <c r="C36" s="289">
        <f>SUM(D36:F36,H36:J36)</f>
        <v>20</v>
      </c>
      <c r="D36" s="289"/>
      <c r="E36" s="289"/>
      <c r="F36" s="289">
        <v>20</v>
      </c>
      <c r="G36" s="289"/>
      <c r="H36" s="289"/>
      <c r="I36" s="289"/>
      <c r="J36" s="289"/>
    </row>
    <row r="37" spans="1:10" ht="15.75">
      <c r="A37" s="88"/>
      <c r="B37" s="289">
        <v>2012</v>
      </c>
      <c r="C37" s="289">
        <f>SUM(D37:F37,H37:J37)</f>
        <v>20</v>
      </c>
      <c r="D37" s="289"/>
      <c r="E37" s="289"/>
      <c r="F37" s="289">
        <v>20</v>
      </c>
      <c r="G37" s="289"/>
      <c r="H37" s="289"/>
      <c r="I37" s="289"/>
      <c r="J37" s="289"/>
    </row>
    <row r="38" spans="1:10" s="268" customFormat="1" ht="54" customHeight="1">
      <c r="A38" s="286" t="s">
        <v>74</v>
      </c>
      <c r="B38" s="307" t="s">
        <v>308</v>
      </c>
      <c r="C38" s="289">
        <f>SUM(C39:C41)</f>
        <v>225</v>
      </c>
      <c r="D38" s="289">
        <f>SUM(D39:D40)</f>
        <v>0</v>
      </c>
      <c r="E38" s="289">
        <f>SUM(E39:E40)</f>
        <v>0</v>
      </c>
      <c r="F38" s="289">
        <f>SUM(F39:F41)</f>
        <v>75</v>
      </c>
      <c r="G38" s="289">
        <f>SUM(G39:G40)</f>
        <v>0</v>
      </c>
      <c r="H38" s="289">
        <f>SUM(H39:H41)</f>
        <v>0</v>
      </c>
      <c r="I38" s="289">
        <f>SUM(I39:I40)</f>
        <v>0</v>
      </c>
      <c r="J38" s="289">
        <f>SUM(J39:J41)</f>
        <v>150</v>
      </c>
    </row>
    <row r="39" spans="1:10" ht="15.75">
      <c r="A39" s="88"/>
      <c r="B39" s="289">
        <v>2010</v>
      </c>
      <c r="C39" s="289">
        <f>SUM(D39:F39,H39:J39)</f>
        <v>65</v>
      </c>
      <c r="D39" s="289"/>
      <c r="E39" s="289"/>
      <c r="F39" s="289">
        <v>15</v>
      </c>
      <c r="G39" s="289"/>
      <c r="H39" s="289"/>
      <c r="I39" s="289"/>
      <c r="J39" s="289">
        <v>50</v>
      </c>
    </row>
    <row r="40" spans="1:10" ht="15.75">
      <c r="A40" s="88"/>
      <c r="B40" s="289">
        <v>2011</v>
      </c>
      <c r="C40" s="289">
        <f>SUM(D40:F40,H40:J40)</f>
        <v>80</v>
      </c>
      <c r="D40" s="289"/>
      <c r="E40" s="289"/>
      <c r="F40" s="289">
        <v>30</v>
      </c>
      <c r="G40" s="289"/>
      <c r="H40" s="289"/>
      <c r="I40" s="289"/>
      <c r="J40" s="289">
        <v>50</v>
      </c>
    </row>
    <row r="41" spans="1:10" ht="15.75">
      <c r="A41" s="88"/>
      <c r="B41" s="289">
        <v>2012</v>
      </c>
      <c r="C41" s="289">
        <f>SUM(D41:F41,H41:J41)</f>
        <v>80</v>
      </c>
      <c r="D41" s="289"/>
      <c r="E41" s="289"/>
      <c r="F41" s="289">
        <v>30</v>
      </c>
      <c r="G41" s="289"/>
      <c r="H41" s="289"/>
      <c r="I41" s="289"/>
      <c r="J41" s="289">
        <v>50</v>
      </c>
    </row>
    <row r="42" spans="1:10" s="268" customFormat="1" ht="34.5" customHeight="1">
      <c r="A42" s="287" t="s">
        <v>75</v>
      </c>
      <c r="B42" s="307" t="s">
        <v>360</v>
      </c>
      <c r="C42" s="289">
        <f>SUM(C43:C45)</f>
        <v>20</v>
      </c>
      <c r="D42" s="289">
        <f>SUM(D43:D45)</f>
        <v>0</v>
      </c>
      <c r="E42" s="289">
        <f aca="true" t="shared" si="10" ref="E42:J42">SUM(E43:E45)</f>
        <v>0</v>
      </c>
      <c r="F42" s="289">
        <f t="shared" si="10"/>
        <v>20</v>
      </c>
      <c r="G42" s="289">
        <f t="shared" si="10"/>
        <v>0</v>
      </c>
      <c r="H42" s="289">
        <f t="shared" si="10"/>
        <v>0</v>
      </c>
      <c r="I42" s="289">
        <f t="shared" si="10"/>
        <v>0</v>
      </c>
      <c r="J42" s="289">
        <f t="shared" si="10"/>
        <v>0</v>
      </c>
    </row>
    <row r="43" spans="1:10" s="268" customFormat="1" ht="15.75">
      <c r="A43" s="290"/>
      <c r="B43" s="289">
        <v>2010</v>
      </c>
      <c r="C43" s="289">
        <f>SUM(D43:J43)</f>
        <v>0</v>
      </c>
      <c r="D43" s="289"/>
      <c r="E43" s="289"/>
      <c r="F43" s="289"/>
      <c r="G43" s="289"/>
      <c r="H43" s="289"/>
      <c r="I43" s="289"/>
      <c r="J43" s="289"/>
    </row>
    <row r="44" spans="1:10" s="268" customFormat="1" ht="15.75">
      <c r="A44" s="290"/>
      <c r="B44" s="289">
        <v>2011</v>
      </c>
      <c r="C44" s="289">
        <f>SUM(D44:J44)</f>
        <v>10</v>
      </c>
      <c r="D44" s="289"/>
      <c r="E44" s="289"/>
      <c r="F44" s="289">
        <v>10</v>
      </c>
      <c r="G44" s="289"/>
      <c r="H44" s="289"/>
      <c r="I44" s="289"/>
      <c r="J44" s="289"/>
    </row>
    <row r="45" spans="1:10" s="268" customFormat="1" ht="15.75">
      <c r="A45" s="290"/>
      <c r="B45" s="289">
        <v>2012</v>
      </c>
      <c r="C45" s="289">
        <f>SUM(D45:J45)</f>
        <v>10</v>
      </c>
      <c r="D45" s="289"/>
      <c r="E45" s="289"/>
      <c r="F45" s="289">
        <v>10</v>
      </c>
      <c r="G45" s="289"/>
      <c r="H45" s="289"/>
      <c r="I45" s="289"/>
      <c r="J45" s="289"/>
    </row>
    <row r="46" spans="1:10" s="268" customFormat="1" ht="63.75" customHeight="1">
      <c r="A46" s="287" t="s">
        <v>128</v>
      </c>
      <c r="B46" s="307" t="s">
        <v>329</v>
      </c>
      <c r="C46" s="289">
        <f>SUM(C47:C49)</f>
        <v>55</v>
      </c>
      <c r="D46" s="289">
        <f>SUM(D47:D49)</f>
        <v>0</v>
      </c>
      <c r="E46" s="289">
        <f aca="true" t="shared" si="11" ref="E46:J46">SUM(E47:E49)</f>
        <v>0</v>
      </c>
      <c r="F46" s="289">
        <f t="shared" si="11"/>
        <v>55</v>
      </c>
      <c r="G46" s="289">
        <f t="shared" si="11"/>
        <v>0</v>
      </c>
      <c r="H46" s="289">
        <f t="shared" si="11"/>
        <v>0</v>
      </c>
      <c r="I46" s="289">
        <f t="shared" si="11"/>
        <v>0</v>
      </c>
      <c r="J46" s="289">
        <f t="shared" si="11"/>
        <v>0</v>
      </c>
    </row>
    <row r="47" spans="1:10" s="268" customFormat="1" ht="15.75">
      <c r="A47" s="290"/>
      <c r="B47" s="289">
        <v>2010</v>
      </c>
      <c r="C47" s="289">
        <f>SUM(D47:J47)</f>
        <v>5</v>
      </c>
      <c r="D47" s="289"/>
      <c r="E47" s="289"/>
      <c r="F47" s="289">
        <v>5</v>
      </c>
      <c r="G47" s="289"/>
      <c r="H47" s="289"/>
      <c r="I47" s="289"/>
      <c r="J47" s="289"/>
    </row>
    <row r="48" spans="1:10" s="268" customFormat="1" ht="15.75">
      <c r="A48" s="290"/>
      <c r="B48" s="289">
        <v>2011</v>
      </c>
      <c r="C48" s="289">
        <f>SUM(D48:J48)</f>
        <v>20</v>
      </c>
      <c r="D48" s="289"/>
      <c r="E48" s="289"/>
      <c r="F48" s="289">
        <v>20</v>
      </c>
      <c r="G48" s="289"/>
      <c r="H48" s="289"/>
      <c r="I48" s="289"/>
      <c r="J48" s="289"/>
    </row>
    <row r="49" spans="1:10" s="268" customFormat="1" ht="15.75">
      <c r="A49" s="290"/>
      <c r="B49" s="289">
        <v>2012</v>
      </c>
      <c r="C49" s="289">
        <f>SUM(D49:J49)</f>
        <v>30</v>
      </c>
      <c r="D49" s="289"/>
      <c r="E49" s="289"/>
      <c r="F49" s="289">
        <v>30</v>
      </c>
      <c r="G49" s="289"/>
      <c r="H49" s="289"/>
      <c r="I49" s="289"/>
      <c r="J49" s="289"/>
    </row>
    <row r="50" spans="1:10" s="268" customFormat="1" ht="30">
      <c r="A50" s="287" t="s">
        <v>215</v>
      </c>
      <c r="B50" s="307" t="s">
        <v>298</v>
      </c>
      <c r="C50" s="289">
        <f>SUM(C51:C53)</f>
        <v>44</v>
      </c>
      <c r="D50" s="289">
        <f>SUM(D51:D53)</f>
        <v>0</v>
      </c>
      <c r="E50" s="289">
        <f aca="true" t="shared" si="12" ref="E50:J50">SUM(E51:E53)</f>
        <v>40</v>
      </c>
      <c r="F50" s="289">
        <f t="shared" si="12"/>
        <v>4</v>
      </c>
      <c r="G50" s="289">
        <f t="shared" si="12"/>
        <v>0</v>
      </c>
      <c r="H50" s="289">
        <f t="shared" si="12"/>
        <v>0</v>
      </c>
      <c r="I50" s="289">
        <f t="shared" si="12"/>
        <v>0</v>
      </c>
      <c r="J50" s="289">
        <f t="shared" si="12"/>
        <v>0</v>
      </c>
    </row>
    <row r="51" spans="1:10" s="268" customFormat="1" ht="15.75">
      <c r="A51" s="290"/>
      <c r="B51" s="289">
        <v>2010</v>
      </c>
      <c r="C51" s="289">
        <f>SUM(D51:J51)</f>
        <v>0</v>
      </c>
      <c r="D51" s="289"/>
      <c r="E51" s="289"/>
      <c r="F51" s="289"/>
      <c r="G51" s="289"/>
      <c r="H51" s="289"/>
      <c r="I51" s="289"/>
      <c r="J51" s="289"/>
    </row>
    <row r="52" spans="1:10" s="268" customFormat="1" ht="15.75">
      <c r="A52" s="290"/>
      <c r="B52" s="289">
        <v>2011</v>
      </c>
      <c r="C52" s="289">
        <f>SUM(D52:J52)</f>
        <v>22</v>
      </c>
      <c r="D52" s="289"/>
      <c r="E52" s="289">
        <v>20</v>
      </c>
      <c r="F52" s="289">
        <v>2</v>
      </c>
      <c r="G52" s="289"/>
      <c r="H52" s="289"/>
      <c r="I52" s="289"/>
      <c r="J52" s="289"/>
    </row>
    <row r="53" spans="1:10" s="268" customFormat="1" ht="15.75">
      <c r="A53" s="290"/>
      <c r="B53" s="289">
        <v>2012</v>
      </c>
      <c r="C53" s="289">
        <f>SUM(D53:J53)</f>
        <v>22</v>
      </c>
      <c r="D53" s="289"/>
      <c r="E53" s="289">
        <v>20</v>
      </c>
      <c r="F53" s="289">
        <v>2</v>
      </c>
      <c r="G53" s="289"/>
      <c r="H53" s="289"/>
      <c r="I53" s="289"/>
      <c r="J53" s="289"/>
    </row>
    <row r="54" spans="1:10" s="268" customFormat="1" ht="45">
      <c r="A54" s="286" t="s">
        <v>216</v>
      </c>
      <c r="B54" s="307" t="s">
        <v>299</v>
      </c>
      <c r="C54" s="289">
        <f aca="true" t="shared" si="13" ref="C54:J54">SUM(C55:C56)</f>
        <v>10</v>
      </c>
      <c r="D54" s="289">
        <f t="shared" si="13"/>
        <v>0</v>
      </c>
      <c r="E54" s="289">
        <f t="shared" si="13"/>
        <v>0</v>
      </c>
      <c r="F54" s="289">
        <f t="shared" si="13"/>
        <v>10</v>
      </c>
      <c r="G54" s="289">
        <f t="shared" si="13"/>
        <v>0</v>
      </c>
      <c r="H54" s="289">
        <f t="shared" si="13"/>
        <v>0</v>
      </c>
      <c r="I54" s="289">
        <f t="shared" si="13"/>
        <v>0</v>
      </c>
      <c r="J54" s="289">
        <f t="shared" si="13"/>
        <v>0</v>
      </c>
    </row>
    <row r="55" spans="1:10" s="268" customFormat="1" ht="15.75">
      <c r="A55" s="291"/>
      <c r="B55" s="289">
        <v>2010</v>
      </c>
      <c r="C55" s="289">
        <f>SUM(D55:F55,H55:J55)</f>
        <v>0</v>
      </c>
      <c r="D55" s="289"/>
      <c r="E55" s="289"/>
      <c r="F55" s="289"/>
      <c r="G55" s="289"/>
      <c r="H55" s="289"/>
      <c r="I55" s="289"/>
      <c r="J55" s="289"/>
    </row>
    <row r="56" spans="1:10" s="268" customFormat="1" ht="15.75">
      <c r="A56" s="291"/>
      <c r="B56" s="289">
        <v>2011</v>
      </c>
      <c r="C56" s="289">
        <f>SUM(D56:F56,H56:J56)</f>
        <v>10</v>
      </c>
      <c r="D56" s="289"/>
      <c r="E56" s="289"/>
      <c r="F56" s="289">
        <v>10</v>
      </c>
      <c r="G56" s="289"/>
      <c r="H56" s="289"/>
      <c r="I56" s="289"/>
      <c r="J56" s="289"/>
    </row>
    <row r="57" spans="1:10" s="268" customFormat="1" ht="15.75">
      <c r="A57" s="291"/>
      <c r="B57" s="289">
        <v>2012</v>
      </c>
      <c r="C57" s="289">
        <f>SUM(D57:F57,H57:J57)</f>
        <v>10</v>
      </c>
      <c r="D57" s="289"/>
      <c r="E57" s="289"/>
      <c r="F57" s="289">
        <v>10</v>
      </c>
      <c r="G57" s="289"/>
      <c r="H57" s="289"/>
      <c r="I57" s="289"/>
      <c r="J57" s="289"/>
    </row>
    <row r="58" spans="1:10" ht="33.75" customHeight="1">
      <c r="A58" s="306" t="s">
        <v>76</v>
      </c>
      <c r="B58" s="316" t="s">
        <v>307</v>
      </c>
      <c r="C58" s="317"/>
      <c r="D58" s="317"/>
      <c r="E58" s="317"/>
      <c r="F58" s="317"/>
      <c r="G58" s="317"/>
      <c r="H58" s="317"/>
      <c r="I58" s="317"/>
      <c r="J58" s="318"/>
    </row>
    <row r="59" spans="1:11" s="297" customFormat="1" ht="66" customHeight="1">
      <c r="A59" s="304"/>
      <c r="B59" s="305" t="s">
        <v>332</v>
      </c>
      <c r="C59" s="305">
        <f>SUM(C60:C62)</f>
        <v>20141.5</v>
      </c>
      <c r="D59" s="305">
        <f aca="true" t="shared" si="14" ref="D59:J59">SUM(D60:D62)</f>
        <v>9171.5</v>
      </c>
      <c r="E59" s="305">
        <f t="shared" si="14"/>
        <v>4333</v>
      </c>
      <c r="F59" s="305">
        <f t="shared" si="14"/>
        <v>1952</v>
      </c>
      <c r="G59" s="305">
        <f t="shared" si="14"/>
        <v>30</v>
      </c>
      <c r="H59" s="305">
        <f>SUM(H60:H62)</f>
        <v>3935</v>
      </c>
      <c r="I59" s="305">
        <f t="shared" si="14"/>
        <v>0</v>
      </c>
      <c r="J59" s="305">
        <f t="shared" si="14"/>
        <v>750</v>
      </c>
      <c r="K59" s="302"/>
    </row>
    <row r="60" spans="1:10" s="297" customFormat="1" ht="15.75">
      <c r="A60" s="306"/>
      <c r="B60" s="305">
        <v>2010</v>
      </c>
      <c r="C60" s="305">
        <f>SUM(D60:F60,H60:J60)</f>
        <v>3468.5</v>
      </c>
      <c r="D60" s="305">
        <f>D64+D68+D72+D76+D134+D80+D84+D88+D92+D96+D100+D104+D108+D112+D116+D121+D125+D130+D138+D143+D147</f>
        <v>1901.5</v>
      </c>
      <c r="E60" s="305">
        <f aca="true" t="shared" si="15" ref="E60:J60">E64+E68+E72+E76+E134+E80+E84+E88+E92+E96+E100+E104+E108+E112+E116+E121+E125+E130+E138+E143+E147</f>
        <v>378</v>
      </c>
      <c r="F60" s="305">
        <f t="shared" si="15"/>
        <v>364</v>
      </c>
      <c r="G60" s="305">
        <f t="shared" si="15"/>
        <v>0</v>
      </c>
      <c r="H60" s="305">
        <f t="shared" si="15"/>
        <v>675</v>
      </c>
      <c r="I60" s="305">
        <f t="shared" si="15"/>
        <v>0</v>
      </c>
      <c r="J60" s="305">
        <f t="shared" si="15"/>
        <v>150</v>
      </c>
    </row>
    <row r="61" spans="1:10" s="297" customFormat="1" ht="15.75">
      <c r="A61" s="306"/>
      <c r="B61" s="305">
        <v>2011</v>
      </c>
      <c r="C61" s="305">
        <f>SUM(D61:F61,H61:J61)</f>
        <v>7801</v>
      </c>
      <c r="D61" s="305">
        <f aca="true" t="shared" si="16" ref="D61:J61">D65+D69+D73+D77+D135+D81+D85+D89+D93+D97+D101+D105+D109+D113+D117+D122+D126+D131+D139+D144+D148</f>
        <v>3350</v>
      </c>
      <c r="E61" s="305">
        <f t="shared" si="16"/>
        <v>1990</v>
      </c>
      <c r="F61" s="305">
        <f t="shared" si="16"/>
        <v>781</v>
      </c>
      <c r="G61" s="305">
        <f t="shared" si="16"/>
        <v>20</v>
      </c>
      <c r="H61" s="305">
        <f t="shared" si="16"/>
        <v>1680</v>
      </c>
      <c r="I61" s="305">
        <f t="shared" si="16"/>
        <v>0</v>
      </c>
      <c r="J61" s="305">
        <f t="shared" si="16"/>
        <v>0</v>
      </c>
    </row>
    <row r="62" spans="1:10" s="297" customFormat="1" ht="15.75">
      <c r="A62" s="306"/>
      <c r="B62" s="305">
        <v>2012</v>
      </c>
      <c r="C62" s="305">
        <f>SUM(D62:F62,H62:J62)</f>
        <v>8872</v>
      </c>
      <c r="D62" s="305">
        <f aca="true" t="shared" si="17" ref="D62:J62">D66+D70+D74+D78+D136+D82+D86+D90+D94+D98+D102+D106+D110+D114+D118+D123+D127+D132+D140+D145+D149</f>
        <v>3920</v>
      </c>
      <c r="E62" s="305">
        <f t="shared" si="17"/>
        <v>1965</v>
      </c>
      <c r="F62" s="305">
        <f t="shared" si="17"/>
        <v>807</v>
      </c>
      <c r="G62" s="305">
        <f t="shared" si="17"/>
        <v>10</v>
      </c>
      <c r="H62" s="305">
        <f t="shared" si="17"/>
        <v>1580</v>
      </c>
      <c r="I62" s="305">
        <f t="shared" si="17"/>
        <v>0</v>
      </c>
      <c r="J62" s="305">
        <f t="shared" si="17"/>
        <v>600</v>
      </c>
    </row>
    <row r="63" spans="1:11" s="268" customFormat="1" ht="79.5" customHeight="1">
      <c r="A63" s="286" t="s">
        <v>77</v>
      </c>
      <c r="B63" s="307" t="s">
        <v>333</v>
      </c>
      <c r="C63" s="289">
        <f>SUM(C64:C66)</f>
        <v>11630</v>
      </c>
      <c r="D63" s="289">
        <f>SUM(D64:D66)</f>
        <v>5900</v>
      </c>
      <c r="E63" s="289">
        <f aca="true" t="shared" si="18" ref="E63:J63">SUM(E64:E66)</f>
        <v>2500</v>
      </c>
      <c r="F63" s="289">
        <f t="shared" si="18"/>
        <v>680</v>
      </c>
      <c r="G63" s="289">
        <f t="shared" si="18"/>
        <v>0</v>
      </c>
      <c r="H63" s="289">
        <f t="shared" si="18"/>
        <v>2550</v>
      </c>
      <c r="I63" s="289">
        <f t="shared" si="18"/>
        <v>0</v>
      </c>
      <c r="J63" s="289">
        <f t="shared" si="18"/>
        <v>0</v>
      </c>
      <c r="K63" s="294"/>
    </row>
    <row r="64" spans="1:10" s="268" customFormat="1" ht="15.75">
      <c r="A64" s="291"/>
      <c r="B64" s="289">
        <v>2010</v>
      </c>
      <c r="C64" s="289">
        <f>SUM(D64:F64,H64:J64)</f>
        <v>2110</v>
      </c>
      <c r="D64" s="289">
        <v>1400</v>
      </c>
      <c r="E64" s="289">
        <v>200</v>
      </c>
      <c r="F64" s="289"/>
      <c r="G64" s="289"/>
      <c r="H64" s="289">
        <v>510</v>
      </c>
      <c r="I64" s="289"/>
      <c r="J64" s="289"/>
    </row>
    <row r="65" spans="1:10" s="268" customFormat="1" ht="15.75">
      <c r="A65" s="291"/>
      <c r="B65" s="289">
        <v>2011</v>
      </c>
      <c r="C65" s="289">
        <f>SUM(D65:F65,H65:J65)</f>
        <v>4200</v>
      </c>
      <c r="D65" s="289">
        <v>2000</v>
      </c>
      <c r="E65" s="289">
        <v>1000</v>
      </c>
      <c r="F65" s="289">
        <v>300</v>
      </c>
      <c r="G65" s="289"/>
      <c r="H65" s="289">
        <v>900</v>
      </c>
      <c r="I65" s="289"/>
      <c r="J65" s="289"/>
    </row>
    <row r="66" spans="1:10" s="268" customFormat="1" ht="15.75">
      <c r="A66" s="291"/>
      <c r="B66" s="289">
        <v>2012</v>
      </c>
      <c r="C66" s="289">
        <f>SUM(D66:F66,H66:J66)</f>
        <v>5320</v>
      </c>
      <c r="D66" s="289">
        <v>2500</v>
      </c>
      <c r="E66" s="289">
        <v>1300</v>
      </c>
      <c r="F66" s="289">
        <v>380</v>
      </c>
      <c r="G66" s="289"/>
      <c r="H66" s="289">
        <v>1140</v>
      </c>
      <c r="I66" s="289"/>
      <c r="J66" s="289"/>
    </row>
    <row r="67" spans="1:10" s="268" customFormat="1" ht="94.5" customHeight="1">
      <c r="A67" s="286" t="s">
        <v>79</v>
      </c>
      <c r="B67" s="307" t="s">
        <v>334</v>
      </c>
      <c r="C67" s="289">
        <f aca="true" t="shared" si="19" ref="C67:I67">SUM(C68:C70)</f>
        <v>1129.5</v>
      </c>
      <c r="D67" s="289">
        <f t="shared" si="19"/>
        <v>721.5</v>
      </c>
      <c r="E67" s="289">
        <f t="shared" si="19"/>
        <v>248</v>
      </c>
      <c r="F67" s="289">
        <f t="shared" si="19"/>
        <v>160</v>
      </c>
      <c r="G67" s="289">
        <f t="shared" si="19"/>
        <v>0</v>
      </c>
      <c r="H67" s="289">
        <f t="shared" si="19"/>
        <v>0</v>
      </c>
      <c r="I67" s="289">
        <f t="shared" si="19"/>
        <v>0</v>
      </c>
      <c r="J67" s="289"/>
    </row>
    <row r="68" spans="1:10" s="268" customFormat="1" ht="17.25" customHeight="1">
      <c r="A68" s="291"/>
      <c r="B68" s="289">
        <v>2010</v>
      </c>
      <c r="C68" s="289">
        <f>SUM(D68:F68,H68:J68)</f>
        <v>329.5</v>
      </c>
      <c r="D68" s="289">
        <v>201.5</v>
      </c>
      <c r="E68" s="289">
        <v>78</v>
      </c>
      <c r="F68" s="289">
        <v>50</v>
      </c>
      <c r="G68" s="289"/>
      <c r="H68" s="289"/>
      <c r="I68" s="289"/>
      <c r="J68" s="289"/>
    </row>
    <row r="69" spans="1:10" s="268" customFormat="1" ht="15" customHeight="1">
      <c r="A69" s="291"/>
      <c r="B69" s="289">
        <v>2011</v>
      </c>
      <c r="C69" s="289">
        <f>SUM(D69:F69,H69:J69)</f>
        <v>380</v>
      </c>
      <c r="D69" s="289">
        <v>250</v>
      </c>
      <c r="E69" s="289">
        <v>80</v>
      </c>
      <c r="F69" s="289">
        <v>50</v>
      </c>
      <c r="G69" s="289"/>
      <c r="H69" s="289"/>
      <c r="I69" s="289"/>
      <c r="J69" s="289"/>
    </row>
    <row r="70" spans="1:10" s="268" customFormat="1" ht="16.5" customHeight="1">
      <c r="A70" s="291"/>
      <c r="B70" s="289">
        <v>2012</v>
      </c>
      <c r="C70" s="289">
        <f>SUM(D70:F70,H70:J70)</f>
        <v>420</v>
      </c>
      <c r="D70" s="289">
        <v>270</v>
      </c>
      <c r="E70" s="289">
        <v>90</v>
      </c>
      <c r="F70" s="289">
        <v>60</v>
      </c>
      <c r="G70" s="289"/>
      <c r="H70" s="289"/>
      <c r="I70" s="289"/>
      <c r="J70" s="289"/>
    </row>
    <row r="71" spans="1:10" s="268" customFormat="1" ht="36.75" customHeight="1">
      <c r="A71" s="286" t="s">
        <v>80</v>
      </c>
      <c r="B71" s="307" t="s">
        <v>295</v>
      </c>
      <c r="C71" s="289">
        <f aca="true" t="shared" si="20" ref="C71:J71">SUM(C72:C74)</f>
        <v>584</v>
      </c>
      <c r="D71" s="289">
        <f t="shared" si="20"/>
        <v>300</v>
      </c>
      <c r="E71" s="289">
        <f t="shared" si="20"/>
        <v>100</v>
      </c>
      <c r="F71" s="289">
        <f t="shared" si="20"/>
        <v>184</v>
      </c>
      <c r="G71" s="289">
        <f t="shared" si="20"/>
        <v>0</v>
      </c>
      <c r="H71" s="289">
        <f t="shared" si="20"/>
        <v>0</v>
      </c>
      <c r="I71" s="289">
        <f t="shared" si="20"/>
        <v>0</v>
      </c>
      <c r="J71" s="289">
        <f t="shared" si="20"/>
        <v>0</v>
      </c>
    </row>
    <row r="72" spans="1:10" s="268" customFormat="1" ht="15.75">
      <c r="A72" s="291"/>
      <c r="B72" s="289">
        <v>2010</v>
      </c>
      <c r="C72" s="289">
        <f>SUM(D72:F72,H72:J72)</f>
        <v>584</v>
      </c>
      <c r="D72" s="289">
        <v>300</v>
      </c>
      <c r="E72" s="289">
        <v>100</v>
      </c>
      <c r="F72" s="289">
        <f>214-30</f>
        <v>184</v>
      </c>
      <c r="G72" s="289"/>
      <c r="H72" s="289"/>
      <c r="I72" s="289"/>
      <c r="J72" s="289"/>
    </row>
    <row r="73" spans="1:10" s="268" customFormat="1" ht="15.75">
      <c r="A73" s="291"/>
      <c r="B73" s="289">
        <v>2011</v>
      </c>
      <c r="C73" s="289">
        <f>SUM(D73:F73,H73:J73)</f>
        <v>0</v>
      </c>
      <c r="D73" s="289"/>
      <c r="E73" s="289"/>
      <c r="F73" s="289"/>
      <c r="G73" s="289"/>
      <c r="H73" s="289"/>
      <c r="I73" s="289"/>
      <c r="J73" s="289"/>
    </row>
    <row r="74" spans="1:10" s="268" customFormat="1" ht="15.75">
      <c r="A74" s="291"/>
      <c r="B74" s="289">
        <v>2012</v>
      </c>
      <c r="C74" s="289"/>
      <c r="D74" s="289"/>
      <c r="E74" s="289"/>
      <c r="F74" s="289"/>
      <c r="G74" s="289"/>
      <c r="H74" s="289"/>
      <c r="I74" s="289"/>
      <c r="J74" s="289"/>
    </row>
    <row r="75" spans="1:10" s="268" customFormat="1" ht="66" customHeight="1">
      <c r="A75" s="286" t="s">
        <v>81</v>
      </c>
      <c r="B75" s="307" t="s">
        <v>335</v>
      </c>
      <c r="C75" s="289">
        <f aca="true" t="shared" si="21" ref="C75:J75">SUM(C76:C78)</f>
        <v>150</v>
      </c>
      <c r="D75" s="289">
        <f t="shared" si="21"/>
        <v>0</v>
      </c>
      <c r="E75" s="289">
        <f t="shared" si="21"/>
        <v>0</v>
      </c>
      <c r="F75" s="289">
        <f t="shared" si="21"/>
        <v>150</v>
      </c>
      <c r="G75" s="289">
        <f t="shared" si="21"/>
        <v>0</v>
      </c>
      <c r="H75" s="289">
        <f t="shared" si="21"/>
        <v>0</v>
      </c>
      <c r="I75" s="289">
        <f t="shared" si="21"/>
        <v>0</v>
      </c>
      <c r="J75" s="289">
        <f t="shared" si="21"/>
        <v>0</v>
      </c>
    </row>
    <row r="76" spans="1:10" s="268" customFormat="1" ht="15.75">
      <c r="A76" s="291"/>
      <c r="B76" s="289">
        <v>2010</v>
      </c>
      <c r="C76" s="289">
        <f>SUM(D76:F76,H76:J76)</f>
        <v>50</v>
      </c>
      <c r="D76" s="289"/>
      <c r="E76" s="289"/>
      <c r="F76" s="289">
        <v>50</v>
      </c>
      <c r="G76" s="289"/>
      <c r="H76" s="289"/>
      <c r="I76" s="289"/>
      <c r="J76" s="289"/>
    </row>
    <row r="77" spans="1:10" s="268" customFormat="1" ht="15.75">
      <c r="A77" s="291"/>
      <c r="B77" s="289">
        <v>2011</v>
      </c>
      <c r="C77" s="289">
        <f>SUM(D77:F77,H77:J77)</f>
        <v>50</v>
      </c>
      <c r="D77" s="289"/>
      <c r="E77" s="289"/>
      <c r="F77" s="289">
        <v>50</v>
      </c>
      <c r="G77" s="289"/>
      <c r="H77" s="289"/>
      <c r="I77" s="289"/>
      <c r="J77" s="289"/>
    </row>
    <row r="78" spans="1:10" s="268" customFormat="1" ht="15.75">
      <c r="A78" s="291"/>
      <c r="B78" s="289">
        <v>2012</v>
      </c>
      <c r="C78" s="289">
        <f>SUM(D78:F78,H78:J78)</f>
        <v>50</v>
      </c>
      <c r="D78" s="289"/>
      <c r="E78" s="289"/>
      <c r="F78" s="289">
        <v>50</v>
      </c>
      <c r="G78" s="289"/>
      <c r="H78" s="289">
        <v>0</v>
      </c>
      <c r="I78" s="289"/>
      <c r="J78" s="289"/>
    </row>
    <row r="79" spans="1:10" s="268" customFormat="1" ht="47.25" customHeight="1">
      <c r="A79" s="286" t="s">
        <v>82</v>
      </c>
      <c r="B79" s="307" t="s">
        <v>341</v>
      </c>
      <c r="C79" s="289">
        <f aca="true" t="shared" si="22" ref="C79:J79">SUM(C80:C82)</f>
        <v>825</v>
      </c>
      <c r="D79" s="289">
        <f t="shared" si="22"/>
        <v>0</v>
      </c>
      <c r="E79" s="289">
        <f t="shared" si="22"/>
        <v>750</v>
      </c>
      <c r="F79" s="289">
        <f t="shared" si="22"/>
        <v>75</v>
      </c>
      <c r="G79" s="289">
        <f t="shared" si="22"/>
        <v>0</v>
      </c>
      <c r="H79" s="289">
        <f t="shared" si="22"/>
        <v>0</v>
      </c>
      <c r="I79" s="289">
        <f t="shared" si="22"/>
        <v>0</v>
      </c>
      <c r="J79" s="289">
        <f t="shared" si="22"/>
        <v>0</v>
      </c>
    </row>
    <row r="80" spans="1:10" s="268" customFormat="1" ht="15.75">
      <c r="A80" s="291"/>
      <c r="B80" s="289">
        <v>2010</v>
      </c>
      <c r="C80" s="289">
        <f>SUM(D80:F80,H80:J80)</f>
        <v>0</v>
      </c>
      <c r="D80" s="289"/>
      <c r="E80" s="289"/>
      <c r="F80" s="289"/>
      <c r="G80" s="289"/>
      <c r="H80" s="289"/>
      <c r="I80" s="289"/>
      <c r="J80" s="289"/>
    </row>
    <row r="81" spans="1:10" s="268" customFormat="1" ht="15.75">
      <c r="A81" s="291"/>
      <c r="B81" s="289">
        <v>2011</v>
      </c>
      <c r="C81" s="289">
        <f>SUM(D81:F81,H81:J81)</f>
        <v>550</v>
      </c>
      <c r="D81" s="289"/>
      <c r="E81" s="289">
        <v>500</v>
      </c>
      <c r="F81" s="289">
        <v>50</v>
      </c>
      <c r="G81" s="289"/>
      <c r="H81" s="289"/>
      <c r="I81" s="289"/>
      <c r="J81" s="289"/>
    </row>
    <row r="82" spans="1:10" s="268" customFormat="1" ht="15.75">
      <c r="A82" s="291"/>
      <c r="B82" s="289">
        <v>2012</v>
      </c>
      <c r="C82" s="289">
        <f>SUM(D82:F82,H82:J82)</f>
        <v>275</v>
      </c>
      <c r="D82" s="289"/>
      <c r="E82" s="289">
        <v>250</v>
      </c>
      <c r="F82" s="289">
        <v>25</v>
      </c>
      <c r="G82" s="289"/>
      <c r="H82" s="289">
        <v>0</v>
      </c>
      <c r="I82" s="289"/>
      <c r="J82" s="289"/>
    </row>
    <row r="83" spans="1:10" s="268" customFormat="1" ht="48.75" customHeight="1">
      <c r="A83" s="286" t="s">
        <v>83</v>
      </c>
      <c r="B83" s="307" t="s">
        <v>159</v>
      </c>
      <c r="C83" s="289">
        <f aca="true" t="shared" si="23" ref="C83:J83">SUM(C84:C86)</f>
        <v>10</v>
      </c>
      <c r="D83" s="289">
        <f t="shared" si="23"/>
        <v>0</v>
      </c>
      <c r="E83" s="289">
        <f t="shared" si="23"/>
        <v>0</v>
      </c>
      <c r="F83" s="289">
        <f t="shared" si="23"/>
        <v>10</v>
      </c>
      <c r="G83" s="289">
        <f t="shared" si="23"/>
        <v>0</v>
      </c>
      <c r="H83" s="289">
        <f t="shared" si="23"/>
        <v>0</v>
      </c>
      <c r="I83" s="289">
        <f t="shared" si="23"/>
        <v>0</v>
      </c>
      <c r="J83" s="289">
        <f t="shared" si="23"/>
        <v>0</v>
      </c>
    </row>
    <row r="84" spans="1:10" s="268" customFormat="1" ht="15.75">
      <c r="A84" s="291"/>
      <c r="B84" s="289">
        <v>2010</v>
      </c>
      <c r="C84" s="289">
        <f>SUM(D84:F84,H84:J84)</f>
        <v>0</v>
      </c>
      <c r="D84" s="289"/>
      <c r="E84" s="289"/>
      <c r="F84" s="289"/>
      <c r="G84" s="289"/>
      <c r="H84" s="289"/>
      <c r="I84" s="289"/>
      <c r="J84" s="289"/>
    </row>
    <row r="85" spans="1:10" s="268" customFormat="1" ht="15.75">
      <c r="A85" s="291"/>
      <c r="B85" s="289">
        <v>2011</v>
      </c>
      <c r="C85" s="289">
        <f>SUM(D85:F85,H85:J85)</f>
        <v>5</v>
      </c>
      <c r="D85" s="289"/>
      <c r="E85" s="289"/>
      <c r="F85" s="289">
        <v>5</v>
      </c>
      <c r="G85" s="289"/>
      <c r="H85" s="289"/>
      <c r="I85" s="289"/>
      <c r="J85" s="289"/>
    </row>
    <row r="86" spans="1:10" s="268" customFormat="1" ht="15.75" customHeight="1">
      <c r="A86" s="291"/>
      <c r="B86" s="289">
        <v>2012</v>
      </c>
      <c r="C86" s="289">
        <f>SUM(D86:F86,H86:J86)</f>
        <v>5</v>
      </c>
      <c r="D86" s="289"/>
      <c r="E86" s="289"/>
      <c r="F86" s="289">
        <v>5</v>
      </c>
      <c r="G86" s="289"/>
      <c r="H86" s="289">
        <v>0</v>
      </c>
      <c r="I86" s="289"/>
      <c r="J86" s="289"/>
    </row>
    <row r="87" spans="1:10" s="268" customFormat="1" ht="51" customHeight="1">
      <c r="A87" s="286" t="s">
        <v>84</v>
      </c>
      <c r="B87" s="307" t="s">
        <v>358</v>
      </c>
      <c r="C87" s="289">
        <f aca="true" t="shared" si="24" ref="C87:J87">SUM(C88:C90)</f>
        <v>480</v>
      </c>
      <c r="D87" s="289">
        <f t="shared" si="24"/>
        <v>0</v>
      </c>
      <c r="E87" s="289">
        <f t="shared" si="24"/>
        <v>0</v>
      </c>
      <c r="F87" s="289">
        <f t="shared" si="24"/>
        <v>30</v>
      </c>
      <c r="G87" s="289">
        <f t="shared" si="24"/>
        <v>0</v>
      </c>
      <c r="H87" s="289">
        <f t="shared" si="24"/>
        <v>450</v>
      </c>
      <c r="I87" s="289">
        <f t="shared" si="24"/>
        <v>0</v>
      </c>
      <c r="J87" s="289">
        <f t="shared" si="24"/>
        <v>0</v>
      </c>
    </row>
    <row r="88" spans="1:10" s="268" customFormat="1" ht="15.75">
      <c r="A88" s="291"/>
      <c r="B88" s="289">
        <v>2010</v>
      </c>
      <c r="C88" s="289">
        <f>SUM(D88:F88,H88:J88)</f>
        <v>150</v>
      </c>
      <c r="D88" s="289"/>
      <c r="E88" s="289"/>
      <c r="F88" s="289"/>
      <c r="G88" s="289"/>
      <c r="H88" s="289">
        <v>150</v>
      </c>
      <c r="I88" s="289"/>
      <c r="J88" s="289"/>
    </row>
    <row r="89" spans="1:10" s="268" customFormat="1" ht="15.75">
      <c r="A89" s="291"/>
      <c r="B89" s="289">
        <v>2011</v>
      </c>
      <c r="C89" s="289">
        <f>SUM(D89:F89,H89:J89)</f>
        <v>165</v>
      </c>
      <c r="D89" s="289"/>
      <c r="E89" s="289"/>
      <c r="F89" s="289">
        <v>15</v>
      </c>
      <c r="G89" s="289"/>
      <c r="H89" s="289">
        <v>150</v>
      </c>
      <c r="I89" s="289"/>
      <c r="J89" s="289"/>
    </row>
    <row r="90" spans="1:10" s="268" customFormat="1" ht="15.75" customHeight="1">
      <c r="A90" s="291"/>
      <c r="B90" s="289">
        <v>2012</v>
      </c>
      <c r="C90" s="289">
        <f>SUM(D90:F90,H90:J90)</f>
        <v>165</v>
      </c>
      <c r="D90" s="289"/>
      <c r="E90" s="289"/>
      <c r="F90" s="289">
        <v>15</v>
      </c>
      <c r="G90" s="289"/>
      <c r="H90" s="289">
        <v>150</v>
      </c>
      <c r="I90" s="289"/>
      <c r="J90" s="289"/>
    </row>
    <row r="91" spans="1:10" s="268" customFormat="1" ht="76.5" customHeight="1">
      <c r="A91" s="300" t="s">
        <v>85</v>
      </c>
      <c r="B91" s="307" t="s">
        <v>342</v>
      </c>
      <c r="C91" s="289">
        <f>SUM(C92:C94)</f>
        <v>160</v>
      </c>
      <c r="D91" s="289">
        <f>SUM(D92:D94)</f>
        <v>0</v>
      </c>
      <c r="E91" s="289">
        <f aca="true" t="shared" si="25" ref="E91:J91">SUM(E92:E94)</f>
        <v>0</v>
      </c>
      <c r="F91" s="289">
        <f t="shared" si="25"/>
        <v>160</v>
      </c>
      <c r="G91" s="289">
        <f t="shared" si="25"/>
        <v>0</v>
      </c>
      <c r="H91" s="289">
        <f t="shared" si="25"/>
        <v>0</v>
      </c>
      <c r="I91" s="289">
        <f t="shared" si="25"/>
        <v>0</v>
      </c>
      <c r="J91" s="289">
        <f t="shared" si="25"/>
        <v>0</v>
      </c>
    </row>
    <row r="92" spans="1:10" s="268" customFormat="1" ht="15.75" customHeight="1">
      <c r="A92" s="292"/>
      <c r="B92" s="289">
        <v>2010</v>
      </c>
      <c r="C92" s="289">
        <f>SUM(D92:F92,H92:J92)</f>
        <v>80</v>
      </c>
      <c r="D92" s="289"/>
      <c r="E92" s="289"/>
      <c r="F92" s="289">
        <v>80</v>
      </c>
      <c r="G92" s="289"/>
      <c r="H92" s="289"/>
      <c r="I92" s="289"/>
      <c r="J92" s="289"/>
    </row>
    <row r="93" spans="1:10" s="268" customFormat="1" ht="14.25" customHeight="1">
      <c r="A93" s="292"/>
      <c r="B93" s="289">
        <v>2011</v>
      </c>
      <c r="C93" s="289">
        <f>SUM(D93:F93,H93:J93)</f>
        <v>40</v>
      </c>
      <c r="D93" s="289"/>
      <c r="E93" s="289"/>
      <c r="F93" s="289">
        <v>40</v>
      </c>
      <c r="G93" s="289"/>
      <c r="H93" s="289"/>
      <c r="I93" s="289"/>
      <c r="J93" s="289"/>
    </row>
    <row r="94" spans="1:10" s="268" customFormat="1" ht="17.25" customHeight="1">
      <c r="A94" s="292"/>
      <c r="B94" s="289">
        <v>2012</v>
      </c>
      <c r="C94" s="289">
        <f>SUM(D94:F94,H94:J94)</f>
        <v>40</v>
      </c>
      <c r="D94" s="289"/>
      <c r="E94" s="289"/>
      <c r="F94" s="289">
        <v>40</v>
      </c>
      <c r="G94" s="289"/>
      <c r="H94" s="289"/>
      <c r="I94" s="289"/>
      <c r="J94" s="289"/>
    </row>
    <row r="95" spans="1:10" s="268" customFormat="1" ht="93.75" customHeight="1">
      <c r="A95" s="299" t="s">
        <v>86</v>
      </c>
      <c r="B95" s="307" t="s">
        <v>348</v>
      </c>
      <c r="C95" s="289">
        <f>SUM(C96:C98)</f>
        <v>440</v>
      </c>
      <c r="D95" s="289">
        <f>SUM(D96:D98)</f>
        <v>0</v>
      </c>
      <c r="E95" s="289">
        <f aca="true" t="shared" si="26" ref="E95:J95">SUM(E96:E98)</f>
        <v>0</v>
      </c>
      <c r="F95" s="289">
        <f t="shared" si="26"/>
        <v>40</v>
      </c>
      <c r="G95" s="289">
        <f t="shared" si="26"/>
        <v>10</v>
      </c>
      <c r="H95" s="289">
        <f t="shared" si="26"/>
        <v>400</v>
      </c>
      <c r="I95" s="289">
        <f t="shared" si="26"/>
        <v>0</v>
      </c>
      <c r="J95" s="289">
        <f t="shared" si="26"/>
        <v>0</v>
      </c>
    </row>
    <row r="96" spans="1:10" s="268" customFormat="1" ht="15.75">
      <c r="A96" s="292"/>
      <c r="B96" s="289">
        <v>2010</v>
      </c>
      <c r="C96" s="289">
        <f>SUM(D96:F96,H96:J96)</f>
        <v>0</v>
      </c>
      <c r="D96" s="289"/>
      <c r="E96" s="289"/>
      <c r="F96" s="289"/>
      <c r="G96" s="289"/>
      <c r="H96" s="289"/>
      <c r="I96" s="289"/>
      <c r="J96" s="289"/>
    </row>
    <row r="97" spans="1:10" s="268" customFormat="1" ht="15.75">
      <c r="A97" s="292"/>
      <c r="B97" s="289">
        <v>2011</v>
      </c>
      <c r="C97" s="289">
        <f>SUM(D97:F97,H97:J97)</f>
        <v>220</v>
      </c>
      <c r="D97" s="289"/>
      <c r="E97" s="289"/>
      <c r="F97" s="289">
        <v>20</v>
      </c>
      <c r="G97" s="289">
        <v>5</v>
      </c>
      <c r="H97" s="289">
        <v>200</v>
      </c>
      <c r="I97" s="289"/>
      <c r="J97" s="289"/>
    </row>
    <row r="98" spans="1:10" s="268" customFormat="1" ht="15.75">
      <c r="A98" s="292"/>
      <c r="B98" s="289">
        <v>2012</v>
      </c>
      <c r="C98" s="289">
        <f>SUM(D98:F98,H98:J98)</f>
        <v>220</v>
      </c>
      <c r="D98" s="289"/>
      <c r="E98" s="289"/>
      <c r="F98" s="289">
        <v>20</v>
      </c>
      <c r="G98" s="289">
        <v>5</v>
      </c>
      <c r="H98" s="289">
        <v>200</v>
      </c>
      <c r="I98" s="289"/>
      <c r="J98" s="289"/>
    </row>
    <row r="99" spans="1:10" s="268" customFormat="1" ht="49.5" customHeight="1">
      <c r="A99" s="293" t="s">
        <v>87</v>
      </c>
      <c r="B99" s="307" t="s">
        <v>359</v>
      </c>
      <c r="C99" s="289">
        <f>SUM(C100:C102)</f>
        <v>10</v>
      </c>
      <c r="D99" s="289">
        <f>SUM(D21:D54)</f>
        <v>0</v>
      </c>
      <c r="E99" s="289">
        <f>SUM(E21:E54)</f>
        <v>80</v>
      </c>
      <c r="F99" s="289">
        <f>SUM(F100:F102)</f>
        <v>10</v>
      </c>
      <c r="G99" s="289">
        <f>SUM(G21:G54)</f>
        <v>0</v>
      </c>
      <c r="H99" s="289">
        <f>SUM(H100:H102)</f>
        <v>0</v>
      </c>
      <c r="I99" s="289">
        <f>SUM(I21:I54)</f>
        <v>0</v>
      </c>
      <c r="J99" s="289"/>
    </row>
    <row r="100" spans="1:10" s="268" customFormat="1" ht="18.75" customHeight="1">
      <c r="A100" s="286"/>
      <c r="B100" s="289">
        <v>2010</v>
      </c>
      <c r="C100" s="289">
        <f>SUM(D100:F100,H100:J100)</f>
        <v>0</v>
      </c>
      <c r="D100" s="289"/>
      <c r="E100" s="289"/>
      <c r="F100" s="289"/>
      <c r="G100" s="289"/>
      <c r="H100" s="289"/>
      <c r="I100" s="289"/>
      <c r="J100" s="289"/>
    </row>
    <row r="101" spans="1:10" s="268" customFormat="1" ht="15.75">
      <c r="A101" s="286"/>
      <c r="B101" s="289">
        <v>2011</v>
      </c>
      <c r="C101" s="289">
        <f>SUM(D101:F101,H101:J101)</f>
        <v>5</v>
      </c>
      <c r="D101" s="289"/>
      <c r="E101" s="289"/>
      <c r="F101" s="289">
        <v>5</v>
      </c>
      <c r="G101" s="289"/>
      <c r="H101" s="289"/>
      <c r="I101" s="289"/>
      <c r="J101" s="289"/>
    </row>
    <row r="102" spans="1:10" s="268" customFormat="1" ht="15.75">
      <c r="A102" s="286"/>
      <c r="B102" s="289">
        <v>2012</v>
      </c>
      <c r="C102" s="289">
        <f>SUM(D102:F102,H102:J102)</f>
        <v>5</v>
      </c>
      <c r="D102" s="289"/>
      <c r="E102" s="289"/>
      <c r="F102" s="289">
        <v>5</v>
      </c>
      <c r="G102" s="289"/>
      <c r="H102" s="289"/>
      <c r="I102" s="289"/>
      <c r="J102" s="289"/>
    </row>
    <row r="103" spans="1:10" s="268" customFormat="1" ht="51.75" customHeight="1">
      <c r="A103" s="293" t="s">
        <v>132</v>
      </c>
      <c r="B103" s="307" t="s">
        <v>349</v>
      </c>
      <c r="C103" s="289">
        <f>SUM(C104:C106)</f>
        <v>500</v>
      </c>
      <c r="D103" s="289">
        <f>SUM(D104:D106)</f>
        <v>0</v>
      </c>
      <c r="E103" s="289">
        <f aca="true" t="shared" si="27" ref="E103:J103">SUM(E104:E106)</f>
        <v>0</v>
      </c>
      <c r="F103" s="289">
        <f t="shared" si="27"/>
        <v>5</v>
      </c>
      <c r="G103" s="289">
        <f t="shared" si="27"/>
        <v>5</v>
      </c>
      <c r="H103" s="289">
        <f t="shared" si="27"/>
        <v>45</v>
      </c>
      <c r="I103" s="289">
        <f t="shared" si="27"/>
        <v>0</v>
      </c>
      <c r="J103" s="289">
        <f t="shared" si="27"/>
        <v>450</v>
      </c>
    </row>
    <row r="104" spans="1:10" s="268" customFormat="1" ht="15.75">
      <c r="A104" s="286"/>
      <c r="B104" s="289">
        <v>2010</v>
      </c>
      <c r="C104" s="289">
        <f>SUM(D104:F104,H104:J104)</f>
        <v>165</v>
      </c>
      <c r="D104" s="289"/>
      <c r="E104" s="289"/>
      <c r="F104" s="289"/>
      <c r="G104" s="289"/>
      <c r="H104" s="289">
        <v>15</v>
      </c>
      <c r="I104" s="289"/>
      <c r="J104" s="289">
        <v>150</v>
      </c>
    </row>
    <row r="105" spans="1:10" s="268" customFormat="1" ht="15.75">
      <c r="A105" s="286"/>
      <c r="B105" s="289">
        <v>2011</v>
      </c>
      <c r="C105" s="289">
        <f>SUM(D105:F105,H105:J105)</f>
        <v>5</v>
      </c>
      <c r="D105" s="289"/>
      <c r="E105" s="289"/>
      <c r="F105" s="289">
        <v>5</v>
      </c>
      <c r="G105" s="289">
        <v>5</v>
      </c>
      <c r="H105" s="289"/>
      <c r="I105" s="289"/>
      <c r="J105" s="289"/>
    </row>
    <row r="106" spans="1:10" s="268" customFormat="1" ht="15.75">
      <c r="A106" s="286"/>
      <c r="B106" s="289">
        <v>2012</v>
      </c>
      <c r="C106" s="289">
        <f>SUM(D106:F106,H106:J106)</f>
        <v>330</v>
      </c>
      <c r="D106" s="289"/>
      <c r="E106" s="289"/>
      <c r="F106" s="289"/>
      <c r="G106" s="289"/>
      <c r="H106" s="289">
        <v>30</v>
      </c>
      <c r="I106" s="289"/>
      <c r="J106" s="289">
        <v>300</v>
      </c>
    </row>
    <row r="107" spans="1:10" s="268" customFormat="1" ht="34.5" customHeight="1">
      <c r="A107" s="293" t="s">
        <v>133</v>
      </c>
      <c r="B107" s="307" t="s">
        <v>350</v>
      </c>
      <c r="C107" s="289">
        <f>SUM(C108:C110)</f>
        <v>430</v>
      </c>
      <c r="D107" s="289">
        <f>SUM(D108:D110)</f>
        <v>0</v>
      </c>
      <c r="E107" s="289">
        <f aca="true" t="shared" si="28" ref="E107:J107">SUM(E108:E110)</f>
        <v>0</v>
      </c>
      <c r="F107" s="289">
        <f t="shared" si="28"/>
        <v>0</v>
      </c>
      <c r="G107" s="289">
        <f t="shared" si="28"/>
        <v>0</v>
      </c>
      <c r="H107" s="289">
        <f t="shared" si="28"/>
        <v>130</v>
      </c>
      <c r="I107" s="289">
        <f t="shared" si="28"/>
        <v>0</v>
      </c>
      <c r="J107" s="289">
        <f t="shared" si="28"/>
        <v>300</v>
      </c>
    </row>
    <row r="108" spans="1:10" s="268" customFormat="1" ht="15.75">
      <c r="A108" s="286"/>
      <c r="B108" s="289">
        <v>2010</v>
      </c>
      <c r="C108" s="289">
        <f>SUM(D108:F108,H108:J108)</f>
        <v>0</v>
      </c>
      <c r="D108" s="289"/>
      <c r="E108" s="289"/>
      <c r="F108" s="289"/>
      <c r="G108" s="289"/>
      <c r="H108" s="289"/>
      <c r="I108" s="289"/>
      <c r="J108" s="289"/>
    </row>
    <row r="109" spans="1:10" s="268" customFormat="1" ht="15.75">
      <c r="A109" s="286"/>
      <c r="B109" s="289">
        <v>2011</v>
      </c>
      <c r="C109" s="289">
        <f>SUM(D109:F109,H109:J109)</f>
        <v>100</v>
      </c>
      <c r="D109" s="289"/>
      <c r="E109" s="289"/>
      <c r="F109" s="289"/>
      <c r="G109" s="289"/>
      <c r="H109" s="289">
        <v>100</v>
      </c>
      <c r="I109" s="289"/>
      <c r="J109" s="289"/>
    </row>
    <row r="110" spans="1:10" s="268" customFormat="1" ht="15.75">
      <c r="A110" s="286"/>
      <c r="B110" s="289">
        <v>2012</v>
      </c>
      <c r="C110" s="289">
        <f>SUM(D110:F110,H110:J110)</f>
        <v>330</v>
      </c>
      <c r="D110" s="289"/>
      <c r="E110" s="289"/>
      <c r="F110" s="289"/>
      <c r="G110" s="289"/>
      <c r="H110" s="289">
        <v>30</v>
      </c>
      <c r="I110" s="289"/>
      <c r="J110" s="289">
        <v>300</v>
      </c>
    </row>
    <row r="111" spans="1:10" s="268" customFormat="1" ht="33.75" customHeight="1">
      <c r="A111" s="293" t="s">
        <v>134</v>
      </c>
      <c r="B111" s="307" t="s">
        <v>362</v>
      </c>
      <c r="C111" s="289">
        <f aca="true" t="shared" si="29" ref="C111:J111">SUM(C112:C118)</f>
        <v>8168</v>
      </c>
      <c r="D111" s="289">
        <f t="shared" si="29"/>
        <v>4500</v>
      </c>
      <c r="E111" s="289">
        <f t="shared" si="29"/>
        <v>2170</v>
      </c>
      <c r="F111" s="289">
        <f t="shared" si="29"/>
        <v>1118</v>
      </c>
      <c r="G111" s="289">
        <f t="shared" si="29"/>
        <v>30</v>
      </c>
      <c r="H111" s="289">
        <f t="shared" si="29"/>
        <v>420</v>
      </c>
      <c r="I111" s="289">
        <f t="shared" si="29"/>
        <v>0</v>
      </c>
      <c r="J111" s="289">
        <f t="shared" si="29"/>
        <v>0</v>
      </c>
    </row>
    <row r="112" spans="1:10" s="268" customFormat="1" ht="15.75">
      <c r="A112" s="286"/>
      <c r="B112" s="289">
        <v>2010</v>
      </c>
      <c r="C112" s="289">
        <f>SUM(D112:J112)</f>
        <v>0</v>
      </c>
      <c r="D112" s="289"/>
      <c r="E112" s="289"/>
      <c r="F112" s="289"/>
      <c r="G112" s="289"/>
      <c r="H112" s="289"/>
      <c r="I112" s="289"/>
      <c r="J112" s="289"/>
    </row>
    <row r="113" spans="1:10" s="268" customFormat="1" ht="15.75">
      <c r="A113" s="286"/>
      <c r="B113" s="289">
        <v>2011</v>
      </c>
      <c r="C113" s="289">
        <f>SUM(D113:J113)</f>
        <v>410</v>
      </c>
      <c r="D113" s="289"/>
      <c r="E113" s="289">
        <v>100</v>
      </c>
      <c r="F113" s="289">
        <v>10</v>
      </c>
      <c r="G113" s="289"/>
      <c r="H113" s="289">
        <v>300</v>
      </c>
      <c r="I113" s="289"/>
      <c r="J113" s="289"/>
    </row>
    <row r="114" spans="1:10" s="268" customFormat="1" ht="15.75">
      <c r="A114" s="286"/>
      <c r="B114" s="289">
        <v>2012</v>
      </c>
      <c r="C114" s="289"/>
      <c r="D114" s="289"/>
      <c r="E114" s="289"/>
      <c r="F114" s="289"/>
      <c r="G114" s="289"/>
      <c r="H114" s="289"/>
      <c r="I114" s="289"/>
      <c r="J114" s="289"/>
    </row>
    <row r="115" spans="1:10" s="268" customFormat="1" ht="30">
      <c r="A115" s="293" t="s">
        <v>135</v>
      </c>
      <c r="B115" s="307" t="s">
        <v>322</v>
      </c>
      <c r="C115" s="289">
        <f aca="true" t="shared" si="30" ref="C115:J115">SUM(C116:C154)</f>
        <v>7758</v>
      </c>
      <c r="D115" s="289">
        <f t="shared" si="30"/>
        <v>4500</v>
      </c>
      <c r="E115" s="289">
        <f t="shared" si="30"/>
        <v>2070</v>
      </c>
      <c r="F115" s="289">
        <f t="shared" si="30"/>
        <v>1088</v>
      </c>
      <c r="G115" s="289">
        <f t="shared" si="30"/>
        <v>30</v>
      </c>
      <c r="H115" s="289">
        <f t="shared" si="30"/>
        <v>120</v>
      </c>
      <c r="I115" s="289">
        <f t="shared" si="30"/>
        <v>0</v>
      </c>
      <c r="J115" s="289">
        <f t="shared" si="30"/>
        <v>0</v>
      </c>
    </row>
    <row r="116" spans="1:10" s="268" customFormat="1" ht="15.75">
      <c r="A116" s="286"/>
      <c r="B116" s="289">
        <v>2010</v>
      </c>
      <c r="C116" s="289">
        <f>SUM(D116:J116)</f>
        <v>0</v>
      </c>
      <c r="D116" s="289"/>
      <c r="E116" s="289"/>
      <c r="F116" s="289"/>
      <c r="G116" s="289"/>
      <c r="H116" s="289"/>
      <c r="I116" s="289"/>
      <c r="J116" s="289"/>
    </row>
    <row r="117" spans="1:10" s="268" customFormat="1" ht="15.75">
      <c r="A117" s="286"/>
      <c r="B117" s="289">
        <v>2011</v>
      </c>
      <c r="C117" s="289">
        <f>SUM(D117:J117)</f>
        <v>0</v>
      </c>
      <c r="D117" s="289"/>
      <c r="E117" s="289"/>
      <c r="F117" s="289"/>
      <c r="G117" s="289"/>
      <c r="H117" s="289"/>
      <c r="I117" s="289"/>
      <c r="J117" s="289"/>
    </row>
    <row r="118" spans="1:10" s="268" customFormat="1" ht="15.75">
      <c r="A118" s="286"/>
      <c r="B118" s="289">
        <v>2012</v>
      </c>
      <c r="C118" s="289"/>
      <c r="D118" s="289"/>
      <c r="E118" s="289"/>
      <c r="F118" s="289">
        <v>20</v>
      </c>
      <c r="G118" s="289"/>
      <c r="H118" s="289"/>
      <c r="I118" s="289"/>
      <c r="J118" s="289"/>
    </row>
    <row r="119" spans="1:10" s="268" customFormat="1" ht="18" customHeight="1">
      <c r="A119" s="286"/>
      <c r="B119" s="321" t="s">
        <v>363</v>
      </c>
      <c r="C119" s="322"/>
      <c r="D119" s="322"/>
      <c r="E119" s="322"/>
      <c r="F119" s="322"/>
      <c r="G119" s="322"/>
      <c r="H119" s="322"/>
      <c r="I119" s="322"/>
      <c r="J119" s="323"/>
    </row>
    <row r="120" spans="1:10" s="268" customFormat="1" ht="48" customHeight="1">
      <c r="A120" s="286" t="s">
        <v>136</v>
      </c>
      <c r="B120" s="307" t="s">
        <v>336</v>
      </c>
      <c r="C120" s="289">
        <f aca="true" t="shared" si="31" ref="C120:J120">SUM(C121:C123)</f>
        <v>1100</v>
      </c>
      <c r="D120" s="289">
        <f t="shared" si="31"/>
        <v>1000</v>
      </c>
      <c r="E120" s="289">
        <f t="shared" si="31"/>
        <v>0</v>
      </c>
      <c r="F120" s="289">
        <f t="shared" si="31"/>
        <v>100</v>
      </c>
      <c r="G120" s="289">
        <f t="shared" si="31"/>
        <v>0</v>
      </c>
      <c r="H120" s="289">
        <f t="shared" si="31"/>
        <v>0</v>
      </c>
      <c r="I120" s="289">
        <f t="shared" si="31"/>
        <v>0</v>
      </c>
      <c r="J120" s="289">
        <f t="shared" si="31"/>
        <v>0</v>
      </c>
    </row>
    <row r="121" spans="1:10" s="268" customFormat="1" ht="15.75">
      <c r="A121" s="291"/>
      <c r="B121" s="289">
        <v>2010</v>
      </c>
      <c r="C121" s="289">
        <f>SUM(D121:F121,H121:J121)</f>
        <v>0</v>
      </c>
      <c r="D121" s="289"/>
      <c r="E121" s="289"/>
      <c r="F121" s="289"/>
      <c r="G121" s="289"/>
      <c r="H121" s="289"/>
      <c r="I121" s="289"/>
      <c r="J121" s="289"/>
    </row>
    <row r="122" spans="1:10" s="268" customFormat="1" ht="15.75">
      <c r="A122" s="291"/>
      <c r="B122" s="289">
        <v>2011</v>
      </c>
      <c r="C122" s="289">
        <f>SUM(D122:F122,H122:J122)</f>
        <v>550</v>
      </c>
      <c r="D122" s="289">
        <v>500</v>
      </c>
      <c r="E122" s="289"/>
      <c r="F122" s="289">
        <v>50</v>
      </c>
      <c r="G122" s="289"/>
      <c r="H122" s="289"/>
      <c r="I122" s="289"/>
      <c r="J122" s="289"/>
    </row>
    <row r="123" spans="1:10" s="268" customFormat="1" ht="15.75">
      <c r="A123" s="291"/>
      <c r="B123" s="289">
        <v>2012</v>
      </c>
      <c r="C123" s="289">
        <f>SUM(D123:F123,H123:J123)</f>
        <v>550</v>
      </c>
      <c r="D123" s="289">
        <v>500</v>
      </c>
      <c r="E123" s="289"/>
      <c r="F123" s="289">
        <v>50</v>
      </c>
      <c r="G123" s="289"/>
      <c r="H123" s="289"/>
      <c r="I123" s="289"/>
      <c r="J123" s="289"/>
    </row>
    <row r="124" spans="1:10" s="268" customFormat="1" ht="39.75" customHeight="1">
      <c r="A124" s="286" t="s">
        <v>137</v>
      </c>
      <c r="B124" s="307" t="s">
        <v>337</v>
      </c>
      <c r="C124" s="289">
        <f aca="true" t="shared" si="32" ref="C124:J124">SUM(C125:C127)</f>
        <v>220</v>
      </c>
      <c r="D124" s="289">
        <f t="shared" si="32"/>
        <v>200</v>
      </c>
      <c r="E124" s="289">
        <f t="shared" si="32"/>
        <v>0</v>
      </c>
      <c r="F124" s="289">
        <f t="shared" si="32"/>
        <v>20</v>
      </c>
      <c r="G124" s="289">
        <f t="shared" si="32"/>
        <v>0</v>
      </c>
      <c r="H124" s="289">
        <f t="shared" si="32"/>
        <v>0</v>
      </c>
      <c r="I124" s="289">
        <f t="shared" si="32"/>
        <v>0</v>
      </c>
      <c r="J124" s="289">
        <f t="shared" si="32"/>
        <v>0</v>
      </c>
    </row>
    <row r="125" spans="1:10" s="268" customFormat="1" ht="15.75">
      <c r="A125" s="291"/>
      <c r="B125" s="289">
        <v>2010</v>
      </c>
      <c r="C125" s="289">
        <f>SUM(D125:F125,H125:J125)</f>
        <v>0</v>
      </c>
      <c r="D125" s="289"/>
      <c r="E125" s="289"/>
      <c r="F125" s="289"/>
      <c r="G125" s="289"/>
      <c r="H125" s="289"/>
      <c r="I125" s="289"/>
      <c r="J125" s="289"/>
    </row>
    <row r="126" spans="1:10" s="268" customFormat="1" ht="15.75">
      <c r="A126" s="291"/>
      <c r="B126" s="289">
        <v>2011</v>
      </c>
      <c r="C126" s="289">
        <f>SUM(D126:F126,H126:J126)</f>
        <v>110</v>
      </c>
      <c r="D126" s="289">
        <v>100</v>
      </c>
      <c r="E126" s="289"/>
      <c r="F126" s="289">
        <v>10</v>
      </c>
      <c r="G126" s="289"/>
      <c r="H126" s="289"/>
      <c r="I126" s="289"/>
      <c r="J126" s="289"/>
    </row>
    <row r="127" spans="1:10" s="268" customFormat="1" ht="15.75">
      <c r="A127" s="291"/>
      <c r="B127" s="289">
        <v>2012</v>
      </c>
      <c r="C127" s="289">
        <f>SUM(D127:F127,H127:J127)</f>
        <v>110</v>
      </c>
      <c r="D127" s="289">
        <v>100</v>
      </c>
      <c r="E127" s="289"/>
      <c r="F127" s="289">
        <v>10</v>
      </c>
      <c r="G127" s="289"/>
      <c r="H127" s="289"/>
      <c r="I127" s="289"/>
      <c r="J127" s="289"/>
    </row>
    <row r="128" spans="1:10" s="268" customFormat="1" ht="19.5" customHeight="1">
      <c r="A128" s="286"/>
      <c r="B128" s="321" t="s">
        <v>364</v>
      </c>
      <c r="C128" s="322"/>
      <c r="D128" s="322"/>
      <c r="E128" s="322"/>
      <c r="F128" s="322"/>
      <c r="G128" s="322"/>
      <c r="H128" s="322"/>
      <c r="I128" s="322"/>
      <c r="J128" s="323"/>
    </row>
    <row r="129" spans="1:10" s="268" customFormat="1" ht="78" customHeight="1">
      <c r="A129" s="286" t="s">
        <v>138</v>
      </c>
      <c r="B129" s="307" t="s">
        <v>339</v>
      </c>
      <c r="C129" s="289">
        <f aca="true" t="shared" si="33" ref="C129:J129">SUM(C130:C132)</f>
        <v>550</v>
      </c>
      <c r="D129" s="289">
        <f t="shared" si="33"/>
        <v>0</v>
      </c>
      <c r="E129" s="289">
        <f t="shared" si="33"/>
        <v>500</v>
      </c>
      <c r="F129" s="289">
        <f t="shared" si="33"/>
        <v>50</v>
      </c>
      <c r="G129" s="289">
        <f t="shared" si="33"/>
        <v>0</v>
      </c>
      <c r="H129" s="289">
        <f t="shared" si="33"/>
        <v>0</v>
      </c>
      <c r="I129" s="289">
        <f t="shared" si="33"/>
        <v>0</v>
      </c>
      <c r="J129" s="289">
        <f t="shared" si="33"/>
        <v>0</v>
      </c>
    </row>
    <row r="130" spans="1:10" s="268" customFormat="1" ht="15.75">
      <c r="A130" s="291"/>
      <c r="B130" s="289">
        <v>2010</v>
      </c>
      <c r="C130" s="289">
        <f>SUM(D130:F130,H130:J130)</f>
        <v>0</v>
      </c>
      <c r="D130" s="289"/>
      <c r="E130" s="289"/>
      <c r="F130" s="289"/>
      <c r="G130" s="289"/>
      <c r="H130" s="289"/>
      <c r="I130" s="289"/>
      <c r="J130" s="289"/>
    </row>
    <row r="131" spans="1:10" s="268" customFormat="1" ht="15.75">
      <c r="A131" s="291"/>
      <c r="B131" s="289">
        <v>2011</v>
      </c>
      <c r="C131" s="289">
        <f>SUM(D131:F131,H131:J131)</f>
        <v>275</v>
      </c>
      <c r="D131" s="289"/>
      <c r="E131" s="289">
        <v>250</v>
      </c>
      <c r="F131" s="289">
        <v>25</v>
      </c>
      <c r="G131" s="289"/>
      <c r="H131" s="289"/>
      <c r="I131" s="289"/>
      <c r="J131" s="289"/>
    </row>
    <row r="132" spans="1:10" s="268" customFormat="1" ht="15.75">
      <c r="A132" s="291"/>
      <c r="B132" s="289">
        <v>2012</v>
      </c>
      <c r="C132" s="289">
        <f>SUM(D132:F132,H132:J132)</f>
        <v>275</v>
      </c>
      <c r="D132" s="289"/>
      <c r="E132" s="289">
        <v>250</v>
      </c>
      <c r="F132" s="289">
        <v>25</v>
      </c>
      <c r="G132" s="289"/>
      <c r="H132" s="289">
        <v>0</v>
      </c>
      <c r="I132" s="289"/>
      <c r="J132" s="289"/>
    </row>
    <row r="133" spans="1:10" s="268" customFormat="1" ht="63.75" customHeight="1">
      <c r="A133" s="286" t="s">
        <v>141</v>
      </c>
      <c r="B133" s="307" t="s">
        <v>340</v>
      </c>
      <c r="C133" s="289">
        <f>SUM(C134+C135+C136)</f>
        <v>286</v>
      </c>
      <c r="D133" s="289">
        <f>D134+D135+D136</f>
        <v>200</v>
      </c>
      <c r="E133" s="289">
        <f aca="true" t="shared" si="34" ref="E133:J133">E134+E135+E136</f>
        <v>60</v>
      </c>
      <c r="F133" s="289">
        <f t="shared" si="34"/>
        <v>26</v>
      </c>
      <c r="G133" s="289">
        <f t="shared" si="34"/>
        <v>0</v>
      </c>
      <c r="H133" s="289">
        <f t="shared" si="34"/>
        <v>0</v>
      </c>
      <c r="I133" s="289">
        <f t="shared" si="34"/>
        <v>0</v>
      </c>
      <c r="J133" s="289">
        <f t="shared" si="34"/>
        <v>0</v>
      </c>
    </row>
    <row r="134" spans="1:10" s="268" customFormat="1" ht="15.75">
      <c r="A134" s="291"/>
      <c r="B134" s="289">
        <v>2010</v>
      </c>
      <c r="C134" s="289">
        <f>SUM(D134:F134,H134:J134)</f>
        <v>0</v>
      </c>
      <c r="D134" s="289"/>
      <c r="E134" s="289"/>
      <c r="F134" s="289"/>
      <c r="G134" s="289"/>
      <c r="H134" s="289"/>
      <c r="I134" s="289"/>
      <c r="J134" s="289"/>
    </row>
    <row r="135" spans="1:10" s="268" customFormat="1" ht="15.75">
      <c r="A135" s="291"/>
      <c r="B135" s="289">
        <v>2011</v>
      </c>
      <c r="C135" s="289">
        <f>SUM(D135:F135,H135:J135)</f>
        <v>143</v>
      </c>
      <c r="D135" s="289">
        <v>100</v>
      </c>
      <c r="E135" s="289">
        <v>30</v>
      </c>
      <c r="F135" s="289">
        <v>13</v>
      </c>
      <c r="G135" s="289"/>
      <c r="H135" s="289"/>
      <c r="I135" s="289"/>
      <c r="J135" s="289"/>
    </row>
    <row r="136" spans="1:10" s="268" customFormat="1" ht="15.75">
      <c r="A136" s="291"/>
      <c r="B136" s="289">
        <v>2012</v>
      </c>
      <c r="C136" s="289">
        <f>SUM(D136:F136,H136:J136)</f>
        <v>143</v>
      </c>
      <c r="D136" s="289">
        <v>100</v>
      </c>
      <c r="E136" s="289">
        <v>30</v>
      </c>
      <c r="F136" s="289">
        <v>13</v>
      </c>
      <c r="G136" s="289"/>
      <c r="H136" s="289">
        <v>0</v>
      </c>
      <c r="I136" s="289"/>
      <c r="J136" s="289"/>
    </row>
    <row r="137" spans="1:10" s="268" customFormat="1" ht="60.75" customHeight="1">
      <c r="A137" s="286" t="s">
        <v>142</v>
      </c>
      <c r="B137" s="307" t="s">
        <v>338</v>
      </c>
      <c r="C137" s="289">
        <f aca="true" t="shared" si="35" ref="C137:J137">SUM(C138:C140)</f>
        <v>357</v>
      </c>
      <c r="D137" s="289">
        <f t="shared" si="35"/>
        <v>250</v>
      </c>
      <c r="E137" s="289">
        <f t="shared" si="35"/>
        <v>75</v>
      </c>
      <c r="F137" s="289">
        <f t="shared" si="35"/>
        <v>32</v>
      </c>
      <c r="G137" s="289">
        <f t="shared" si="35"/>
        <v>0</v>
      </c>
      <c r="H137" s="289">
        <f t="shared" si="35"/>
        <v>0</v>
      </c>
      <c r="I137" s="289">
        <f t="shared" si="35"/>
        <v>0</v>
      </c>
      <c r="J137" s="289">
        <f t="shared" si="35"/>
        <v>0</v>
      </c>
    </row>
    <row r="138" spans="1:10" s="268" customFormat="1" ht="15.75">
      <c r="A138" s="291"/>
      <c r="B138" s="289">
        <v>2010</v>
      </c>
      <c r="C138" s="289">
        <f>SUM(D138:F138,H138:J138)</f>
        <v>0</v>
      </c>
      <c r="D138" s="289"/>
      <c r="E138" s="289"/>
      <c r="F138" s="289"/>
      <c r="G138" s="289"/>
      <c r="H138" s="289"/>
      <c r="I138" s="289"/>
      <c r="J138" s="289"/>
    </row>
    <row r="139" spans="1:10" s="268" customFormat="1" ht="15.75">
      <c r="A139" s="291"/>
      <c r="B139" s="289">
        <v>2011</v>
      </c>
      <c r="C139" s="289">
        <f>SUM(D139:F139,H139:J139)</f>
        <v>143</v>
      </c>
      <c r="D139" s="289">
        <v>100</v>
      </c>
      <c r="E139" s="289">
        <v>30</v>
      </c>
      <c r="F139" s="289">
        <v>13</v>
      </c>
      <c r="G139" s="289"/>
      <c r="H139" s="289"/>
      <c r="I139" s="289"/>
      <c r="J139" s="289"/>
    </row>
    <row r="140" spans="1:10" s="268" customFormat="1" ht="15.75">
      <c r="A140" s="291"/>
      <c r="B140" s="289">
        <v>2012</v>
      </c>
      <c r="C140" s="289">
        <f>SUM(D140:F140,H140:J140)</f>
        <v>214</v>
      </c>
      <c r="D140" s="289">
        <v>150</v>
      </c>
      <c r="E140" s="289">
        <v>45</v>
      </c>
      <c r="F140" s="289">
        <v>19</v>
      </c>
      <c r="G140" s="289"/>
      <c r="H140" s="289"/>
      <c r="I140" s="289"/>
      <c r="J140" s="289"/>
    </row>
    <row r="141" spans="1:10" s="268" customFormat="1" ht="15.75">
      <c r="A141" s="291"/>
      <c r="B141" s="321" t="s">
        <v>365</v>
      </c>
      <c r="C141" s="322"/>
      <c r="D141" s="322"/>
      <c r="E141" s="322"/>
      <c r="F141" s="322"/>
      <c r="G141" s="322"/>
      <c r="H141" s="322"/>
      <c r="I141" s="322"/>
      <c r="J141" s="323"/>
    </row>
    <row r="142" spans="1:10" s="268" customFormat="1" ht="35.25" customHeight="1">
      <c r="A142" s="293" t="s">
        <v>145</v>
      </c>
      <c r="B142" s="307" t="s">
        <v>345</v>
      </c>
      <c r="C142" s="289">
        <f>SUM(C143:C145)</f>
        <v>810</v>
      </c>
      <c r="D142" s="289">
        <f>SUM(D143:D145)</f>
        <v>600</v>
      </c>
      <c r="E142" s="289">
        <f aca="true" t="shared" si="36" ref="E142:J142">SUM(E143:E145)</f>
        <v>0</v>
      </c>
      <c r="F142" s="289">
        <f t="shared" si="36"/>
        <v>150</v>
      </c>
      <c r="G142" s="289">
        <f t="shared" si="36"/>
        <v>15</v>
      </c>
      <c r="H142" s="289">
        <f t="shared" si="36"/>
        <v>60</v>
      </c>
      <c r="I142" s="289">
        <f t="shared" si="36"/>
        <v>0</v>
      </c>
      <c r="J142" s="289">
        <f t="shared" si="36"/>
        <v>0</v>
      </c>
    </row>
    <row r="143" spans="1:10" s="268" customFormat="1" ht="15.75">
      <c r="A143" s="286"/>
      <c r="B143" s="289">
        <v>2010</v>
      </c>
      <c r="C143" s="289">
        <f>SUM(D143:F143,H143:J143)</f>
        <v>0</v>
      </c>
      <c r="D143" s="289"/>
      <c r="E143" s="289"/>
      <c r="F143" s="289"/>
      <c r="G143" s="289"/>
      <c r="H143" s="289"/>
      <c r="I143" s="289"/>
      <c r="J143" s="289"/>
    </row>
    <row r="144" spans="1:10" s="268" customFormat="1" ht="15.75">
      <c r="A144" s="286"/>
      <c r="B144" s="289">
        <v>2011</v>
      </c>
      <c r="C144" s="289">
        <f>SUM(D144:F144,H144:J144)</f>
        <v>430</v>
      </c>
      <c r="D144" s="289">
        <v>300</v>
      </c>
      <c r="E144" s="289"/>
      <c r="F144" s="289">
        <v>100</v>
      </c>
      <c r="G144" s="289">
        <v>10</v>
      </c>
      <c r="H144" s="289">
        <v>30</v>
      </c>
      <c r="I144" s="289"/>
      <c r="J144" s="289"/>
    </row>
    <row r="145" spans="1:10" s="268" customFormat="1" ht="15.75">
      <c r="A145" s="286"/>
      <c r="B145" s="289">
        <v>2012</v>
      </c>
      <c r="C145" s="289">
        <f>SUM(D145:F145,H145:J145)</f>
        <v>380</v>
      </c>
      <c r="D145" s="289">
        <v>300</v>
      </c>
      <c r="E145" s="289"/>
      <c r="F145" s="289">
        <v>50</v>
      </c>
      <c r="G145" s="289">
        <v>5</v>
      </c>
      <c r="H145" s="289">
        <v>30</v>
      </c>
      <c r="I145" s="289"/>
      <c r="J145" s="289"/>
    </row>
    <row r="146" spans="1:10" s="268" customFormat="1" ht="39" customHeight="1">
      <c r="A146" s="293" t="s">
        <v>146</v>
      </c>
      <c r="B146" s="307" t="s">
        <v>305</v>
      </c>
      <c r="C146" s="289">
        <f>SUM(C147:C149)</f>
        <v>40</v>
      </c>
      <c r="D146" s="289">
        <f>SUM(D147:D149)</f>
        <v>0</v>
      </c>
      <c r="E146" s="289">
        <f aca="true" t="shared" si="37" ref="E146:J146">SUM(E147:E149)</f>
        <v>0</v>
      </c>
      <c r="F146" s="289">
        <f t="shared" si="37"/>
        <v>40</v>
      </c>
      <c r="G146" s="289">
        <f t="shared" si="37"/>
        <v>0</v>
      </c>
      <c r="H146" s="289">
        <f t="shared" si="37"/>
        <v>0</v>
      </c>
      <c r="I146" s="289">
        <f t="shared" si="37"/>
        <v>0</v>
      </c>
      <c r="J146" s="289">
        <f t="shared" si="37"/>
        <v>0</v>
      </c>
    </row>
    <row r="147" spans="1:10" s="268" customFormat="1" ht="15.75">
      <c r="A147" s="286"/>
      <c r="B147" s="289">
        <v>2010</v>
      </c>
      <c r="C147" s="289">
        <f>SUM(D147:F147,H147:J147)</f>
        <v>0</v>
      </c>
      <c r="D147" s="289"/>
      <c r="E147" s="289"/>
      <c r="F147" s="289"/>
      <c r="G147" s="289"/>
      <c r="H147" s="289"/>
      <c r="I147" s="289"/>
      <c r="J147" s="289"/>
    </row>
    <row r="148" spans="1:10" s="268" customFormat="1" ht="15.75">
      <c r="A148" s="286"/>
      <c r="B148" s="289">
        <v>2011</v>
      </c>
      <c r="C148" s="289">
        <f>SUM(D148:F148,H148:J148)</f>
        <v>20</v>
      </c>
      <c r="D148" s="289"/>
      <c r="E148" s="289"/>
      <c r="F148" s="289">
        <v>20</v>
      </c>
      <c r="G148" s="289"/>
      <c r="H148" s="289"/>
      <c r="I148" s="289"/>
      <c r="J148" s="289"/>
    </row>
    <row r="149" spans="1:10" s="268" customFormat="1" ht="15.75">
      <c r="A149" s="286"/>
      <c r="B149" s="289">
        <v>2012</v>
      </c>
      <c r="C149" s="289">
        <f>SUM(D149:F149,H149:J149)</f>
        <v>20</v>
      </c>
      <c r="D149" s="289"/>
      <c r="E149" s="289"/>
      <c r="F149" s="289">
        <v>20</v>
      </c>
      <c r="G149" s="289"/>
      <c r="H149" s="289"/>
      <c r="I149" s="289"/>
      <c r="J149" s="289"/>
    </row>
    <row r="150" spans="1:10" s="268" customFormat="1" ht="42.75" customHeight="1">
      <c r="A150" s="304" t="s">
        <v>88</v>
      </c>
      <c r="B150" s="316" t="s">
        <v>310</v>
      </c>
      <c r="C150" s="317"/>
      <c r="D150" s="317"/>
      <c r="E150" s="317"/>
      <c r="F150" s="317"/>
      <c r="G150" s="317"/>
      <c r="H150" s="317"/>
      <c r="I150" s="317"/>
      <c r="J150" s="318"/>
    </row>
    <row r="151" spans="1:10" s="297" customFormat="1" ht="27.75" customHeight="1">
      <c r="A151" s="308"/>
      <c r="B151" s="305" t="s">
        <v>332</v>
      </c>
      <c r="C151" s="305">
        <f>SUM(D151:F151)</f>
        <v>516</v>
      </c>
      <c r="D151" s="305">
        <f>SUM(D152:D154)</f>
        <v>0</v>
      </c>
      <c r="E151" s="305">
        <f aca="true" t="shared" si="38" ref="E151:J151">SUM(E152:E154)</f>
        <v>400</v>
      </c>
      <c r="F151" s="305">
        <f t="shared" si="38"/>
        <v>116</v>
      </c>
      <c r="G151" s="305">
        <f t="shared" si="38"/>
        <v>0</v>
      </c>
      <c r="H151" s="305">
        <f t="shared" si="38"/>
        <v>0</v>
      </c>
      <c r="I151" s="305">
        <f t="shared" si="38"/>
        <v>0</v>
      </c>
      <c r="J151" s="305">
        <f t="shared" si="38"/>
        <v>0</v>
      </c>
    </row>
    <row r="152" spans="1:10" s="297" customFormat="1" ht="15.75">
      <c r="A152" s="309"/>
      <c r="B152" s="305">
        <v>2010</v>
      </c>
      <c r="C152" s="305">
        <f>SUM(D152:F152,H152:J152)</f>
        <v>236</v>
      </c>
      <c r="D152" s="305">
        <f>D156+D160+D164+D168+D172+D176+D180+D184</f>
        <v>0</v>
      </c>
      <c r="E152" s="305">
        <f aca="true" t="shared" si="39" ref="E152:J152">E156+E160+E164+E168+E172+E176+E180+E184</f>
        <v>200</v>
      </c>
      <c r="F152" s="305">
        <f t="shared" si="39"/>
        <v>36</v>
      </c>
      <c r="G152" s="305">
        <f t="shared" si="39"/>
        <v>0</v>
      </c>
      <c r="H152" s="305">
        <f t="shared" si="39"/>
        <v>0</v>
      </c>
      <c r="I152" s="305">
        <f t="shared" si="39"/>
        <v>0</v>
      </c>
      <c r="J152" s="305">
        <f t="shared" si="39"/>
        <v>0</v>
      </c>
    </row>
    <row r="153" spans="1:10" s="297" customFormat="1" ht="15.75">
      <c r="A153" s="309"/>
      <c r="B153" s="305">
        <v>2011</v>
      </c>
      <c r="C153" s="305">
        <f>SUM(D153:F153,H153:J153)</f>
        <v>250</v>
      </c>
      <c r="D153" s="305">
        <f aca="true" t="shared" si="40" ref="D153:J153">D157+D161+D165+D169+D173+D177+D181+D185</f>
        <v>0</v>
      </c>
      <c r="E153" s="305">
        <f t="shared" si="40"/>
        <v>200</v>
      </c>
      <c r="F153" s="305">
        <f t="shared" si="40"/>
        <v>50</v>
      </c>
      <c r="G153" s="305">
        <f t="shared" si="40"/>
        <v>0</v>
      </c>
      <c r="H153" s="305">
        <f t="shared" si="40"/>
        <v>0</v>
      </c>
      <c r="I153" s="305">
        <f t="shared" si="40"/>
        <v>0</v>
      </c>
      <c r="J153" s="305">
        <f t="shared" si="40"/>
        <v>0</v>
      </c>
    </row>
    <row r="154" spans="1:10" s="297" customFormat="1" ht="15.75">
      <c r="A154" s="309"/>
      <c r="B154" s="305">
        <v>2012</v>
      </c>
      <c r="C154" s="305">
        <f>SUM(D154:F154,H154:J154)</f>
        <v>30</v>
      </c>
      <c r="D154" s="305">
        <f aca="true" t="shared" si="41" ref="D154:J154">D158+D162+D166+D170+D174+D178+D182+D186</f>
        <v>0</v>
      </c>
      <c r="E154" s="305">
        <f t="shared" si="41"/>
        <v>0</v>
      </c>
      <c r="F154" s="305">
        <f t="shared" si="41"/>
        <v>30</v>
      </c>
      <c r="G154" s="305">
        <f t="shared" si="41"/>
        <v>0</v>
      </c>
      <c r="H154" s="305">
        <f t="shared" si="41"/>
        <v>0</v>
      </c>
      <c r="I154" s="305">
        <f t="shared" si="41"/>
        <v>0</v>
      </c>
      <c r="J154" s="305">
        <f t="shared" si="41"/>
        <v>0</v>
      </c>
    </row>
    <row r="155" spans="1:10" s="268" customFormat="1" ht="30">
      <c r="A155" s="292" t="s">
        <v>90</v>
      </c>
      <c r="B155" s="307" t="s">
        <v>344</v>
      </c>
      <c r="C155" s="289">
        <f aca="true" t="shared" si="42" ref="C155:J155">SUM(C156:C158)</f>
        <v>36</v>
      </c>
      <c r="D155" s="289">
        <f t="shared" si="42"/>
        <v>0</v>
      </c>
      <c r="E155" s="289">
        <f t="shared" si="42"/>
        <v>0</v>
      </c>
      <c r="F155" s="289">
        <f t="shared" si="42"/>
        <v>36</v>
      </c>
      <c r="G155" s="289">
        <f t="shared" si="42"/>
        <v>0</v>
      </c>
      <c r="H155" s="289">
        <f t="shared" si="42"/>
        <v>0</v>
      </c>
      <c r="I155" s="289">
        <f t="shared" si="42"/>
        <v>0</v>
      </c>
      <c r="J155" s="289">
        <f t="shared" si="42"/>
        <v>0</v>
      </c>
    </row>
    <row r="156" spans="1:10" s="268" customFormat="1" ht="15.75">
      <c r="A156" s="292"/>
      <c r="B156" s="289">
        <v>2010</v>
      </c>
      <c r="C156" s="289">
        <f>SUM(D156:F156,H156:J156)</f>
        <v>36</v>
      </c>
      <c r="D156" s="289"/>
      <c r="E156" s="289"/>
      <c r="F156" s="289">
        <f>30.7+5.3</f>
        <v>36</v>
      </c>
      <c r="G156" s="289"/>
      <c r="H156" s="289"/>
      <c r="I156" s="289"/>
      <c r="J156" s="289"/>
    </row>
    <row r="157" spans="1:10" s="268" customFormat="1" ht="15.75">
      <c r="A157" s="292"/>
      <c r="B157" s="289">
        <v>2011</v>
      </c>
      <c r="C157" s="289">
        <f>SUM(D157:F157,H157:J157)</f>
        <v>0</v>
      </c>
      <c r="D157" s="289"/>
      <c r="E157" s="289"/>
      <c r="F157" s="289"/>
      <c r="G157" s="289"/>
      <c r="H157" s="289"/>
      <c r="I157" s="289"/>
      <c r="J157" s="289"/>
    </row>
    <row r="158" spans="1:10" s="268" customFormat="1" ht="15.75">
      <c r="A158" s="292"/>
      <c r="B158" s="289">
        <v>2012</v>
      </c>
      <c r="C158" s="289">
        <f>SUM(D158:F158,H158:J158)</f>
        <v>0</v>
      </c>
      <c r="D158" s="289"/>
      <c r="E158" s="289"/>
      <c r="F158" s="289"/>
      <c r="G158" s="289"/>
      <c r="H158" s="289"/>
      <c r="I158" s="289"/>
      <c r="J158" s="289"/>
    </row>
    <row r="159" spans="1:10" s="268" customFormat="1" ht="60">
      <c r="A159" s="292" t="s">
        <v>91</v>
      </c>
      <c r="B159" s="307" t="s">
        <v>343</v>
      </c>
      <c r="C159" s="289">
        <f>SUM(C160:C162)</f>
        <v>200</v>
      </c>
      <c r="D159" s="289">
        <f>SUM(D160:D162)</f>
        <v>0</v>
      </c>
      <c r="E159" s="289">
        <f aca="true" t="shared" si="43" ref="E159:J159">SUM(E160:E162)</f>
        <v>200</v>
      </c>
      <c r="F159" s="289">
        <f t="shared" si="43"/>
        <v>0</v>
      </c>
      <c r="G159" s="289">
        <f t="shared" si="43"/>
        <v>0</v>
      </c>
      <c r="H159" s="289">
        <f t="shared" si="43"/>
        <v>0</v>
      </c>
      <c r="I159" s="289">
        <f t="shared" si="43"/>
        <v>0</v>
      </c>
      <c r="J159" s="289">
        <f t="shared" si="43"/>
        <v>0</v>
      </c>
    </row>
    <row r="160" spans="1:10" s="268" customFormat="1" ht="15.75">
      <c r="A160" s="292"/>
      <c r="B160" s="289">
        <v>2010</v>
      </c>
      <c r="C160" s="289">
        <f>SUM(D160:F160,H160:J160)</f>
        <v>200</v>
      </c>
      <c r="D160" s="289"/>
      <c r="E160" s="289">
        <v>200</v>
      </c>
      <c r="F160" s="289">
        <f>200-5.3-194.7</f>
        <v>0</v>
      </c>
      <c r="G160" s="289"/>
      <c r="H160" s="289"/>
      <c r="I160" s="289"/>
      <c r="J160" s="289"/>
    </row>
    <row r="161" spans="1:10" s="268" customFormat="1" ht="15.75">
      <c r="A161" s="292"/>
      <c r="B161" s="289">
        <v>2011</v>
      </c>
      <c r="C161" s="289">
        <f>SUM(D161:F161,H161:J161)</f>
        <v>0</v>
      </c>
      <c r="D161" s="289"/>
      <c r="E161" s="289"/>
      <c r="F161" s="289"/>
      <c r="G161" s="289"/>
      <c r="H161" s="289"/>
      <c r="I161" s="289"/>
      <c r="J161" s="289"/>
    </row>
    <row r="162" spans="1:10" s="268" customFormat="1" ht="15.75">
      <c r="A162" s="292"/>
      <c r="B162" s="289">
        <v>2012</v>
      </c>
      <c r="C162" s="289">
        <f>SUM(D162:F162,H162:J162)</f>
        <v>0</v>
      </c>
      <c r="D162" s="289"/>
      <c r="E162" s="289"/>
      <c r="F162" s="289"/>
      <c r="G162" s="289"/>
      <c r="H162" s="289"/>
      <c r="I162" s="289"/>
      <c r="J162" s="289"/>
    </row>
    <row r="163" spans="1:10" s="268" customFormat="1" ht="34.5" customHeight="1">
      <c r="A163" s="292" t="s">
        <v>94</v>
      </c>
      <c r="B163" s="307" t="s">
        <v>309</v>
      </c>
      <c r="C163" s="289">
        <f>SUM(C164:C166)</f>
        <v>20</v>
      </c>
      <c r="D163" s="289">
        <f>SUM(D164:D166)</f>
        <v>0</v>
      </c>
      <c r="E163" s="289">
        <f aca="true" t="shared" si="44" ref="E163:J163">SUM(E164:E166)</f>
        <v>0</v>
      </c>
      <c r="F163" s="289">
        <f t="shared" si="44"/>
        <v>20</v>
      </c>
      <c r="G163" s="289">
        <f t="shared" si="44"/>
        <v>0</v>
      </c>
      <c r="H163" s="289">
        <f t="shared" si="44"/>
        <v>0</v>
      </c>
      <c r="I163" s="289">
        <f t="shared" si="44"/>
        <v>0</v>
      </c>
      <c r="J163" s="289">
        <f t="shared" si="44"/>
        <v>0</v>
      </c>
    </row>
    <row r="164" spans="1:10" s="268" customFormat="1" ht="15.75">
      <c r="A164" s="292"/>
      <c r="B164" s="289">
        <v>2010</v>
      </c>
      <c r="C164" s="289">
        <f>SUM(D164:F164,H164:J164)</f>
        <v>0</v>
      </c>
      <c r="D164" s="289"/>
      <c r="E164" s="289"/>
      <c r="F164" s="289">
        <f>200-5.3-194.7</f>
        <v>0</v>
      </c>
      <c r="G164" s="289"/>
      <c r="H164" s="289"/>
      <c r="I164" s="289"/>
      <c r="J164" s="289"/>
    </row>
    <row r="165" spans="1:10" s="268" customFormat="1" ht="15.75">
      <c r="A165" s="292"/>
      <c r="B165" s="289">
        <v>2011</v>
      </c>
      <c r="C165" s="289">
        <f>SUM(D165:F165,H165:J165)</f>
        <v>10</v>
      </c>
      <c r="D165" s="289"/>
      <c r="E165" s="289"/>
      <c r="F165" s="289">
        <v>10</v>
      </c>
      <c r="G165" s="289"/>
      <c r="H165" s="289"/>
      <c r="I165" s="289"/>
      <c r="J165" s="289"/>
    </row>
    <row r="166" spans="1:10" s="268" customFormat="1" ht="15.75">
      <c r="A166" s="292"/>
      <c r="B166" s="289">
        <v>2012</v>
      </c>
      <c r="C166" s="289">
        <f>SUM(D166:F166,H166:J166)</f>
        <v>10</v>
      </c>
      <c r="D166" s="289"/>
      <c r="E166" s="289"/>
      <c r="F166" s="289">
        <v>10</v>
      </c>
      <c r="G166" s="289"/>
      <c r="H166" s="289"/>
      <c r="I166" s="289"/>
      <c r="J166" s="289"/>
    </row>
    <row r="167" spans="1:10" s="268" customFormat="1" ht="50.25" customHeight="1">
      <c r="A167" s="292" t="s">
        <v>95</v>
      </c>
      <c r="B167" s="307" t="s">
        <v>317</v>
      </c>
      <c r="C167" s="289">
        <f>SUM(C168:C170)</f>
        <v>110</v>
      </c>
      <c r="D167" s="289">
        <f>SUM(D168:D170)</f>
        <v>0</v>
      </c>
      <c r="E167" s="289">
        <f aca="true" t="shared" si="45" ref="E167:J167">SUM(E168:E170)</f>
        <v>100</v>
      </c>
      <c r="F167" s="289">
        <f t="shared" si="45"/>
        <v>10</v>
      </c>
      <c r="G167" s="289">
        <f t="shared" si="45"/>
        <v>0</v>
      </c>
      <c r="H167" s="289">
        <f t="shared" si="45"/>
        <v>0</v>
      </c>
      <c r="I167" s="289">
        <f t="shared" si="45"/>
        <v>0</v>
      </c>
      <c r="J167" s="289">
        <f t="shared" si="45"/>
        <v>0</v>
      </c>
    </row>
    <row r="168" spans="1:10" s="268" customFormat="1" ht="15.75">
      <c r="A168" s="292"/>
      <c r="B168" s="289">
        <v>2010</v>
      </c>
      <c r="C168" s="289">
        <f>SUM(D168:F168,H168:J168)</f>
        <v>0</v>
      </c>
      <c r="D168" s="289"/>
      <c r="E168" s="289"/>
      <c r="F168" s="289">
        <f>200-5.3-194.7</f>
        <v>0</v>
      </c>
      <c r="G168" s="289"/>
      <c r="H168" s="289"/>
      <c r="I168" s="289"/>
      <c r="J168" s="289"/>
    </row>
    <row r="169" spans="1:10" s="268" customFormat="1" ht="15.75">
      <c r="A169" s="292"/>
      <c r="B169" s="289">
        <v>2011</v>
      </c>
      <c r="C169" s="289">
        <f>SUM(D169:F169,H169:J169)</f>
        <v>110</v>
      </c>
      <c r="D169" s="289"/>
      <c r="E169" s="289">
        <v>100</v>
      </c>
      <c r="F169" s="289">
        <v>10</v>
      </c>
      <c r="G169" s="289"/>
      <c r="H169" s="289"/>
      <c r="I169" s="289"/>
      <c r="J169" s="289"/>
    </row>
    <row r="170" spans="1:10" s="268" customFormat="1" ht="15.75">
      <c r="A170" s="292"/>
      <c r="B170" s="289">
        <v>2012</v>
      </c>
      <c r="C170" s="289">
        <f>SUM(D170:F170,H170:J170)</f>
        <v>0</v>
      </c>
      <c r="D170" s="289"/>
      <c r="E170" s="289"/>
      <c r="F170" s="289"/>
      <c r="G170" s="289"/>
      <c r="H170" s="289"/>
      <c r="I170" s="289"/>
      <c r="J170" s="289"/>
    </row>
    <row r="171" spans="1:10" s="268" customFormat="1" ht="30.75" customHeight="1">
      <c r="A171" s="298" t="s">
        <v>313</v>
      </c>
      <c r="B171" s="307" t="s">
        <v>315</v>
      </c>
      <c r="C171" s="289">
        <f>SUM(C172:C174)</f>
        <v>110</v>
      </c>
      <c r="D171" s="289">
        <f>SUM(D172:D174)</f>
        <v>0</v>
      </c>
      <c r="E171" s="289">
        <f aca="true" t="shared" si="46" ref="E171:J171">SUM(E172:E174)</f>
        <v>100</v>
      </c>
      <c r="F171" s="289">
        <f t="shared" si="46"/>
        <v>10</v>
      </c>
      <c r="G171" s="289">
        <f t="shared" si="46"/>
        <v>0</v>
      </c>
      <c r="H171" s="289">
        <f t="shared" si="46"/>
        <v>0</v>
      </c>
      <c r="I171" s="289">
        <f t="shared" si="46"/>
        <v>0</v>
      </c>
      <c r="J171" s="289">
        <f t="shared" si="46"/>
        <v>0</v>
      </c>
    </row>
    <row r="172" spans="1:10" s="268" customFormat="1" ht="15.75">
      <c r="A172" s="292"/>
      <c r="B172" s="289">
        <v>2010</v>
      </c>
      <c r="C172" s="289">
        <f>SUM(D172:F172,H172:J172)</f>
        <v>0</v>
      </c>
      <c r="D172" s="289"/>
      <c r="E172" s="289"/>
      <c r="F172" s="289">
        <f>200-5.3-194.7</f>
        <v>0</v>
      </c>
      <c r="G172" s="289"/>
      <c r="H172" s="289"/>
      <c r="I172" s="289"/>
      <c r="J172" s="289"/>
    </row>
    <row r="173" spans="1:10" s="268" customFormat="1" ht="15.75">
      <c r="A173" s="292"/>
      <c r="B173" s="289">
        <v>2011</v>
      </c>
      <c r="C173" s="289">
        <f>SUM(D173:F173,H173:J173)</f>
        <v>110</v>
      </c>
      <c r="D173" s="289"/>
      <c r="E173" s="289">
        <v>100</v>
      </c>
      <c r="F173" s="289">
        <v>10</v>
      </c>
      <c r="G173" s="289"/>
      <c r="H173" s="289"/>
      <c r="I173" s="289"/>
      <c r="J173" s="289"/>
    </row>
    <row r="174" spans="1:10" s="268" customFormat="1" ht="15.75">
      <c r="A174" s="292"/>
      <c r="B174" s="289">
        <v>2012</v>
      </c>
      <c r="C174" s="289">
        <f>SUM(D174:F174,H174:J174)</f>
        <v>0</v>
      </c>
      <c r="D174" s="289"/>
      <c r="E174" s="289"/>
      <c r="F174" s="289"/>
      <c r="G174" s="289"/>
      <c r="H174" s="289"/>
      <c r="I174" s="289"/>
      <c r="J174" s="289"/>
    </row>
    <row r="175" spans="1:10" s="268" customFormat="1" ht="82.5" customHeight="1">
      <c r="A175" s="298" t="s">
        <v>314</v>
      </c>
      <c r="B175" s="307" t="s">
        <v>319</v>
      </c>
      <c r="C175" s="289">
        <f>SUM(C176:C178)</f>
        <v>20</v>
      </c>
      <c r="D175" s="289">
        <f>SUM(D176:D178)</f>
        <v>0</v>
      </c>
      <c r="E175" s="289">
        <f aca="true" t="shared" si="47" ref="E175:J175">SUM(E176:E178)</f>
        <v>0</v>
      </c>
      <c r="F175" s="289">
        <f t="shared" si="47"/>
        <v>20</v>
      </c>
      <c r="G175" s="289">
        <f t="shared" si="47"/>
        <v>0</v>
      </c>
      <c r="H175" s="289">
        <f t="shared" si="47"/>
        <v>0</v>
      </c>
      <c r="I175" s="289">
        <f t="shared" si="47"/>
        <v>0</v>
      </c>
      <c r="J175" s="289">
        <f t="shared" si="47"/>
        <v>0</v>
      </c>
    </row>
    <row r="176" spans="1:10" s="268" customFormat="1" ht="15.75">
      <c r="A176" s="292"/>
      <c r="B176" s="289">
        <v>2010</v>
      </c>
      <c r="C176" s="289">
        <f>SUM(D176:F176,H176:J176)</f>
        <v>0</v>
      </c>
      <c r="D176" s="289"/>
      <c r="E176" s="289"/>
      <c r="F176" s="289">
        <f>200-5.3-194.7</f>
        <v>0</v>
      </c>
      <c r="G176" s="289"/>
      <c r="H176" s="289"/>
      <c r="I176" s="289"/>
      <c r="J176" s="289"/>
    </row>
    <row r="177" spans="1:10" s="268" customFormat="1" ht="15.75">
      <c r="A177" s="292"/>
      <c r="B177" s="289">
        <v>2011</v>
      </c>
      <c r="C177" s="289">
        <f>SUM(D177:F177,H177:J177)</f>
        <v>10</v>
      </c>
      <c r="D177" s="289"/>
      <c r="E177" s="289"/>
      <c r="F177" s="289">
        <v>10</v>
      </c>
      <c r="G177" s="289"/>
      <c r="H177" s="289"/>
      <c r="I177" s="289"/>
      <c r="J177" s="289"/>
    </row>
    <row r="178" spans="1:10" s="268" customFormat="1" ht="15.75">
      <c r="A178" s="292"/>
      <c r="B178" s="289">
        <v>2012</v>
      </c>
      <c r="C178" s="289">
        <f>SUM(D178:F178,H178:J178)</f>
        <v>10</v>
      </c>
      <c r="D178" s="289"/>
      <c r="E178" s="289"/>
      <c r="F178" s="289">
        <v>10</v>
      </c>
      <c r="G178" s="289"/>
      <c r="H178" s="289"/>
      <c r="I178" s="289"/>
      <c r="J178" s="289"/>
    </row>
    <row r="179" spans="1:10" s="268" customFormat="1" ht="81.75" customHeight="1">
      <c r="A179" s="298" t="s">
        <v>316</v>
      </c>
      <c r="B179" s="307" t="s">
        <v>320</v>
      </c>
      <c r="C179" s="289">
        <f>SUM(C180:C182)</f>
        <v>20</v>
      </c>
      <c r="D179" s="289">
        <f>SUM(D180:D182)</f>
        <v>0</v>
      </c>
      <c r="E179" s="289">
        <f aca="true" t="shared" si="48" ref="E179:J179">SUM(E180:E182)</f>
        <v>0</v>
      </c>
      <c r="F179" s="289">
        <f t="shared" si="48"/>
        <v>20</v>
      </c>
      <c r="G179" s="289">
        <f t="shared" si="48"/>
        <v>0</v>
      </c>
      <c r="H179" s="289">
        <f t="shared" si="48"/>
        <v>0</v>
      </c>
      <c r="I179" s="289">
        <f t="shared" si="48"/>
        <v>0</v>
      </c>
      <c r="J179" s="289">
        <f t="shared" si="48"/>
        <v>0</v>
      </c>
    </row>
    <row r="180" spans="1:10" s="268" customFormat="1" ht="15.75">
      <c r="A180" s="292"/>
      <c r="B180" s="289">
        <v>2010</v>
      </c>
      <c r="C180" s="289">
        <f>SUM(D180:F180,H180:J180)</f>
        <v>0</v>
      </c>
      <c r="D180" s="289"/>
      <c r="E180" s="289"/>
      <c r="F180" s="289">
        <f>200-5.3-194.7</f>
        <v>0</v>
      </c>
      <c r="G180" s="289"/>
      <c r="H180" s="289"/>
      <c r="I180" s="289"/>
      <c r="J180" s="289"/>
    </row>
    <row r="181" spans="1:10" s="268" customFormat="1" ht="15.75">
      <c r="A181" s="292"/>
      <c r="B181" s="289">
        <v>2011</v>
      </c>
      <c r="C181" s="289">
        <f>SUM(D181:F181,H181:J181)</f>
        <v>10</v>
      </c>
      <c r="D181" s="289"/>
      <c r="E181" s="289"/>
      <c r="F181" s="289">
        <v>10</v>
      </c>
      <c r="G181" s="289"/>
      <c r="H181" s="289"/>
      <c r="I181" s="289"/>
      <c r="J181" s="289"/>
    </row>
    <row r="182" spans="1:10" s="268" customFormat="1" ht="15.75">
      <c r="A182" s="292"/>
      <c r="B182" s="289">
        <v>2012</v>
      </c>
      <c r="C182" s="289">
        <f>SUM(D182:F182,H182:J182)</f>
        <v>10</v>
      </c>
      <c r="D182" s="289"/>
      <c r="E182" s="289"/>
      <c r="F182" s="289">
        <v>10</v>
      </c>
      <c r="G182" s="289"/>
      <c r="H182" s="289"/>
      <c r="I182" s="289"/>
      <c r="J182" s="289"/>
    </row>
    <row r="183" spans="1:10" s="268" customFormat="1" ht="77.25" customHeight="1">
      <c r="A183" s="298" t="s">
        <v>318</v>
      </c>
      <c r="B183" s="307" t="s">
        <v>321</v>
      </c>
      <c r="C183" s="289">
        <f>SUM(C184:C186)</f>
        <v>0</v>
      </c>
      <c r="D183" s="289">
        <f>SUM(D184:D186)</f>
        <v>0</v>
      </c>
      <c r="E183" s="289">
        <f aca="true" t="shared" si="49" ref="E183:J183">SUM(E184:E186)</f>
        <v>0</v>
      </c>
      <c r="F183" s="289">
        <f t="shared" si="49"/>
        <v>0</v>
      </c>
      <c r="G183" s="289">
        <f t="shared" si="49"/>
        <v>0</v>
      </c>
      <c r="H183" s="289">
        <f t="shared" si="49"/>
        <v>0</v>
      </c>
      <c r="I183" s="289">
        <f t="shared" si="49"/>
        <v>0</v>
      </c>
      <c r="J183" s="289">
        <f t="shared" si="49"/>
        <v>0</v>
      </c>
    </row>
    <row r="184" spans="1:10" ht="15.75">
      <c r="A184" s="285"/>
      <c r="B184" s="289">
        <v>2010</v>
      </c>
      <c r="C184" s="289">
        <f>SUM(D184:F184,H184:J184)</f>
        <v>0</v>
      </c>
      <c r="D184" s="289"/>
      <c r="E184" s="289"/>
      <c r="F184" s="289">
        <f>200-5.3-194.7</f>
        <v>0</v>
      </c>
      <c r="G184" s="289"/>
      <c r="H184" s="289"/>
      <c r="I184" s="289"/>
      <c r="J184" s="289"/>
    </row>
    <row r="185" spans="1:10" ht="15.75">
      <c r="A185" s="285"/>
      <c r="B185" s="289">
        <v>2011</v>
      </c>
      <c r="C185" s="289">
        <f>SUM(D185:F185,H185:J185)</f>
        <v>0</v>
      </c>
      <c r="D185" s="289"/>
      <c r="E185" s="289"/>
      <c r="F185" s="289">
        <f>200-5.3-194.7</f>
        <v>0</v>
      </c>
      <c r="G185" s="289"/>
      <c r="H185" s="289"/>
      <c r="I185" s="289"/>
      <c r="J185" s="289"/>
    </row>
    <row r="186" spans="1:10" ht="15.75">
      <c r="A186" s="285"/>
      <c r="B186" s="289">
        <v>2012</v>
      </c>
      <c r="C186" s="289">
        <f>SUM(D186:F186,H186:J186)</f>
        <v>0</v>
      </c>
      <c r="D186" s="289"/>
      <c r="E186" s="289"/>
      <c r="F186" s="289">
        <f>200-5.3-194.7</f>
        <v>0</v>
      </c>
      <c r="G186" s="289"/>
      <c r="H186" s="289"/>
      <c r="I186" s="289"/>
      <c r="J186" s="289"/>
    </row>
    <row r="187" spans="1:10" ht="29.25" customHeight="1">
      <c r="A187" s="308" t="s">
        <v>160</v>
      </c>
      <c r="B187" s="316" t="s">
        <v>161</v>
      </c>
      <c r="C187" s="317"/>
      <c r="D187" s="317"/>
      <c r="E187" s="317"/>
      <c r="F187" s="317"/>
      <c r="G187" s="317"/>
      <c r="H187" s="317"/>
      <c r="I187" s="317"/>
      <c r="J187" s="318"/>
    </row>
    <row r="188" spans="1:10" s="297" customFormat="1" ht="15.75">
      <c r="A188" s="308"/>
      <c r="B188" s="305" t="s">
        <v>332</v>
      </c>
      <c r="C188" s="305">
        <f aca="true" t="shared" si="50" ref="C188:J188">SUM(C189:C191)</f>
        <v>2524</v>
      </c>
      <c r="D188" s="305">
        <f t="shared" si="50"/>
        <v>2000</v>
      </c>
      <c r="E188" s="305">
        <f t="shared" si="50"/>
        <v>0</v>
      </c>
      <c r="F188" s="305">
        <f t="shared" si="50"/>
        <v>464</v>
      </c>
      <c r="G188" s="305">
        <f t="shared" si="50"/>
        <v>0</v>
      </c>
      <c r="H188" s="305">
        <f t="shared" si="50"/>
        <v>60</v>
      </c>
      <c r="I188" s="305">
        <f t="shared" si="50"/>
        <v>0</v>
      </c>
      <c r="J188" s="305">
        <f t="shared" si="50"/>
        <v>0</v>
      </c>
    </row>
    <row r="189" spans="1:10" s="297" customFormat="1" ht="15.75">
      <c r="A189" s="309"/>
      <c r="B189" s="305">
        <v>2010</v>
      </c>
      <c r="C189" s="305">
        <f>SUM(D189:J189)</f>
        <v>89</v>
      </c>
      <c r="D189" s="305">
        <f>D193+D197+D201+D205+D209+D213+D217+D221+D226</f>
        <v>0</v>
      </c>
      <c r="E189" s="305">
        <f aca="true" t="shared" si="51" ref="E189:J189">E193+E197+E201+E205+E209+E213+E217+E221+E226</f>
        <v>0</v>
      </c>
      <c r="F189" s="305">
        <f t="shared" si="51"/>
        <v>69</v>
      </c>
      <c r="G189" s="305">
        <f t="shared" si="51"/>
        <v>0</v>
      </c>
      <c r="H189" s="305">
        <f t="shared" si="51"/>
        <v>20</v>
      </c>
      <c r="I189" s="305">
        <f t="shared" si="51"/>
        <v>0</v>
      </c>
      <c r="J189" s="305">
        <f t="shared" si="51"/>
        <v>0</v>
      </c>
    </row>
    <row r="190" spans="1:10" s="297" customFormat="1" ht="15.75">
      <c r="A190" s="309"/>
      <c r="B190" s="305">
        <v>2011</v>
      </c>
      <c r="C190" s="305">
        <f>SUM(D190:J190)</f>
        <v>1245</v>
      </c>
      <c r="D190" s="305">
        <f aca="true" t="shared" si="52" ref="D190:J190">D194+D198+D202+D206+D210+D214+D218+D222+D227</f>
        <v>1000</v>
      </c>
      <c r="E190" s="305">
        <f t="shared" si="52"/>
        <v>0</v>
      </c>
      <c r="F190" s="305">
        <f t="shared" si="52"/>
        <v>225</v>
      </c>
      <c r="G190" s="305">
        <f t="shared" si="52"/>
        <v>0</v>
      </c>
      <c r="H190" s="305">
        <f t="shared" si="52"/>
        <v>20</v>
      </c>
      <c r="I190" s="305">
        <f t="shared" si="52"/>
        <v>0</v>
      </c>
      <c r="J190" s="305">
        <f t="shared" si="52"/>
        <v>0</v>
      </c>
    </row>
    <row r="191" spans="1:10" s="297" customFormat="1" ht="15.75">
      <c r="A191" s="309"/>
      <c r="B191" s="305">
        <v>2012</v>
      </c>
      <c r="C191" s="305">
        <f>SUM(D191:J191)</f>
        <v>1190</v>
      </c>
      <c r="D191" s="305">
        <f aca="true" t="shared" si="53" ref="D191:J191">D195+D199+D203+D207+D211+D215+D219+D223+D228</f>
        <v>1000</v>
      </c>
      <c r="E191" s="305">
        <f t="shared" si="53"/>
        <v>0</v>
      </c>
      <c r="F191" s="305">
        <f t="shared" si="53"/>
        <v>170</v>
      </c>
      <c r="G191" s="305">
        <f t="shared" si="53"/>
        <v>0</v>
      </c>
      <c r="H191" s="305">
        <f t="shared" si="53"/>
        <v>20</v>
      </c>
      <c r="I191" s="305">
        <f t="shared" si="53"/>
        <v>0</v>
      </c>
      <c r="J191" s="305">
        <f t="shared" si="53"/>
        <v>0</v>
      </c>
    </row>
    <row r="192" spans="1:10" s="268" customFormat="1" ht="48.75" customHeight="1">
      <c r="A192" s="293" t="s">
        <v>162</v>
      </c>
      <c r="B192" s="307" t="s">
        <v>143</v>
      </c>
      <c r="C192" s="289">
        <f aca="true" t="shared" si="54" ref="C192:J192">SUM(C193:C195)</f>
        <v>75</v>
      </c>
      <c r="D192" s="289">
        <f t="shared" si="54"/>
        <v>0</v>
      </c>
      <c r="E192" s="289">
        <f t="shared" si="54"/>
        <v>0</v>
      </c>
      <c r="F192" s="289">
        <f t="shared" si="54"/>
        <v>15</v>
      </c>
      <c r="G192" s="289">
        <f t="shared" si="54"/>
        <v>0</v>
      </c>
      <c r="H192" s="289">
        <f t="shared" si="54"/>
        <v>60</v>
      </c>
      <c r="I192" s="289">
        <f t="shared" si="54"/>
        <v>0</v>
      </c>
      <c r="J192" s="289">
        <f t="shared" si="54"/>
        <v>0</v>
      </c>
    </row>
    <row r="193" spans="1:10" s="268" customFormat="1" ht="15.75">
      <c r="A193" s="291"/>
      <c r="B193" s="289">
        <v>2010</v>
      </c>
      <c r="C193" s="289">
        <f>SUM(D193:F193,H193:J193)</f>
        <v>25</v>
      </c>
      <c r="D193" s="289"/>
      <c r="E193" s="289"/>
      <c r="F193" s="289">
        <v>5</v>
      </c>
      <c r="G193" s="289"/>
      <c r="H193" s="289">
        <v>20</v>
      </c>
      <c r="I193" s="289"/>
      <c r="J193" s="289"/>
    </row>
    <row r="194" spans="1:10" s="268" customFormat="1" ht="15.75">
      <c r="A194" s="291"/>
      <c r="B194" s="289">
        <v>2011</v>
      </c>
      <c r="C194" s="289">
        <f>SUM(D194:F194,H194:J194)</f>
        <v>25</v>
      </c>
      <c r="D194" s="289"/>
      <c r="E194" s="289"/>
      <c r="F194" s="289">
        <v>5</v>
      </c>
      <c r="G194" s="289"/>
      <c r="H194" s="289">
        <v>20</v>
      </c>
      <c r="I194" s="289"/>
      <c r="J194" s="289"/>
    </row>
    <row r="195" spans="1:10" s="268" customFormat="1" ht="15.75">
      <c r="A195" s="291"/>
      <c r="B195" s="289">
        <v>2012</v>
      </c>
      <c r="C195" s="289">
        <f>SUM(D195:F195,H195:J195)</f>
        <v>25</v>
      </c>
      <c r="D195" s="289"/>
      <c r="E195" s="289"/>
      <c r="F195" s="289">
        <v>5</v>
      </c>
      <c r="G195" s="289"/>
      <c r="H195" s="289">
        <v>20</v>
      </c>
      <c r="I195" s="289"/>
      <c r="J195" s="289"/>
    </row>
    <row r="196" spans="1:10" s="268" customFormat="1" ht="66" customHeight="1">
      <c r="A196" s="292" t="s">
        <v>163</v>
      </c>
      <c r="B196" s="307" t="s">
        <v>324</v>
      </c>
      <c r="C196" s="289">
        <f>SUM(C197:C199)</f>
        <v>80</v>
      </c>
      <c r="D196" s="289">
        <f aca="true" t="shared" si="55" ref="D196:J196">SUM(D197:D199)</f>
        <v>0</v>
      </c>
      <c r="E196" s="289">
        <f t="shared" si="55"/>
        <v>0</v>
      </c>
      <c r="F196" s="289">
        <f t="shared" si="55"/>
        <v>80</v>
      </c>
      <c r="G196" s="289">
        <f t="shared" si="55"/>
        <v>0</v>
      </c>
      <c r="H196" s="289">
        <f t="shared" si="55"/>
        <v>0</v>
      </c>
      <c r="I196" s="289">
        <f t="shared" si="55"/>
        <v>0</v>
      </c>
      <c r="J196" s="289">
        <f t="shared" si="55"/>
        <v>0</v>
      </c>
    </row>
    <row r="197" spans="1:10" s="268" customFormat="1" ht="15.75">
      <c r="A197" s="292"/>
      <c r="B197" s="289">
        <v>2010</v>
      </c>
      <c r="C197" s="289">
        <f>SUM(D197:F197,H197:J197)</f>
        <v>60</v>
      </c>
      <c r="D197" s="289"/>
      <c r="E197" s="289"/>
      <c r="F197" s="289">
        <v>60</v>
      </c>
      <c r="G197" s="289"/>
      <c r="H197" s="289"/>
      <c r="I197" s="289"/>
      <c r="J197" s="289"/>
    </row>
    <row r="198" spans="1:10" s="268" customFormat="1" ht="15.75">
      <c r="A198" s="292"/>
      <c r="B198" s="289">
        <v>2011</v>
      </c>
      <c r="C198" s="289">
        <f>SUM(D198:F198,H198:J198)</f>
        <v>10</v>
      </c>
      <c r="D198" s="289"/>
      <c r="E198" s="289"/>
      <c r="F198" s="289">
        <v>10</v>
      </c>
      <c r="G198" s="289"/>
      <c r="H198" s="289"/>
      <c r="I198" s="289"/>
      <c r="J198" s="289"/>
    </row>
    <row r="199" spans="1:10" s="268" customFormat="1" ht="15.75">
      <c r="A199" s="292"/>
      <c r="B199" s="289">
        <v>2012</v>
      </c>
      <c r="C199" s="289">
        <f>SUM(D199:F199,H199:J199)</f>
        <v>10</v>
      </c>
      <c r="D199" s="289"/>
      <c r="E199" s="289"/>
      <c r="F199" s="289">
        <v>10</v>
      </c>
      <c r="G199" s="289"/>
      <c r="H199" s="289"/>
      <c r="I199" s="289"/>
      <c r="J199" s="289"/>
    </row>
    <row r="200" spans="1:10" s="268" customFormat="1" ht="45">
      <c r="A200" s="292" t="s">
        <v>165</v>
      </c>
      <c r="B200" s="307" t="s">
        <v>171</v>
      </c>
      <c r="C200" s="289">
        <f>SUM(C201:C203)</f>
        <v>0</v>
      </c>
      <c r="D200" s="289">
        <f>SUM(D201:D203)</f>
        <v>0</v>
      </c>
      <c r="E200" s="289">
        <f aca="true" t="shared" si="56" ref="E200:J200">SUM(E201:E203)</f>
        <v>0</v>
      </c>
      <c r="F200" s="289">
        <f t="shared" si="56"/>
        <v>0</v>
      </c>
      <c r="G200" s="289">
        <f t="shared" si="56"/>
        <v>0</v>
      </c>
      <c r="H200" s="289">
        <f t="shared" si="56"/>
        <v>0</v>
      </c>
      <c r="I200" s="289">
        <f t="shared" si="56"/>
        <v>0</v>
      </c>
      <c r="J200" s="289">
        <f t="shared" si="56"/>
        <v>0</v>
      </c>
    </row>
    <row r="201" spans="1:10" s="268" customFormat="1" ht="15.75">
      <c r="A201" s="292"/>
      <c r="B201" s="289">
        <v>2010</v>
      </c>
      <c r="C201" s="289">
        <f>SUM(D201:F201,H201:J201)</f>
        <v>0</v>
      </c>
      <c r="D201" s="289"/>
      <c r="E201" s="289"/>
      <c r="F201" s="289"/>
      <c r="G201" s="289"/>
      <c r="H201" s="289"/>
      <c r="I201" s="289"/>
      <c r="J201" s="289"/>
    </row>
    <row r="202" spans="1:10" s="268" customFormat="1" ht="15.75">
      <c r="A202" s="292"/>
      <c r="B202" s="289">
        <v>2011</v>
      </c>
      <c r="C202" s="289">
        <f>SUM(D202:F202,H202:J202)</f>
        <v>0</v>
      </c>
      <c r="D202" s="289"/>
      <c r="E202" s="289"/>
      <c r="F202" s="289"/>
      <c r="G202" s="289"/>
      <c r="H202" s="289"/>
      <c r="I202" s="289"/>
      <c r="J202" s="289"/>
    </row>
    <row r="203" spans="1:10" s="268" customFormat="1" ht="15.75">
      <c r="A203" s="292"/>
      <c r="B203" s="289">
        <v>2012</v>
      </c>
      <c r="C203" s="289">
        <f>SUM(D203:F203,H203:J203)</f>
        <v>0</v>
      </c>
      <c r="D203" s="289"/>
      <c r="E203" s="289"/>
      <c r="F203" s="289"/>
      <c r="G203" s="289"/>
      <c r="H203" s="289"/>
      <c r="I203" s="289"/>
      <c r="J203" s="289"/>
    </row>
    <row r="204" spans="1:10" s="268" customFormat="1" ht="45">
      <c r="A204" s="292" t="s">
        <v>170</v>
      </c>
      <c r="B204" s="307" t="s">
        <v>323</v>
      </c>
      <c r="C204" s="289">
        <f>SUM(C205:C207)</f>
        <v>0</v>
      </c>
      <c r="D204" s="289">
        <f>SUM(D205:D207)</f>
        <v>0</v>
      </c>
      <c r="E204" s="289">
        <f aca="true" t="shared" si="57" ref="E204:J204">SUM(E205:E207)</f>
        <v>0</v>
      </c>
      <c r="F204" s="289">
        <f t="shared" si="57"/>
        <v>0</v>
      </c>
      <c r="G204" s="289">
        <f t="shared" si="57"/>
        <v>0</v>
      </c>
      <c r="H204" s="289">
        <f t="shared" si="57"/>
        <v>0</v>
      </c>
      <c r="I204" s="289">
        <f t="shared" si="57"/>
        <v>0</v>
      </c>
      <c r="J204" s="289">
        <f t="shared" si="57"/>
        <v>0</v>
      </c>
    </row>
    <row r="205" spans="1:10" s="268" customFormat="1" ht="15.75">
      <c r="A205" s="292"/>
      <c r="B205" s="289">
        <v>2010</v>
      </c>
      <c r="C205" s="289">
        <f>SUM(D205:F205,H205:J205)</f>
        <v>0</v>
      </c>
      <c r="D205" s="289"/>
      <c r="E205" s="289"/>
      <c r="F205" s="289"/>
      <c r="G205" s="289"/>
      <c r="H205" s="289"/>
      <c r="I205" s="289"/>
      <c r="J205" s="289"/>
    </row>
    <row r="206" spans="1:10" s="268" customFormat="1" ht="15.75">
      <c r="A206" s="292"/>
      <c r="B206" s="289">
        <v>2011</v>
      </c>
      <c r="C206" s="289">
        <f>SUM(D206:F206,H206:J206)</f>
        <v>0</v>
      </c>
      <c r="D206" s="289"/>
      <c r="E206" s="289"/>
      <c r="F206" s="289"/>
      <c r="G206" s="289"/>
      <c r="H206" s="289"/>
      <c r="I206" s="289"/>
      <c r="J206" s="289"/>
    </row>
    <row r="207" spans="1:10" s="268" customFormat="1" ht="15.75">
      <c r="A207" s="292"/>
      <c r="B207" s="289">
        <v>2012</v>
      </c>
      <c r="C207" s="289">
        <f>SUM(D207:F207,H207:J207)</f>
        <v>0</v>
      </c>
      <c r="D207" s="289"/>
      <c r="E207" s="289"/>
      <c r="F207" s="289"/>
      <c r="G207" s="289"/>
      <c r="H207" s="289"/>
      <c r="I207" s="289"/>
      <c r="J207" s="289"/>
    </row>
    <row r="208" spans="1:10" s="268" customFormat="1" ht="30">
      <c r="A208" s="292" t="s">
        <v>172</v>
      </c>
      <c r="B208" s="307" t="s">
        <v>361</v>
      </c>
      <c r="C208" s="289">
        <f>SUM(C209:C211)</f>
        <v>55</v>
      </c>
      <c r="D208" s="289">
        <f>SUM(D209:D211)</f>
        <v>0</v>
      </c>
      <c r="E208" s="289">
        <f aca="true" t="shared" si="58" ref="E208:J208">SUM(E209:E211)</f>
        <v>0</v>
      </c>
      <c r="F208" s="289">
        <f t="shared" si="58"/>
        <v>55</v>
      </c>
      <c r="G208" s="289">
        <f t="shared" si="58"/>
        <v>0</v>
      </c>
      <c r="H208" s="289">
        <f t="shared" si="58"/>
        <v>0</v>
      </c>
      <c r="I208" s="289">
        <f t="shared" si="58"/>
        <v>0</v>
      </c>
      <c r="J208" s="289">
        <f t="shared" si="58"/>
        <v>0</v>
      </c>
    </row>
    <row r="209" spans="1:10" s="268" customFormat="1" ht="15.75">
      <c r="A209" s="292"/>
      <c r="B209" s="289">
        <v>2010</v>
      </c>
      <c r="C209" s="289">
        <f>SUM(D209:F209,H209:J209)</f>
        <v>0</v>
      </c>
      <c r="D209" s="289"/>
      <c r="E209" s="289"/>
      <c r="F209" s="289"/>
      <c r="G209" s="289"/>
      <c r="H209" s="289"/>
      <c r="I209" s="289"/>
      <c r="J209" s="289"/>
    </row>
    <row r="210" spans="1:10" s="268" customFormat="1" ht="15.75">
      <c r="A210" s="292"/>
      <c r="B210" s="289">
        <v>2011</v>
      </c>
      <c r="C210" s="289">
        <f>SUM(D210:F210,H210:J210)</f>
        <v>55</v>
      </c>
      <c r="D210" s="289"/>
      <c r="E210" s="289"/>
      <c r="F210" s="289">
        <v>55</v>
      </c>
      <c r="G210" s="289"/>
      <c r="H210" s="289"/>
      <c r="I210" s="289"/>
      <c r="J210" s="289"/>
    </row>
    <row r="211" spans="1:10" s="268" customFormat="1" ht="15.75">
      <c r="A211" s="292"/>
      <c r="B211" s="289">
        <v>2012</v>
      </c>
      <c r="C211" s="289">
        <f>SUM(D211:F211,H211:J211)</f>
        <v>0</v>
      </c>
      <c r="D211" s="289"/>
      <c r="E211" s="289"/>
      <c r="F211" s="289"/>
      <c r="G211" s="289"/>
      <c r="H211" s="289"/>
      <c r="I211" s="289"/>
      <c r="J211" s="289"/>
    </row>
    <row r="212" spans="1:10" s="268" customFormat="1" ht="30">
      <c r="A212" s="292" t="s">
        <v>174</v>
      </c>
      <c r="B212" s="307" t="s">
        <v>351</v>
      </c>
      <c r="C212" s="289">
        <f>SUM(C213:C215)</f>
        <v>0</v>
      </c>
      <c r="D212" s="289">
        <f>SUM(D213:D215)</f>
        <v>0</v>
      </c>
      <c r="E212" s="289">
        <f aca="true" t="shared" si="59" ref="E212:J212">SUM(E213:E215)</f>
        <v>0</v>
      </c>
      <c r="F212" s="289">
        <f t="shared" si="59"/>
        <v>0</v>
      </c>
      <c r="G212" s="289">
        <f t="shared" si="59"/>
        <v>0</v>
      </c>
      <c r="H212" s="289">
        <f t="shared" si="59"/>
        <v>0</v>
      </c>
      <c r="I212" s="289">
        <f t="shared" si="59"/>
        <v>0</v>
      </c>
      <c r="J212" s="289">
        <f t="shared" si="59"/>
        <v>0</v>
      </c>
    </row>
    <row r="213" spans="1:10" s="268" customFormat="1" ht="15.75">
      <c r="A213" s="292"/>
      <c r="B213" s="289">
        <v>2010</v>
      </c>
      <c r="C213" s="289">
        <f>SUM(D213:F213,H213:J213)</f>
        <v>0</v>
      </c>
      <c r="D213" s="289"/>
      <c r="E213" s="289"/>
      <c r="F213" s="289"/>
      <c r="G213" s="289"/>
      <c r="H213" s="289"/>
      <c r="I213" s="289"/>
      <c r="J213" s="289"/>
    </row>
    <row r="214" spans="1:10" s="268" customFormat="1" ht="15.75">
      <c r="A214" s="292"/>
      <c r="B214" s="289">
        <v>2011</v>
      </c>
      <c r="C214" s="289">
        <f>SUM(D214:F214,H214:J214)</f>
        <v>0</v>
      </c>
      <c r="D214" s="289"/>
      <c r="E214" s="289"/>
      <c r="F214" s="289"/>
      <c r="G214" s="289"/>
      <c r="H214" s="289"/>
      <c r="I214" s="289"/>
      <c r="J214" s="289"/>
    </row>
    <row r="215" spans="1:10" s="268" customFormat="1" ht="15.75">
      <c r="A215" s="292"/>
      <c r="B215" s="289">
        <v>2012</v>
      </c>
      <c r="C215" s="289">
        <f>SUM(D215:F215,H215:J215)</f>
        <v>0</v>
      </c>
      <c r="D215" s="289"/>
      <c r="E215" s="289"/>
      <c r="F215" s="289"/>
      <c r="G215" s="289"/>
      <c r="H215" s="289"/>
      <c r="I215" s="289"/>
      <c r="J215" s="289"/>
    </row>
    <row r="216" spans="1:10" s="268" customFormat="1" ht="30">
      <c r="A216" s="299" t="s">
        <v>225</v>
      </c>
      <c r="B216" s="307" t="s">
        <v>325</v>
      </c>
      <c r="C216" s="289">
        <f aca="true" t="shared" si="60" ref="C216:J216">SUM(C217:C219)</f>
        <v>0</v>
      </c>
      <c r="D216" s="289">
        <f t="shared" si="60"/>
        <v>0</v>
      </c>
      <c r="E216" s="289">
        <f t="shared" si="60"/>
        <v>0</v>
      </c>
      <c r="F216" s="289">
        <f t="shared" si="60"/>
        <v>0</v>
      </c>
      <c r="G216" s="289">
        <f t="shared" si="60"/>
        <v>0</v>
      </c>
      <c r="H216" s="289">
        <f t="shared" si="60"/>
        <v>0</v>
      </c>
      <c r="I216" s="289">
        <f t="shared" si="60"/>
        <v>0</v>
      </c>
      <c r="J216" s="289">
        <f t="shared" si="60"/>
        <v>0</v>
      </c>
    </row>
    <row r="217" spans="1:10" s="268" customFormat="1" ht="15.75">
      <c r="A217" s="292"/>
      <c r="B217" s="289">
        <v>2010</v>
      </c>
      <c r="C217" s="289">
        <f>SUM(D217:F217,H217:J217)</f>
        <v>0</v>
      </c>
      <c r="D217" s="289"/>
      <c r="E217" s="289"/>
      <c r="F217" s="289"/>
      <c r="G217" s="289"/>
      <c r="H217" s="289"/>
      <c r="I217" s="289"/>
      <c r="J217" s="289"/>
    </row>
    <row r="218" spans="1:10" s="268" customFormat="1" ht="15.75">
      <c r="A218" s="292"/>
      <c r="B218" s="289">
        <v>2011</v>
      </c>
      <c r="C218" s="289">
        <f>SUM(D218:F218,H218:J218)</f>
        <v>0</v>
      </c>
      <c r="D218" s="289"/>
      <c r="E218" s="289"/>
      <c r="F218" s="289"/>
      <c r="G218" s="289"/>
      <c r="H218" s="289"/>
      <c r="I218" s="289"/>
      <c r="J218" s="289"/>
    </row>
    <row r="219" spans="1:10" s="268" customFormat="1" ht="15.75">
      <c r="A219" s="292"/>
      <c r="B219" s="289">
        <v>2012</v>
      </c>
      <c r="C219" s="289">
        <f>SUM(D219:F219,H219:J219)</f>
        <v>0</v>
      </c>
      <c r="D219" s="289"/>
      <c r="E219" s="289"/>
      <c r="F219" s="289"/>
      <c r="G219" s="289"/>
      <c r="H219" s="289"/>
      <c r="I219" s="289"/>
      <c r="J219" s="289"/>
    </row>
    <row r="220" spans="1:10" s="268" customFormat="1" ht="30">
      <c r="A220" s="299" t="s">
        <v>226</v>
      </c>
      <c r="B220" s="307" t="s">
        <v>326</v>
      </c>
      <c r="C220" s="289">
        <f aca="true" t="shared" si="61" ref="C220:J220">SUM(C221:C223)</f>
        <v>0</v>
      </c>
      <c r="D220" s="289">
        <f t="shared" si="61"/>
        <v>0</v>
      </c>
      <c r="E220" s="289">
        <f t="shared" si="61"/>
        <v>0</v>
      </c>
      <c r="F220" s="289">
        <f t="shared" si="61"/>
        <v>0</v>
      </c>
      <c r="G220" s="289">
        <f t="shared" si="61"/>
        <v>0</v>
      </c>
      <c r="H220" s="289">
        <f t="shared" si="61"/>
        <v>0</v>
      </c>
      <c r="I220" s="289">
        <f t="shared" si="61"/>
        <v>0</v>
      </c>
      <c r="J220" s="289">
        <f t="shared" si="61"/>
        <v>0</v>
      </c>
    </row>
    <row r="221" spans="1:10" s="268" customFormat="1" ht="15.75">
      <c r="A221" s="292"/>
      <c r="B221" s="289">
        <v>2010</v>
      </c>
      <c r="C221" s="289">
        <f>SUM(D221:F221,H221:J221)</f>
        <v>0</v>
      </c>
      <c r="D221" s="289"/>
      <c r="E221" s="289"/>
      <c r="F221" s="289"/>
      <c r="G221" s="289"/>
      <c r="H221" s="289"/>
      <c r="I221" s="289"/>
      <c r="J221" s="289"/>
    </row>
    <row r="222" spans="1:10" s="268" customFormat="1" ht="15.75">
      <c r="A222" s="292"/>
      <c r="B222" s="289">
        <v>2011</v>
      </c>
      <c r="C222" s="289">
        <f>SUM(D222:F222,H222:J222)</f>
        <v>0</v>
      </c>
      <c r="D222" s="289"/>
      <c r="E222" s="289"/>
      <c r="F222" s="289"/>
      <c r="G222" s="289"/>
      <c r="H222" s="289"/>
      <c r="I222" s="289"/>
      <c r="J222" s="289"/>
    </row>
    <row r="223" spans="1:10" s="268" customFormat="1" ht="15.75">
      <c r="A223" s="292"/>
      <c r="B223" s="289">
        <v>2012</v>
      </c>
      <c r="C223" s="289">
        <f>SUM(D223:F223,H223:J223)</f>
        <v>0</v>
      </c>
      <c r="D223" s="289"/>
      <c r="E223" s="289"/>
      <c r="F223" s="289"/>
      <c r="G223" s="289"/>
      <c r="H223" s="289"/>
      <c r="I223" s="289"/>
      <c r="J223" s="289"/>
    </row>
    <row r="224" spans="1:10" s="268" customFormat="1" ht="15.75">
      <c r="A224" s="299"/>
      <c r="B224" s="321" t="s">
        <v>366</v>
      </c>
      <c r="C224" s="322"/>
      <c r="D224" s="322"/>
      <c r="E224" s="322"/>
      <c r="F224" s="322"/>
      <c r="G224" s="322"/>
      <c r="H224" s="322"/>
      <c r="I224" s="322"/>
      <c r="J224" s="323"/>
    </row>
    <row r="225" spans="1:10" s="268" customFormat="1" ht="45">
      <c r="A225" s="299" t="s">
        <v>227</v>
      </c>
      <c r="B225" s="307" t="s">
        <v>352</v>
      </c>
      <c r="C225" s="289">
        <f aca="true" t="shared" si="62" ref="C225:J225">SUM(C226:C228)</f>
        <v>2314</v>
      </c>
      <c r="D225" s="289">
        <f t="shared" si="62"/>
        <v>2000</v>
      </c>
      <c r="E225" s="289">
        <f t="shared" si="62"/>
        <v>0</v>
      </c>
      <c r="F225" s="289">
        <f t="shared" si="62"/>
        <v>314</v>
      </c>
      <c r="G225" s="289">
        <f t="shared" si="62"/>
        <v>0</v>
      </c>
      <c r="H225" s="289">
        <f t="shared" si="62"/>
        <v>0</v>
      </c>
      <c r="I225" s="289">
        <f t="shared" si="62"/>
        <v>0</v>
      </c>
      <c r="J225" s="289">
        <f t="shared" si="62"/>
        <v>0</v>
      </c>
    </row>
    <row r="226" spans="1:10" s="268" customFormat="1" ht="15.75">
      <c r="A226" s="292"/>
      <c r="B226" s="289">
        <v>2010</v>
      </c>
      <c r="C226" s="289">
        <f>SUM(D226:F226,H226:J226)</f>
        <v>4</v>
      </c>
      <c r="D226" s="289">
        <f>D230+D234+D238</f>
        <v>0</v>
      </c>
      <c r="E226" s="289">
        <f aca="true" t="shared" si="63" ref="E226:J226">E230+E234+E238</f>
        <v>0</v>
      </c>
      <c r="F226" s="289">
        <f aca="true" t="shared" si="64" ref="D226:J227">F230+F234+F238</f>
        <v>4</v>
      </c>
      <c r="G226" s="289">
        <f t="shared" si="63"/>
        <v>0</v>
      </c>
      <c r="H226" s="289">
        <f t="shared" si="63"/>
        <v>0</v>
      </c>
      <c r="I226" s="289">
        <f t="shared" si="63"/>
        <v>0</v>
      </c>
      <c r="J226" s="289">
        <f t="shared" si="63"/>
        <v>0</v>
      </c>
    </row>
    <row r="227" spans="1:10" s="268" customFormat="1" ht="15.75">
      <c r="A227" s="292"/>
      <c r="B227" s="289">
        <v>2011</v>
      </c>
      <c r="C227" s="289">
        <f>SUM(D227:F227,H227:J227)</f>
        <v>1155</v>
      </c>
      <c r="D227" s="289">
        <f t="shared" si="64"/>
        <v>1000</v>
      </c>
      <c r="E227" s="289">
        <f t="shared" si="64"/>
        <v>0</v>
      </c>
      <c r="F227" s="289">
        <f t="shared" si="64"/>
        <v>155</v>
      </c>
      <c r="G227" s="289">
        <f t="shared" si="64"/>
        <v>0</v>
      </c>
      <c r="H227" s="289">
        <f t="shared" si="64"/>
        <v>0</v>
      </c>
      <c r="I227" s="289">
        <f t="shared" si="64"/>
        <v>0</v>
      </c>
      <c r="J227" s="289">
        <f t="shared" si="64"/>
        <v>0</v>
      </c>
    </row>
    <row r="228" spans="1:10" s="268" customFormat="1" ht="15.75">
      <c r="A228" s="292"/>
      <c r="B228" s="289">
        <v>2012</v>
      </c>
      <c r="C228" s="289">
        <f>SUM(D228:F228,H228:J228)</f>
        <v>1155</v>
      </c>
      <c r="D228" s="289">
        <f aca="true" t="shared" si="65" ref="D228:J228">D232+D236+D240</f>
        <v>1000</v>
      </c>
      <c r="E228" s="289">
        <f t="shared" si="65"/>
        <v>0</v>
      </c>
      <c r="F228" s="289">
        <f t="shared" si="65"/>
        <v>155</v>
      </c>
      <c r="G228" s="289">
        <f t="shared" si="65"/>
        <v>0</v>
      </c>
      <c r="H228" s="289">
        <f t="shared" si="65"/>
        <v>0</v>
      </c>
      <c r="I228" s="289">
        <f t="shared" si="65"/>
        <v>0</v>
      </c>
      <c r="J228" s="289">
        <f t="shared" si="65"/>
        <v>0</v>
      </c>
    </row>
    <row r="229" spans="1:10" s="268" customFormat="1" ht="60">
      <c r="A229" s="300" t="s">
        <v>353</v>
      </c>
      <c r="B229" s="307" t="s">
        <v>346</v>
      </c>
      <c r="C229" s="289">
        <f aca="true" t="shared" si="66" ref="C229:J229">SUM(C230:C232)</f>
        <v>14</v>
      </c>
      <c r="D229" s="289">
        <f t="shared" si="66"/>
        <v>0</v>
      </c>
      <c r="E229" s="289">
        <f t="shared" si="66"/>
        <v>0</v>
      </c>
      <c r="F229" s="289">
        <f t="shared" si="66"/>
        <v>14</v>
      </c>
      <c r="G229" s="289">
        <f t="shared" si="66"/>
        <v>0</v>
      </c>
      <c r="H229" s="289">
        <f t="shared" si="66"/>
        <v>0</v>
      </c>
      <c r="I229" s="289">
        <f t="shared" si="66"/>
        <v>0</v>
      </c>
      <c r="J229" s="289">
        <f t="shared" si="66"/>
        <v>0</v>
      </c>
    </row>
    <row r="230" spans="1:10" ht="15.75">
      <c r="A230" s="285"/>
      <c r="B230" s="289">
        <v>2010</v>
      </c>
      <c r="C230" s="289">
        <f>SUM(D230:F230,H230:J230)</f>
        <v>4</v>
      </c>
      <c r="D230" s="289"/>
      <c r="E230" s="289"/>
      <c r="F230" s="289">
        <v>4</v>
      </c>
      <c r="G230" s="289"/>
      <c r="H230" s="289"/>
      <c r="I230" s="289"/>
      <c r="J230" s="289"/>
    </row>
    <row r="231" spans="1:10" ht="15.75">
      <c r="A231" s="285"/>
      <c r="B231" s="289">
        <v>2011</v>
      </c>
      <c r="C231" s="289">
        <f>SUM(D231:F231,H231:J231)</f>
        <v>5</v>
      </c>
      <c r="D231" s="289"/>
      <c r="E231" s="289"/>
      <c r="F231" s="289">
        <v>5</v>
      </c>
      <c r="G231" s="289"/>
      <c r="H231" s="289"/>
      <c r="I231" s="289"/>
      <c r="J231" s="289"/>
    </row>
    <row r="232" spans="1:10" ht="15.75">
      <c r="A232" s="285"/>
      <c r="B232" s="289">
        <v>2012</v>
      </c>
      <c r="C232" s="289">
        <f>SUM(D232:F232,H232:J232)</f>
        <v>5</v>
      </c>
      <c r="D232" s="289"/>
      <c r="E232" s="289"/>
      <c r="F232" s="289">
        <v>5</v>
      </c>
      <c r="G232" s="289"/>
      <c r="H232" s="289"/>
      <c r="I232" s="289"/>
      <c r="J232" s="289"/>
    </row>
    <row r="233" spans="1:10" s="268" customFormat="1" ht="60.75" customHeight="1">
      <c r="A233" s="300" t="s">
        <v>354</v>
      </c>
      <c r="B233" s="307" t="s">
        <v>347</v>
      </c>
      <c r="C233" s="289">
        <f aca="true" t="shared" si="67" ref="C233:J233">SUM(C234:C236)</f>
        <v>100</v>
      </c>
      <c r="D233" s="289">
        <f t="shared" si="67"/>
        <v>0</v>
      </c>
      <c r="E233" s="289">
        <f t="shared" si="67"/>
        <v>0</v>
      </c>
      <c r="F233" s="289">
        <f t="shared" si="67"/>
        <v>100</v>
      </c>
      <c r="G233" s="289">
        <f t="shared" si="67"/>
        <v>0</v>
      </c>
      <c r="H233" s="289">
        <f t="shared" si="67"/>
        <v>0</v>
      </c>
      <c r="I233" s="289">
        <f t="shared" si="67"/>
        <v>0</v>
      </c>
      <c r="J233" s="289">
        <f t="shared" si="67"/>
        <v>0</v>
      </c>
    </row>
    <row r="234" spans="1:10" s="268" customFormat="1" ht="15.75">
      <c r="A234" s="291"/>
      <c r="B234" s="289">
        <v>2010</v>
      </c>
      <c r="C234" s="289">
        <f>SUM(D234:F234,H234:J234)</f>
        <v>0</v>
      </c>
      <c r="D234" s="289"/>
      <c r="E234" s="289"/>
      <c r="F234" s="289"/>
      <c r="G234" s="289"/>
      <c r="H234" s="289"/>
      <c r="I234" s="289"/>
      <c r="J234" s="289"/>
    </row>
    <row r="235" spans="1:10" s="268" customFormat="1" ht="15.75">
      <c r="A235" s="291"/>
      <c r="B235" s="289">
        <v>2011</v>
      </c>
      <c r="C235" s="289">
        <f>SUM(D235:F235,H235:J235)</f>
        <v>50</v>
      </c>
      <c r="D235" s="289"/>
      <c r="E235" s="289"/>
      <c r="F235" s="289">
        <v>50</v>
      </c>
      <c r="G235" s="289"/>
      <c r="H235" s="289"/>
      <c r="I235" s="289"/>
      <c r="J235" s="289"/>
    </row>
    <row r="236" spans="1:10" s="268" customFormat="1" ht="15.75">
      <c r="A236" s="291"/>
      <c r="B236" s="289">
        <v>2012</v>
      </c>
      <c r="C236" s="289">
        <f>SUM(D236:F236,H236:J236)</f>
        <v>50</v>
      </c>
      <c r="D236" s="289"/>
      <c r="E236" s="289"/>
      <c r="F236" s="289">
        <v>50</v>
      </c>
      <c r="G236" s="289"/>
      <c r="H236" s="289">
        <v>0</v>
      </c>
      <c r="I236" s="289"/>
      <c r="J236" s="289"/>
    </row>
    <row r="237" spans="1:10" s="268" customFormat="1" ht="51.75" customHeight="1">
      <c r="A237" s="300" t="s">
        <v>355</v>
      </c>
      <c r="B237" s="307" t="s">
        <v>356</v>
      </c>
      <c r="C237" s="289">
        <f>SUM(C238:C240)</f>
        <v>2200</v>
      </c>
      <c r="D237" s="289">
        <f aca="true" t="shared" si="68" ref="D237:J237">SUM(D238:D240)</f>
        <v>2000</v>
      </c>
      <c r="E237" s="289">
        <f t="shared" si="68"/>
        <v>0</v>
      </c>
      <c r="F237" s="289">
        <f t="shared" si="68"/>
        <v>200</v>
      </c>
      <c r="G237" s="289">
        <f t="shared" si="68"/>
        <v>0</v>
      </c>
      <c r="H237" s="289">
        <f t="shared" si="68"/>
        <v>0</v>
      </c>
      <c r="I237" s="289">
        <f t="shared" si="68"/>
        <v>0</v>
      </c>
      <c r="J237" s="289">
        <f t="shared" si="68"/>
        <v>0</v>
      </c>
    </row>
    <row r="238" spans="1:10" s="268" customFormat="1" ht="15.75">
      <c r="A238" s="291"/>
      <c r="B238" s="289">
        <v>2010</v>
      </c>
      <c r="C238" s="289">
        <f>SUM(D238:F238,H238:J238)</f>
        <v>0</v>
      </c>
      <c r="D238" s="289"/>
      <c r="E238" s="289"/>
      <c r="F238" s="289"/>
      <c r="G238" s="289"/>
      <c r="H238" s="289"/>
      <c r="I238" s="289"/>
      <c r="J238" s="289"/>
    </row>
    <row r="239" spans="1:10" s="268" customFormat="1" ht="15.75">
      <c r="A239" s="291"/>
      <c r="B239" s="289">
        <v>2011</v>
      </c>
      <c r="C239" s="289">
        <f>SUM(D239:F239,H239:J239)</f>
        <v>1100</v>
      </c>
      <c r="D239" s="289">
        <v>1000</v>
      </c>
      <c r="E239" s="289"/>
      <c r="F239" s="289">
        <v>100</v>
      </c>
      <c r="G239" s="289"/>
      <c r="H239" s="289"/>
      <c r="I239" s="289"/>
      <c r="J239" s="289"/>
    </row>
    <row r="240" spans="1:10" s="268" customFormat="1" ht="15.75">
      <c r="A240" s="291"/>
      <c r="B240" s="289">
        <v>2012</v>
      </c>
      <c r="C240" s="289">
        <f>SUM(D240:F240,H240:J240)</f>
        <v>1100</v>
      </c>
      <c r="D240" s="289">
        <v>1000</v>
      </c>
      <c r="E240" s="289"/>
      <c r="F240" s="289">
        <v>100</v>
      </c>
      <c r="G240" s="289"/>
      <c r="H240" s="289">
        <v>0</v>
      </c>
      <c r="I240" s="289"/>
      <c r="J240" s="289"/>
    </row>
  </sheetData>
  <sheetProtection/>
  <mergeCells count="21">
    <mergeCell ref="B224:J224"/>
    <mergeCell ref="A5:A6"/>
    <mergeCell ref="B5:B6"/>
    <mergeCell ref="C5:C6"/>
    <mergeCell ref="D5:D6"/>
    <mergeCell ref="E5:E6"/>
    <mergeCell ref="B150:J150"/>
    <mergeCell ref="B187:J187"/>
    <mergeCell ref="H5:H6"/>
    <mergeCell ref="B13:J13"/>
    <mergeCell ref="B58:J58"/>
    <mergeCell ref="A8:J8"/>
    <mergeCell ref="B119:J119"/>
    <mergeCell ref="B128:J128"/>
    <mergeCell ref="B141:J141"/>
    <mergeCell ref="G1:J1"/>
    <mergeCell ref="H2:J2"/>
    <mergeCell ref="D4:J4"/>
    <mergeCell ref="I5:I6"/>
    <mergeCell ref="J5:J6"/>
    <mergeCell ref="F5:G5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3"/>
  <sheetViews>
    <sheetView zoomScale="70" zoomScaleNormal="70" zoomScaleSheetLayoutView="75" zoomScalePageLayoutView="0" workbookViewId="0" topLeftCell="A1">
      <pane xSplit="1" ySplit="13" topLeftCell="B32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350" sqref="B350"/>
    </sheetView>
  </sheetViews>
  <sheetFormatPr defaultColWidth="8.88671875" defaultRowHeight="15"/>
  <cols>
    <col min="1" max="1" width="5.21484375" style="89" customWidth="1"/>
    <col min="2" max="2" width="33.88671875" style="1" customWidth="1"/>
    <col min="3" max="3" width="9.77734375" style="1" customWidth="1"/>
    <col min="4" max="4" width="10.6640625" style="28" customWidth="1"/>
    <col min="5" max="5" width="9.99609375" style="11" customWidth="1"/>
    <col min="6" max="6" width="10.21484375" style="11" customWidth="1"/>
    <col min="7" max="7" width="9.10546875" style="11" customWidth="1"/>
    <col min="8" max="8" width="9.88671875" style="11" customWidth="1"/>
    <col min="9" max="9" width="9.6640625" style="11" customWidth="1"/>
    <col min="10" max="10" width="9.21484375" style="11" customWidth="1"/>
    <col min="11" max="11" width="8.5546875" style="11" customWidth="1"/>
    <col min="12" max="12" width="7.4453125" style="2" customWidth="1"/>
    <col min="13" max="13" width="8.88671875" style="2" customWidth="1"/>
    <col min="14" max="14" width="9.3359375" style="145" bestFit="1" customWidth="1"/>
    <col min="15" max="16384" width="8.88671875" style="2" customWidth="1"/>
  </cols>
  <sheetData>
    <row r="1" spans="1:13" ht="18">
      <c r="A1" s="81"/>
      <c r="B1" s="43"/>
      <c r="C1" s="43"/>
      <c r="D1" s="44"/>
      <c r="E1" s="22"/>
      <c r="F1" s="22"/>
      <c r="G1" s="22"/>
      <c r="H1" s="343" t="s">
        <v>46</v>
      </c>
      <c r="I1" s="344"/>
      <c r="J1" s="344"/>
      <c r="K1" s="344"/>
      <c r="L1" s="344"/>
      <c r="M1" s="46"/>
    </row>
    <row r="2" spans="1:13" ht="19.5" customHeight="1">
      <c r="A2" s="81"/>
      <c r="B2" s="345" t="s">
        <v>257</v>
      </c>
      <c r="C2" s="345"/>
      <c r="D2" s="345"/>
      <c r="E2" s="345"/>
      <c r="F2" s="345"/>
      <c r="G2" s="345"/>
      <c r="H2" s="345"/>
      <c r="I2" s="346" t="s">
        <v>1</v>
      </c>
      <c r="J2" s="347"/>
      <c r="K2" s="347"/>
      <c r="L2" s="347"/>
      <c r="M2" s="348"/>
    </row>
    <row r="3" spans="1:13" ht="19.5" customHeight="1">
      <c r="A3" s="81"/>
      <c r="B3" s="335" t="s">
        <v>62</v>
      </c>
      <c r="C3" s="336"/>
      <c r="D3" s="336"/>
      <c r="E3" s="336"/>
      <c r="F3" s="336"/>
      <c r="G3" s="336"/>
      <c r="H3" s="337"/>
      <c r="I3" s="119"/>
      <c r="J3" s="120"/>
      <c r="K3" s="120"/>
      <c r="L3" s="120"/>
      <c r="M3" s="121"/>
    </row>
    <row r="4" spans="1:14" s="3" customFormat="1" ht="18.75" customHeight="1">
      <c r="A4" s="82"/>
      <c r="B4" s="38"/>
      <c r="C4" s="38"/>
      <c r="D4" s="39"/>
      <c r="E4" s="332" t="s">
        <v>20</v>
      </c>
      <c r="F4" s="332"/>
      <c r="G4" s="332"/>
      <c r="H4" s="332"/>
      <c r="I4" s="332"/>
      <c r="J4" s="332"/>
      <c r="K4" s="332"/>
      <c r="L4" s="332"/>
      <c r="M4" s="332"/>
      <c r="N4" s="146"/>
    </row>
    <row r="5" spans="1:14" s="9" customFormat="1" ht="40.5" customHeight="1">
      <c r="A5" s="324" t="s">
        <v>22</v>
      </c>
      <c r="B5" s="338" t="s">
        <v>10</v>
      </c>
      <c r="C5" s="338" t="s">
        <v>13</v>
      </c>
      <c r="D5" s="339" t="s">
        <v>14</v>
      </c>
      <c r="E5" s="333" t="s">
        <v>239</v>
      </c>
      <c r="F5" s="333" t="s">
        <v>240</v>
      </c>
      <c r="G5" s="332" t="s">
        <v>15</v>
      </c>
      <c r="H5" s="332"/>
      <c r="I5" s="333" t="s">
        <v>16</v>
      </c>
      <c r="J5" s="333" t="s">
        <v>26</v>
      </c>
      <c r="K5" s="333" t="s">
        <v>17</v>
      </c>
      <c r="L5" s="331" t="s">
        <v>18</v>
      </c>
      <c r="M5" s="331" t="s">
        <v>19</v>
      </c>
      <c r="N5" s="147"/>
    </row>
    <row r="6" spans="1:14" s="9" customFormat="1" ht="107.25" customHeight="1">
      <c r="A6" s="324"/>
      <c r="B6" s="338"/>
      <c r="C6" s="338"/>
      <c r="D6" s="339"/>
      <c r="E6" s="333"/>
      <c r="F6" s="333"/>
      <c r="G6" s="12" t="s">
        <v>9</v>
      </c>
      <c r="H6" s="12" t="s">
        <v>28</v>
      </c>
      <c r="I6" s="333"/>
      <c r="J6" s="333"/>
      <c r="K6" s="333"/>
      <c r="L6" s="331"/>
      <c r="M6" s="331"/>
      <c r="N6" s="147"/>
    </row>
    <row r="7" spans="1:14" s="21" customFormat="1" ht="15.75">
      <c r="A7" s="83">
        <v>1</v>
      </c>
      <c r="B7" s="19">
        <f>A7+1</f>
        <v>2</v>
      </c>
      <c r="C7" s="19">
        <v>3</v>
      </c>
      <c r="D7" s="19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37">
        <v>12</v>
      </c>
      <c r="M7" s="37">
        <v>13</v>
      </c>
      <c r="N7" s="148"/>
    </row>
    <row r="8" spans="1:13" ht="15.75" customHeight="1">
      <c r="A8" s="340" t="s">
        <v>255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2"/>
    </row>
    <row r="9" spans="1:14" ht="12.75" customHeight="1">
      <c r="A9" s="111"/>
      <c r="B9" s="112" t="s">
        <v>175</v>
      </c>
      <c r="C9" s="112"/>
      <c r="D9" s="231">
        <f>SUM(E9:G9,I9:M9)</f>
        <v>49848.5</v>
      </c>
      <c r="E9" s="113">
        <f>SUM(E10:E12)</f>
        <v>4200</v>
      </c>
      <c r="F9" s="113">
        <f>SUM(F10:F12)</f>
        <v>5500</v>
      </c>
      <c r="G9" s="230">
        <f>SUM(G10:G12)</f>
        <v>3091.5</v>
      </c>
      <c r="H9" s="113">
        <f aca="true" t="shared" si="0" ref="H9:M9">SUM(H10:H12)</f>
        <v>191</v>
      </c>
      <c r="I9" s="113">
        <f t="shared" si="0"/>
        <v>23532</v>
      </c>
      <c r="J9" s="113">
        <f t="shared" si="0"/>
        <v>7700</v>
      </c>
      <c r="K9" s="113">
        <f t="shared" si="0"/>
        <v>5825</v>
      </c>
      <c r="L9" s="113">
        <f t="shared" si="0"/>
        <v>0</v>
      </c>
      <c r="M9" s="113">
        <f t="shared" si="0"/>
        <v>0</v>
      </c>
      <c r="N9" s="149"/>
    </row>
    <row r="10" spans="1:14" ht="12.75" customHeight="1">
      <c r="A10" s="111"/>
      <c r="B10" s="114">
        <v>2010</v>
      </c>
      <c r="C10" s="112"/>
      <c r="D10" s="232">
        <f>SUM(E10:G10,I10:M10)</f>
        <v>14044.5</v>
      </c>
      <c r="E10" s="113">
        <f aca="true" t="shared" si="1" ref="E10:F12">E15+E19</f>
        <v>2400</v>
      </c>
      <c r="F10" s="113">
        <f t="shared" si="1"/>
        <v>1800</v>
      </c>
      <c r="G10" s="113">
        <f aca="true" t="shared" si="2" ref="G10:K12">G15+G19</f>
        <v>654.5</v>
      </c>
      <c r="H10" s="113">
        <f t="shared" si="2"/>
        <v>36</v>
      </c>
      <c r="I10" s="113">
        <f t="shared" si="2"/>
        <v>4115</v>
      </c>
      <c r="J10" s="113">
        <f t="shared" si="2"/>
        <v>3400</v>
      </c>
      <c r="K10" s="113">
        <f t="shared" si="2"/>
        <v>1675</v>
      </c>
      <c r="L10" s="113"/>
      <c r="M10" s="113"/>
      <c r="N10" s="149">
        <f>G10-H10</f>
        <v>618.5</v>
      </c>
    </row>
    <row r="11" spans="1:14" ht="12.75" customHeight="1">
      <c r="A11" s="111"/>
      <c r="B11" s="114">
        <v>2011</v>
      </c>
      <c r="C11" s="112"/>
      <c r="D11" s="116">
        <f>SUM(E11:G11,I11:M11)</f>
        <v>25735.5</v>
      </c>
      <c r="E11" s="113">
        <f t="shared" si="1"/>
        <v>750</v>
      </c>
      <c r="F11" s="113">
        <f t="shared" si="1"/>
        <v>1750</v>
      </c>
      <c r="G11" s="113">
        <f t="shared" si="2"/>
        <v>1223.5</v>
      </c>
      <c r="H11" s="113">
        <f t="shared" si="2"/>
        <v>100</v>
      </c>
      <c r="I11" s="113">
        <f t="shared" si="2"/>
        <v>16387</v>
      </c>
      <c r="J11" s="113">
        <f t="shared" si="2"/>
        <v>3100</v>
      </c>
      <c r="K11" s="113">
        <f t="shared" si="2"/>
        <v>2525</v>
      </c>
      <c r="L11" s="113"/>
      <c r="M11" s="113"/>
      <c r="N11" s="149"/>
    </row>
    <row r="12" spans="1:14" ht="12.75" customHeight="1">
      <c r="A12" s="111"/>
      <c r="B12" s="115">
        <v>2012</v>
      </c>
      <c r="C12" s="112"/>
      <c r="D12" s="116">
        <f>SUM(E12:G12,I12:M12)</f>
        <v>10068.5</v>
      </c>
      <c r="E12" s="113">
        <f t="shared" si="1"/>
        <v>1050</v>
      </c>
      <c r="F12" s="113">
        <f t="shared" si="1"/>
        <v>1950</v>
      </c>
      <c r="G12" s="113">
        <f t="shared" si="2"/>
        <v>1213.5</v>
      </c>
      <c r="H12" s="113">
        <f t="shared" si="2"/>
        <v>55</v>
      </c>
      <c r="I12" s="113">
        <f t="shared" si="2"/>
        <v>3030</v>
      </c>
      <c r="J12" s="113">
        <f t="shared" si="2"/>
        <v>1200</v>
      </c>
      <c r="K12" s="113">
        <f t="shared" si="2"/>
        <v>1625</v>
      </c>
      <c r="L12" s="113"/>
      <c r="M12" s="113"/>
      <c r="N12" s="149"/>
    </row>
    <row r="13" spans="1:13" ht="12.75" customHeight="1">
      <c r="A13" s="84"/>
      <c r="B13" s="330" t="s">
        <v>23</v>
      </c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</row>
    <row r="14" spans="1:14" ht="12.75" customHeight="1">
      <c r="A14" s="85"/>
      <c r="B14" s="48" t="s">
        <v>8</v>
      </c>
      <c r="C14" s="48" t="s">
        <v>25</v>
      </c>
      <c r="D14" s="48">
        <f aca="true" t="shared" si="3" ref="D14:M14">SUM(D15:D17)</f>
        <v>35643</v>
      </c>
      <c r="E14" s="48">
        <f t="shared" si="3"/>
        <v>1400</v>
      </c>
      <c r="F14" s="48">
        <f t="shared" si="3"/>
        <v>200</v>
      </c>
      <c r="G14" s="48">
        <f t="shared" si="3"/>
        <v>356</v>
      </c>
      <c r="H14" s="48">
        <f t="shared" si="3"/>
        <v>146</v>
      </c>
      <c r="I14" s="48">
        <f t="shared" si="3"/>
        <v>21587</v>
      </c>
      <c r="J14" s="48">
        <f t="shared" si="3"/>
        <v>7700</v>
      </c>
      <c r="K14" s="48">
        <f t="shared" si="3"/>
        <v>4400</v>
      </c>
      <c r="L14" s="48">
        <f t="shared" si="3"/>
        <v>0</v>
      </c>
      <c r="M14" s="48">
        <f t="shared" si="3"/>
        <v>0</v>
      </c>
      <c r="N14" s="150"/>
    </row>
    <row r="15" spans="1:14" ht="16.5" customHeight="1">
      <c r="A15" s="84"/>
      <c r="B15" s="41">
        <v>2010</v>
      </c>
      <c r="C15" s="40"/>
      <c r="D15" s="141">
        <f>SUM(E15:G15,I15:M15)</f>
        <v>9816</v>
      </c>
      <c r="E15" s="138">
        <f>E23+E81+E247</f>
        <v>1400</v>
      </c>
      <c r="F15" s="138">
        <f aca="true" t="shared" si="4" ref="F15:M15">F23+F81+F247</f>
        <v>200</v>
      </c>
      <c r="G15" s="138">
        <f t="shared" si="4"/>
        <v>116</v>
      </c>
      <c r="H15" s="138">
        <f t="shared" si="4"/>
        <v>36</v>
      </c>
      <c r="I15" s="138">
        <f t="shared" si="4"/>
        <v>3500</v>
      </c>
      <c r="J15" s="138">
        <f t="shared" si="4"/>
        <v>3400</v>
      </c>
      <c r="K15" s="138">
        <f t="shared" si="4"/>
        <v>1200</v>
      </c>
      <c r="L15" s="138">
        <f t="shared" si="4"/>
        <v>0</v>
      </c>
      <c r="M15" s="138">
        <f t="shared" si="4"/>
        <v>0</v>
      </c>
      <c r="N15" s="151">
        <f>D14+D18</f>
        <v>49848.5</v>
      </c>
    </row>
    <row r="16" spans="1:14" ht="12.75" customHeight="1">
      <c r="A16" s="84"/>
      <c r="B16" s="41">
        <v>2011</v>
      </c>
      <c r="C16" s="40"/>
      <c r="D16" s="140">
        <f>SUM(E16:G16,I16:M16)</f>
        <v>21212</v>
      </c>
      <c r="E16" s="138">
        <f aca="true" t="shared" si="5" ref="E16:M16">E24+E82+E248</f>
        <v>0</v>
      </c>
      <c r="F16" s="138">
        <f t="shared" si="5"/>
        <v>0</v>
      </c>
      <c r="G16" s="138">
        <f t="shared" si="5"/>
        <v>125</v>
      </c>
      <c r="H16" s="138">
        <f t="shared" si="5"/>
        <v>65</v>
      </c>
      <c r="I16" s="138">
        <f t="shared" si="5"/>
        <v>15787</v>
      </c>
      <c r="J16" s="138">
        <f t="shared" si="5"/>
        <v>3100</v>
      </c>
      <c r="K16" s="138">
        <f t="shared" si="5"/>
        <v>2200</v>
      </c>
      <c r="L16" s="138">
        <f t="shared" si="5"/>
        <v>0</v>
      </c>
      <c r="M16" s="138">
        <f t="shared" si="5"/>
        <v>0</v>
      </c>
      <c r="N16" s="151"/>
    </row>
    <row r="17" spans="1:14" ht="12.75" customHeight="1">
      <c r="A17" s="84"/>
      <c r="B17" s="42">
        <v>2012</v>
      </c>
      <c r="C17" s="40"/>
      <c r="D17" s="140">
        <f>SUM(E17:G17,I17:M17)</f>
        <v>4615</v>
      </c>
      <c r="E17" s="138">
        <f aca="true" t="shared" si="6" ref="E17:M17">E25+E83+E249</f>
        <v>0</v>
      </c>
      <c r="F17" s="138">
        <f t="shared" si="6"/>
        <v>0</v>
      </c>
      <c r="G17" s="138">
        <f t="shared" si="6"/>
        <v>115</v>
      </c>
      <c r="H17" s="138">
        <f t="shared" si="6"/>
        <v>45</v>
      </c>
      <c r="I17" s="138">
        <f t="shared" si="6"/>
        <v>2300</v>
      </c>
      <c r="J17" s="138">
        <f t="shared" si="6"/>
        <v>1200</v>
      </c>
      <c r="K17" s="138">
        <f t="shared" si="6"/>
        <v>1000</v>
      </c>
      <c r="L17" s="138">
        <f t="shared" si="6"/>
        <v>0</v>
      </c>
      <c r="M17" s="138">
        <f t="shared" si="6"/>
        <v>0</v>
      </c>
      <c r="N17" s="151"/>
    </row>
    <row r="18" spans="1:14" ht="12.75" customHeight="1">
      <c r="A18" s="86"/>
      <c r="B18" s="48" t="s">
        <v>8</v>
      </c>
      <c r="C18" s="48" t="s">
        <v>21</v>
      </c>
      <c r="D18" s="186">
        <f>SUM(D19:D21)</f>
        <v>14205.5</v>
      </c>
      <c r="E18" s="49">
        <f aca="true" t="shared" si="7" ref="E18:M18">SUM(E19:E21)</f>
        <v>2800</v>
      </c>
      <c r="F18" s="49">
        <f t="shared" si="7"/>
        <v>5300</v>
      </c>
      <c r="G18" s="49">
        <f t="shared" si="7"/>
        <v>2735.5</v>
      </c>
      <c r="H18" s="49">
        <f t="shared" si="7"/>
        <v>45</v>
      </c>
      <c r="I18" s="49">
        <f t="shared" si="7"/>
        <v>1945</v>
      </c>
      <c r="J18" s="49">
        <f t="shared" si="7"/>
        <v>0</v>
      </c>
      <c r="K18" s="49">
        <f t="shared" si="7"/>
        <v>1425</v>
      </c>
      <c r="L18" s="49">
        <f t="shared" si="7"/>
        <v>0</v>
      </c>
      <c r="M18" s="49">
        <f t="shared" si="7"/>
        <v>0</v>
      </c>
      <c r="N18" s="152"/>
    </row>
    <row r="19" spans="1:14" ht="12.75" customHeight="1">
      <c r="A19" s="82"/>
      <c r="B19" s="41">
        <v>2010</v>
      </c>
      <c r="C19" s="40"/>
      <c r="D19" s="170">
        <f>SUM(E19:G19,I19:M19)</f>
        <v>4228.5</v>
      </c>
      <c r="E19" s="171">
        <f aca="true" t="shared" si="8" ref="E19:M19">E85+E267+E323</f>
        <v>1000</v>
      </c>
      <c r="F19" s="171">
        <f t="shared" si="8"/>
        <v>1600</v>
      </c>
      <c r="G19" s="171">
        <f t="shared" si="8"/>
        <v>538.5</v>
      </c>
      <c r="H19" s="171">
        <f t="shared" si="8"/>
        <v>0</v>
      </c>
      <c r="I19" s="171">
        <f t="shared" si="8"/>
        <v>615</v>
      </c>
      <c r="J19" s="171">
        <f t="shared" si="8"/>
        <v>0</v>
      </c>
      <c r="K19" s="171">
        <f t="shared" si="8"/>
        <v>475</v>
      </c>
      <c r="L19" s="171">
        <f t="shared" si="8"/>
        <v>0</v>
      </c>
      <c r="M19" s="171">
        <f t="shared" si="8"/>
        <v>0</v>
      </c>
      <c r="N19" s="153"/>
    </row>
    <row r="20" spans="1:14" ht="12.75" customHeight="1">
      <c r="A20" s="82"/>
      <c r="B20" s="41">
        <v>2011</v>
      </c>
      <c r="C20" s="40"/>
      <c r="D20" s="141">
        <f>SUM(E20:G20,I20:M20)</f>
        <v>4523.5</v>
      </c>
      <c r="E20" s="171">
        <f aca="true" t="shared" si="9" ref="E20:M20">E86+E268+E324</f>
        <v>750</v>
      </c>
      <c r="F20" s="171">
        <f t="shared" si="9"/>
        <v>1750</v>
      </c>
      <c r="G20" s="171">
        <f t="shared" si="9"/>
        <v>1098.5</v>
      </c>
      <c r="H20" s="171">
        <f t="shared" si="9"/>
        <v>35</v>
      </c>
      <c r="I20" s="171">
        <f t="shared" si="9"/>
        <v>600</v>
      </c>
      <c r="J20" s="171">
        <f t="shared" si="9"/>
        <v>0</v>
      </c>
      <c r="K20" s="171">
        <f t="shared" si="9"/>
        <v>325</v>
      </c>
      <c r="L20" s="171">
        <f t="shared" si="9"/>
        <v>0</v>
      </c>
      <c r="M20" s="171">
        <f t="shared" si="9"/>
        <v>0</v>
      </c>
      <c r="N20" s="153"/>
    </row>
    <row r="21" spans="1:29" ht="12.75" customHeight="1">
      <c r="A21" s="82"/>
      <c r="B21" s="42">
        <v>2012</v>
      </c>
      <c r="C21" s="40"/>
      <c r="D21" s="140">
        <f>SUM(E21:G21,I21:M21)</f>
        <v>5453.5</v>
      </c>
      <c r="E21" s="171">
        <f aca="true" t="shared" si="10" ref="E21:M21">E87+E269+E325</f>
        <v>1050</v>
      </c>
      <c r="F21" s="171">
        <f t="shared" si="10"/>
        <v>1950</v>
      </c>
      <c r="G21" s="171">
        <f t="shared" si="10"/>
        <v>1098.5</v>
      </c>
      <c r="H21" s="171">
        <f t="shared" si="10"/>
        <v>10</v>
      </c>
      <c r="I21" s="171">
        <f t="shared" si="10"/>
        <v>730</v>
      </c>
      <c r="J21" s="171">
        <f t="shared" si="10"/>
        <v>0</v>
      </c>
      <c r="K21" s="171">
        <f t="shared" si="10"/>
        <v>625</v>
      </c>
      <c r="L21" s="171">
        <f t="shared" si="10"/>
        <v>0</v>
      </c>
      <c r="M21" s="171">
        <f t="shared" si="10"/>
        <v>0</v>
      </c>
      <c r="N21" s="153"/>
      <c r="O21" s="118" t="e">
        <f>O25+O29+O41+O45+O49+O53+#REF!+#REF!+#REF!+#REF!+#REF!+#REF!+#REF!+#REF!+#REF!+#REF!+#REF!+#REF!+#REF!+O116+O141+#REF!+#REF!+O153+O161+O169+O173+O177+O181+O185+O189+O193+O197+O201+#REF!+O205+O209+O213</f>
        <v>#REF!</v>
      </c>
      <c r="P21" s="118" t="e">
        <f>P25+P29+P41+P45+P49+P53+#REF!+#REF!+#REF!+#REF!+#REF!+#REF!+#REF!+#REF!+#REF!+#REF!+#REF!+#REF!+#REF!+P116+P141+#REF!+#REF!+P153+P161+P169+P173+P177+P181+P185+P189+P193+P197+P201+#REF!+P205+P209+P213</f>
        <v>#REF!</v>
      </c>
      <c r="Q21" s="118" t="e">
        <f>Q25+Q29+Q41+Q45+Q49+Q53+#REF!+#REF!+#REF!+#REF!+#REF!+#REF!+#REF!+#REF!+#REF!+#REF!+#REF!+#REF!+#REF!+Q116+Q141+#REF!+#REF!+Q153+Q161+Q169+Q173+Q177+Q181+Q185+Q189+Q193+Q197+Q201+#REF!+Q205+Q209+Q213</f>
        <v>#REF!</v>
      </c>
      <c r="R21" s="118" t="e">
        <f>R25+R29+R41+R45+R49+R53+#REF!+#REF!+#REF!+#REF!+#REF!+#REF!+#REF!+#REF!+#REF!+#REF!+#REF!+#REF!+#REF!+R116+R141+#REF!+#REF!+R153+R161+R169+R173+R177+R181+R185+R189+R193+R197+R201+#REF!+R205+R209+R213</f>
        <v>#REF!</v>
      </c>
      <c r="S21" s="118" t="e">
        <f>S25+S29+S41+S45+S49+S53+#REF!+#REF!+#REF!+#REF!+#REF!+#REF!+#REF!+#REF!+#REF!+#REF!+#REF!+#REF!+#REF!+S116+S141+#REF!+#REF!+S153+S161+S169+S173+S177+S181+S185+S189+S193+S197+S201+#REF!+S205+S209+S213</f>
        <v>#REF!</v>
      </c>
      <c r="T21" s="118" t="e">
        <f>T25+T29+T41+T45+T49+T53+#REF!+#REF!+#REF!+#REF!+#REF!+#REF!+#REF!+#REF!+#REF!+#REF!+#REF!+#REF!+#REF!+T116+T141+#REF!+#REF!+T153+T161+T169+T173+T177+T181+T185+T189+T193+T197+T201+#REF!+T205+T209+T213</f>
        <v>#REF!</v>
      </c>
      <c r="U21" s="118" t="e">
        <f>U25+U29+U41+U45+U49+U53+#REF!+#REF!+#REF!+#REF!+#REF!+#REF!+#REF!+#REF!+#REF!+#REF!+#REF!+#REF!+#REF!+U116+U141+#REF!+#REF!+U153+U161+U169+U173+U177+U181+U185+U189+U193+U197+U201+#REF!+U205+U209+U213</f>
        <v>#REF!</v>
      </c>
      <c r="V21" s="118" t="e">
        <f>V25+V29+V41+V45+V49+V53+#REF!+#REF!+#REF!+#REF!+#REF!+#REF!+#REF!+#REF!+#REF!+#REF!+#REF!+#REF!+#REF!+V116+V141+#REF!+#REF!+V153+V161+V169+V173+V177+V181+V185+V189+V193+V197+V201+#REF!+V205+V209+V213</f>
        <v>#REF!</v>
      </c>
      <c r="W21" s="118" t="e">
        <f>W25+W29+W41+W45+W49+W53+#REF!+#REF!+#REF!+#REF!+#REF!+#REF!+#REF!+#REF!+#REF!+#REF!+#REF!+#REF!+#REF!+W116+W141+#REF!+#REF!+W153+W161+W169+W173+W177+W181+W185+W189+W193+W197+W201+#REF!+W205+W209+W213</f>
        <v>#REF!</v>
      </c>
      <c r="X21" s="118" t="e">
        <f>X25+X29+X41+X45+X49+X53+#REF!+#REF!+#REF!+#REF!+#REF!+#REF!+#REF!+#REF!+#REF!+#REF!+#REF!+#REF!+#REF!+X116+X141+#REF!+#REF!+X153+X161+X169+X173+X177+X181+X185+X189+X193+X197+X201+#REF!+X205+X209+X213</f>
        <v>#REF!</v>
      </c>
      <c r="Y21" s="118" t="e">
        <f>Y25+Y29+Y41+Y45+Y49+Y53+#REF!+#REF!+#REF!+#REF!+#REF!+#REF!+#REF!+#REF!+#REF!+#REF!+#REF!+#REF!+#REF!+Y116+Y141+#REF!+#REF!+Y153+Y161+Y169+Y173+Y177+Y181+Y185+Y189+Y193+Y197+Y201+#REF!+Y205+Y209+Y213</f>
        <v>#REF!</v>
      </c>
      <c r="Z21" s="118" t="e">
        <f>Z25+Z29+Z41+Z45+Z49+Z53+#REF!+#REF!+#REF!+#REF!+#REF!+#REF!+#REF!+#REF!+#REF!+#REF!+#REF!+#REF!+#REF!+Z116+Z141+#REF!+#REF!+Z153+Z161+Z169+Z173+Z177+Z181+Z185+Z189+Z193+Z197+Z201+#REF!+Z205+Z209+Z213</f>
        <v>#REF!</v>
      </c>
      <c r="AA21" s="118" t="e">
        <f>AA25+AA29+AA41+AA45+AA49+AA53+#REF!+#REF!+#REF!+#REF!+#REF!+#REF!+#REF!+#REF!+#REF!+#REF!+#REF!+#REF!+#REF!+AA116+AA141+#REF!+#REF!+AA153+AA161+AA169+AA173+AA177+AA181+AA185+AA189+AA193+AA197+AA201+#REF!+AA205+AA209+AA213</f>
        <v>#REF!</v>
      </c>
      <c r="AB21" s="118" t="e">
        <f>AB25+AB29+AB41+AB45+AB49+AB53+#REF!+#REF!+#REF!+#REF!+#REF!+#REF!+#REF!+#REF!+#REF!+#REF!+#REF!+#REF!+#REF!+AB116+AB141+#REF!+#REF!+AB153+AB161+AB169+AB173+AB177+AB181+AB185+AB189+AB193+AB197+AB201+#REF!+AB205+AB209+AB213</f>
        <v>#REF!</v>
      </c>
      <c r="AC21" s="118" t="e">
        <f>AC25+AC29+AC41+AC45+AC49+AC53+#REF!+#REF!+#REF!+#REF!+#REF!+#REF!+#REF!+#REF!+#REF!+#REF!+#REF!+#REF!+#REF!+AC116+AC141+#REF!+#REF!+AC153+AC161+AC169+AC173+AC177+AC181+AC185+AC189+AC193+AC197+AC201+#REF!+AC205+AC209+AC213</f>
        <v>#REF!</v>
      </c>
    </row>
    <row r="22" spans="1:14" ht="35.25" customHeight="1">
      <c r="A22" s="164" t="s">
        <v>29</v>
      </c>
      <c r="B22" s="165" t="s">
        <v>129</v>
      </c>
      <c r="C22" s="165" t="s">
        <v>25</v>
      </c>
      <c r="D22" s="247">
        <f>SUM(D23:D25)</f>
        <v>9770</v>
      </c>
      <c r="E22" s="172">
        <f aca="true" t="shared" si="11" ref="E22:M22">SUM(E23:E25)</f>
        <v>1400</v>
      </c>
      <c r="F22" s="172">
        <f t="shared" si="11"/>
        <v>200</v>
      </c>
      <c r="G22" s="172">
        <f t="shared" si="11"/>
        <v>70</v>
      </c>
      <c r="H22" s="172">
        <f t="shared" si="11"/>
        <v>70</v>
      </c>
      <c r="I22" s="173">
        <f>SUM(I23:I25)</f>
        <v>5200</v>
      </c>
      <c r="J22" s="173">
        <f t="shared" si="11"/>
        <v>2500</v>
      </c>
      <c r="K22" s="172">
        <f t="shared" si="11"/>
        <v>400</v>
      </c>
      <c r="L22" s="166">
        <f t="shared" si="11"/>
        <v>0</v>
      </c>
      <c r="M22" s="166">
        <f t="shared" si="11"/>
        <v>0</v>
      </c>
      <c r="N22" s="169">
        <f>G22+I22+J22+K22</f>
        <v>8170</v>
      </c>
    </row>
    <row r="23" spans="1:13" ht="15.75">
      <c r="A23" s="88"/>
      <c r="B23" s="41">
        <v>2010</v>
      </c>
      <c r="C23" s="13"/>
      <c r="D23" s="262">
        <f>SUM(E23:G23,I23:M23)</f>
        <v>6450</v>
      </c>
      <c r="E23" s="174">
        <f>E27+E31+E35+E39+E43+E47+E51+E55+E59+E63+E67+E71+E75</f>
        <v>1400</v>
      </c>
      <c r="F23" s="174">
        <f>F27+F31+F35+F39+F43+F47+F51+F55+F59+F63+F67+F71+F75</f>
        <v>200</v>
      </c>
      <c r="G23" s="174">
        <f>G27+G31+G35+G39+G43+G47+G51+G55+G59+G63+G67+G71+G75</f>
        <v>0</v>
      </c>
      <c r="H23" s="174">
        <f aca="true" t="shared" si="12" ref="H23:M23">H27+H31+H35+H39+H43+H47+H51+H55+H59+H63+H67+H71+H75</f>
        <v>0</v>
      </c>
      <c r="I23" s="174">
        <f t="shared" si="12"/>
        <v>2150</v>
      </c>
      <c r="J23" s="174">
        <f t="shared" si="12"/>
        <v>2500</v>
      </c>
      <c r="K23" s="174">
        <f t="shared" si="12"/>
        <v>200</v>
      </c>
      <c r="L23" s="174">
        <f t="shared" si="12"/>
        <v>0</v>
      </c>
      <c r="M23" s="174">
        <f t="shared" si="12"/>
        <v>0</v>
      </c>
    </row>
    <row r="24" spans="1:13" ht="15.75">
      <c r="A24" s="88"/>
      <c r="B24" s="41">
        <v>2011</v>
      </c>
      <c r="C24" s="13"/>
      <c r="D24" s="65">
        <f>SUM(E24:G24,I24:M24)</f>
        <v>2385</v>
      </c>
      <c r="E24" s="174"/>
      <c r="F24" s="174"/>
      <c r="G24" s="174">
        <f aca="true" t="shared" si="13" ref="G24:M25">G28+G32+G36+G40+G44+G48+G52+G56+G60+G64+G68+G72+G76</f>
        <v>35</v>
      </c>
      <c r="H24" s="174">
        <f t="shared" si="13"/>
        <v>35</v>
      </c>
      <c r="I24" s="174">
        <f t="shared" si="13"/>
        <v>2150</v>
      </c>
      <c r="J24" s="174">
        <f t="shared" si="13"/>
        <v>0</v>
      </c>
      <c r="K24" s="174">
        <f t="shared" si="13"/>
        <v>200</v>
      </c>
      <c r="L24" s="174">
        <f t="shared" si="13"/>
        <v>0</v>
      </c>
      <c r="M24" s="174">
        <f t="shared" si="13"/>
        <v>0</v>
      </c>
    </row>
    <row r="25" spans="1:13" ht="15.75">
      <c r="A25" s="88"/>
      <c r="B25" s="42">
        <v>2012</v>
      </c>
      <c r="C25" s="14"/>
      <c r="D25" s="65">
        <f>SUM(E25:G25,I25:M25)</f>
        <v>935</v>
      </c>
      <c r="E25" s="174"/>
      <c r="F25" s="174"/>
      <c r="G25" s="174">
        <f t="shared" si="13"/>
        <v>35</v>
      </c>
      <c r="H25" s="174">
        <f t="shared" si="13"/>
        <v>35</v>
      </c>
      <c r="I25" s="174">
        <f t="shared" si="13"/>
        <v>900</v>
      </c>
      <c r="J25" s="174">
        <f t="shared" si="13"/>
        <v>0</v>
      </c>
      <c r="K25" s="174">
        <f t="shared" si="13"/>
        <v>0</v>
      </c>
      <c r="L25" s="174">
        <f t="shared" si="13"/>
        <v>0</v>
      </c>
      <c r="M25" s="174">
        <f t="shared" si="13"/>
        <v>0</v>
      </c>
    </row>
    <row r="26" spans="1:14" ht="37.5" customHeight="1">
      <c r="A26" s="92" t="s">
        <v>69</v>
      </c>
      <c r="B26" s="64" t="s">
        <v>67</v>
      </c>
      <c r="C26" s="64" t="s">
        <v>25</v>
      </c>
      <c r="D26" s="63">
        <f aca="true" t="shared" si="14" ref="D26:M26">SUM(D27:D29)</f>
        <v>1500</v>
      </c>
      <c r="E26" s="63">
        <f t="shared" si="14"/>
        <v>0</v>
      </c>
      <c r="F26" s="63">
        <f t="shared" si="14"/>
        <v>0</v>
      </c>
      <c r="G26" s="63">
        <f t="shared" si="14"/>
        <v>0</v>
      </c>
      <c r="H26" s="63">
        <f t="shared" si="14"/>
        <v>0</v>
      </c>
      <c r="I26" s="63">
        <f t="shared" si="14"/>
        <v>0</v>
      </c>
      <c r="J26" s="63">
        <f t="shared" si="14"/>
        <v>1500</v>
      </c>
      <c r="K26" s="63">
        <f t="shared" si="14"/>
        <v>0</v>
      </c>
      <c r="L26" s="63">
        <f t="shared" si="14"/>
        <v>0</v>
      </c>
      <c r="M26" s="63">
        <f t="shared" si="14"/>
        <v>0</v>
      </c>
      <c r="N26" s="154"/>
    </row>
    <row r="27" spans="1:14" ht="15.75">
      <c r="A27" s="88"/>
      <c r="B27" s="41">
        <v>2010</v>
      </c>
      <c r="C27" s="13"/>
      <c r="D27" s="65">
        <f>SUM(E27:G27,I27:M27)</f>
        <v>1500</v>
      </c>
      <c r="E27" s="99"/>
      <c r="F27" s="102"/>
      <c r="G27" s="136"/>
      <c r="H27" s="102"/>
      <c r="I27" s="99"/>
      <c r="J27" s="99">
        <v>1500</v>
      </c>
      <c r="K27" s="99"/>
      <c r="L27" s="47"/>
      <c r="M27" s="101"/>
      <c r="N27" s="155"/>
    </row>
    <row r="28" spans="1:14" ht="15.75">
      <c r="A28" s="88"/>
      <c r="B28" s="41">
        <v>2011</v>
      </c>
      <c r="C28" s="13"/>
      <c r="D28" s="65">
        <f>SUM(E28:G28,I28:M28)</f>
        <v>0</v>
      </c>
      <c r="E28" s="99"/>
      <c r="F28" s="99"/>
      <c r="G28" s="103"/>
      <c r="H28" s="99"/>
      <c r="I28" s="99"/>
      <c r="J28" s="99"/>
      <c r="K28" s="99"/>
      <c r="L28" s="47"/>
      <c r="M28" s="101"/>
      <c r="N28" s="155"/>
    </row>
    <row r="29" spans="1:14" ht="15.75">
      <c r="A29" s="88"/>
      <c r="B29" s="42">
        <v>2012</v>
      </c>
      <c r="C29" s="14"/>
      <c r="D29" s="65">
        <f>SUM(E29:G29,I29:M29)</f>
        <v>0</v>
      </c>
      <c r="E29" s="99"/>
      <c r="F29" s="99"/>
      <c r="G29" s="103"/>
      <c r="H29" s="99"/>
      <c r="I29" s="99"/>
      <c r="J29" s="99"/>
      <c r="K29" s="99"/>
      <c r="L29" s="47"/>
      <c r="M29" s="101"/>
      <c r="N29" s="155"/>
    </row>
    <row r="30" spans="1:14" ht="41.25" customHeight="1">
      <c r="A30" s="92" t="s">
        <v>70</v>
      </c>
      <c r="B30" s="64" t="s">
        <v>258</v>
      </c>
      <c r="C30" s="64" t="s">
        <v>25</v>
      </c>
      <c r="D30" s="63">
        <f aca="true" t="shared" si="15" ref="D30:M30">SUM(D31:D33)</f>
        <v>970</v>
      </c>
      <c r="E30" s="63">
        <f t="shared" si="15"/>
        <v>300</v>
      </c>
      <c r="F30" s="63">
        <f t="shared" si="15"/>
        <v>0</v>
      </c>
      <c r="G30" s="63">
        <f t="shared" si="15"/>
        <v>70</v>
      </c>
      <c r="H30" s="63">
        <f t="shared" si="15"/>
        <v>70</v>
      </c>
      <c r="I30" s="63">
        <f t="shared" si="15"/>
        <v>400</v>
      </c>
      <c r="J30" s="93">
        <f t="shared" si="15"/>
        <v>0</v>
      </c>
      <c r="K30" s="63">
        <f t="shared" si="15"/>
        <v>200</v>
      </c>
      <c r="L30" s="63">
        <f t="shared" si="15"/>
        <v>0</v>
      </c>
      <c r="M30" s="63">
        <f t="shared" si="15"/>
        <v>0</v>
      </c>
      <c r="N30" s="154"/>
    </row>
    <row r="31" spans="1:13" ht="15.75">
      <c r="A31" s="88"/>
      <c r="B31" s="41">
        <v>2010</v>
      </c>
      <c r="C31" s="13"/>
      <c r="D31" s="65">
        <f>SUM(E31:G31,I31:M31)</f>
        <v>400</v>
      </c>
      <c r="E31" s="99">
        <v>300</v>
      </c>
      <c r="F31" s="102"/>
      <c r="G31" s="99"/>
      <c r="H31" s="102"/>
      <c r="I31" s="99">
        <v>100</v>
      </c>
      <c r="J31" s="99"/>
      <c r="K31" s="100"/>
      <c r="L31" s="47"/>
      <c r="M31" s="101"/>
    </row>
    <row r="32" spans="1:13" ht="15.75">
      <c r="A32" s="88"/>
      <c r="B32" s="41">
        <v>2011</v>
      </c>
      <c r="C32" s="13"/>
      <c r="D32" s="65">
        <f>SUM(E32:G32,I32:M32)</f>
        <v>335</v>
      </c>
      <c r="E32" s="99"/>
      <c r="F32" s="99"/>
      <c r="G32" s="99">
        <v>35</v>
      </c>
      <c r="H32" s="99">
        <v>35</v>
      </c>
      <c r="I32" s="99">
        <v>100</v>
      </c>
      <c r="J32" s="99"/>
      <c r="K32" s="100">
        <v>200</v>
      </c>
      <c r="L32" s="47"/>
      <c r="M32" s="101"/>
    </row>
    <row r="33" spans="1:13" ht="15.75">
      <c r="A33" s="88"/>
      <c r="B33" s="42">
        <v>2012</v>
      </c>
      <c r="C33" s="14"/>
      <c r="D33" s="65">
        <f>SUM(E33:G33,I33:M33)</f>
        <v>235</v>
      </c>
      <c r="E33" s="99"/>
      <c r="F33" s="99"/>
      <c r="G33" s="99">
        <v>35</v>
      </c>
      <c r="H33" s="99">
        <v>35</v>
      </c>
      <c r="I33" s="99">
        <v>200</v>
      </c>
      <c r="J33" s="99"/>
      <c r="K33" s="100"/>
      <c r="L33" s="47"/>
      <c r="M33" s="101"/>
    </row>
    <row r="34" spans="1:13" ht="40.5" customHeight="1">
      <c r="A34" s="87" t="s">
        <v>71</v>
      </c>
      <c r="B34" s="167" t="s">
        <v>259</v>
      </c>
      <c r="C34" s="175" t="s">
        <v>25</v>
      </c>
      <c r="D34" s="15">
        <f aca="true" t="shared" si="16" ref="D34:J34">SUM(D35:D37)</f>
        <v>1500</v>
      </c>
      <c r="E34" s="15">
        <f t="shared" si="16"/>
        <v>100</v>
      </c>
      <c r="F34" s="15">
        <f t="shared" si="16"/>
        <v>0</v>
      </c>
      <c r="G34" s="15">
        <f t="shared" si="16"/>
        <v>0</v>
      </c>
      <c r="H34" s="15">
        <f t="shared" si="16"/>
        <v>0</v>
      </c>
      <c r="I34" s="15">
        <f t="shared" si="16"/>
        <v>1200</v>
      </c>
      <c r="J34" s="15">
        <f t="shared" si="16"/>
        <v>0</v>
      </c>
      <c r="K34" s="15"/>
      <c r="L34" s="15"/>
      <c r="M34" s="15"/>
    </row>
    <row r="35" spans="1:13" ht="12.75" customHeight="1">
      <c r="A35" s="88"/>
      <c r="B35" s="41">
        <v>2010</v>
      </c>
      <c r="C35" s="13"/>
      <c r="D35" s="27">
        <f>SUM(E35:K35)</f>
        <v>1000</v>
      </c>
      <c r="E35" s="99">
        <v>100</v>
      </c>
      <c r="F35" s="102"/>
      <c r="G35" s="99"/>
      <c r="H35" s="102"/>
      <c r="I35" s="99">
        <v>700</v>
      </c>
      <c r="J35" s="99">
        <v>0</v>
      </c>
      <c r="K35" s="100">
        <v>200</v>
      </c>
      <c r="L35" s="47"/>
      <c r="M35" s="101"/>
    </row>
    <row r="36" spans="1:13" ht="12.75" customHeight="1">
      <c r="A36" s="88"/>
      <c r="B36" s="41">
        <v>2011</v>
      </c>
      <c r="C36" s="13"/>
      <c r="D36" s="27">
        <f>SUM(E36:K36)</f>
        <v>500</v>
      </c>
      <c r="E36" s="99"/>
      <c r="F36" s="99"/>
      <c r="G36" s="99"/>
      <c r="H36" s="99"/>
      <c r="I36" s="99">
        <v>500</v>
      </c>
      <c r="J36" s="99"/>
      <c r="K36" s="100"/>
      <c r="L36" s="47"/>
      <c r="M36" s="101"/>
    </row>
    <row r="37" spans="1:13" ht="12.75" customHeight="1">
      <c r="A37" s="88"/>
      <c r="B37" s="42">
        <v>2012</v>
      </c>
      <c r="C37" s="14"/>
      <c r="D37" s="27">
        <f>SUM(E37:K37)</f>
        <v>0</v>
      </c>
      <c r="E37" s="99"/>
      <c r="F37" s="99"/>
      <c r="G37" s="99"/>
      <c r="H37" s="99"/>
      <c r="I37" s="99"/>
      <c r="J37" s="99"/>
      <c r="K37" s="100"/>
      <c r="L37" s="47"/>
      <c r="M37" s="101"/>
    </row>
    <row r="38" spans="1:14" ht="38.25" customHeight="1">
      <c r="A38" s="92" t="s">
        <v>72</v>
      </c>
      <c r="B38" s="94" t="s">
        <v>260</v>
      </c>
      <c r="C38" s="64" t="s">
        <v>25</v>
      </c>
      <c r="D38" s="63">
        <f aca="true" t="shared" si="17" ref="D38:M38">SUM(D39:D41)</f>
        <v>200</v>
      </c>
      <c r="E38" s="63">
        <f t="shared" si="17"/>
        <v>0</v>
      </c>
      <c r="F38" s="63">
        <f t="shared" si="17"/>
        <v>0</v>
      </c>
      <c r="G38" s="63">
        <f t="shared" si="17"/>
        <v>0</v>
      </c>
      <c r="H38" s="63">
        <f t="shared" si="17"/>
        <v>0</v>
      </c>
      <c r="I38" s="63">
        <f t="shared" si="17"/>
        <v>200</v>
      </c>
      <c r="J38" s="63">
        <f t="shared" si="17"/>
        <v>0</v>
      </c>
      <c r="K38" s="63">
        <f t="shared" si="17"/>
        <v>0</v>
      </c>
      <c r="L38" s="63">
        <f t="shared" si="17"/>
        <v>0</v>
      </c>
      <c r="M38" s="63">
        <f t="shared" si="17"/>
        <v>0</v>
      </c>
      <c r="N38" s="154"/>
    </row>
    <row r="39" spans="1:14" ht="15.75">
      <c r="A39" s="88"/>
      <c r="B39" s="41">
        <v>2010</v>
      </c>
      <c r="C39" s="13"/>
      <c r="D39" s="65">
        <f>SUM(E39:G39,I39:M39)</f>
        <v>0</v>
      </c>
      <c r="E39" s="99"/>
      <c r="F39" s="107"/>
      <c r="G39" s="30"/>
      <c r="H39" s="106"/>
      <c r="I39" s="106"/>
      <c r="J39" s="106"/>
      <c r="K39" s="100"/>
      <c r="L39" s="47"/>
      <c r="M39" s="101"/>
      <c r="N39" s="155"/>
    </row>
    <row r="40" spans="1:14" ht="15.75">
      <c r="A40" s="88"/>
      <c r="B40" s="41">
        <v>2011</v>
      </c>
      <c r="C40" s="13"/>
      <c r="D40" s="65">
        <f>SUM(E40:G40,I40:M40)</f>
        <v>0</v>
      </c>
      <c r="E40" s="99"/>
      <c r="F40" s="105"/>
      <c r="G40" s="101"/>
      <c r="H40" s="106"/>
      <c r="I40" s="106">
        <v>0</v>
      </c>
      <c r="J40" s="106"/>
      <c r="K40" s="100"/>
      <c r="L40" s="47"/>
      <c r="M40" s="101"/>
      <c r="N40" s="155"/>
    </row>
    <row r="41" spans="1:14" ht="15.75">
      <c r="A41" s="88"/>
      <c r="B41" s="42">
        <v>2012</v>
      </c>
      <c r="C41" s="14"/>
      <c r="D41" s="65">
        <f>SUM(E41:G41,I41:M41)</f>
        <v>200</v>
      </c>
      <c r="E41" s="99"/>
      <c r="F41" s="105"/>
      <c r="G41" s="101"/>
      <c r="H41" s="106"/>
      <c r="I41" s="106">
        <v>200</v>
      </c>
      <c r="J41" s="106"/>
      <c r="K41" s="100"/>
      <c r="L41" s="47"/>
      <c r="M41" s="101"/>
      <c r="N41" s="155"/>
    </row>
    <row r="42" spans="1:14" ht="25.5" customHeight="1">
      <c r="A42" s="92" t="s">
        <v>73</v>
      </c>
      <c r="B42" s="94" t="s">
        <v>268</v>
      </c>
      <c r="C42" s="64" t="s">
        <v>25</v>
      </c>
      <c r="D42" s="63">
        <f aca="true" t="shared" si="18" ref="D42:M42">SUM(D43:D45)</f>
        <v>500</v>
      </c>
      <c r="E42" s="63">
        <f t="shared" si="18"/>
        <v>300</v>
      </c>
      <c r="F42" s="63">
        <f t="shared" si="18"/>
        <v>0</v>
      </c>
      <c r="G42" s="63">
        <f t="shared" si="18"/>
        <v>0</v>
      </c>
      <c r="H42" s="63">
        <f t="shared" si="18"/>
        <v>0</v>
      </c>
      <c r="I42" s="63">
        <f t="shared" si="18"/>
        <v>200</v>
      </c>
      <c r="J42" s="63">
        <f t="shared" si="18"/>
        <v>0</v>
      </c>
      <c r="K42" s="63">
        <f t="shared" si="18"/>
        <v>0</v>
      </c>
      <c r="L42" s="63">
        <f t="shared" si="18"/>
        <v>0</v>
      </c>
      <c r="M42" s="63">
        <f t="shared" si="18"/>
        <v>0</v>
      </c>
      <c r="N42" s="154"/>
    </row>
    <row r="43" spans="1:14" ht="15.75">
      <c r="A43" s="88"/>
      <c r="B43" s="13">
        <v>2010</v>
      </c>
      <c r="C43" s="13"/>
      <c r="D43" s="65">
        <f>SUM(E43:G43,I43:M43)</f>
        <v>500</v>
      </c>
      <c r="E43" s="99">
        <v>300</v>
      </c>
      <c r="F43" s="107"/>
      <c r="G43" s="30"/>
      <c r="H43" s="106"/>
      <c r="I43" s="106">
        <v>200</v>
      </c>
      <c r="J43" s="106"/>
      <c r="K43" s="100"/>
      <c r="L43" s="47"/>
      <c r="M43" s="101"/>
      <c r="N43" s="155"/>
    </row>
    <row r="44" spans="1:14" ht="15.75">
      <c r="A44" s="88"/>
      <c r="B44" s="13">
        <v>2011</v>
      </c>
      <c r="C44" s="13"/>
      <c r="D44" s="65">
        <f>SUM(E44:G44,I44:M44)</f>
        <v>0</v>
      </c>
      <c r="E44" s="99"/>
      <c r="F44" s="105"/>
      <c r="G44" s="101"/>
      <c r="H44" s="106"/>
      <c r="I44" s="106"/>
      <c r="J44" s="106"/>
      <c r="K44" s="100"/>
      <c r="L44" s="47"/>
      <c r="M44" s="101"/>
      <c r="N44" s="155"/>
    </row>
    <row r="45" spans="1:14" ht="15.75">
      <c r="A45" s="88"/>
      <c r="B45" s="14">
        <v>2012</v>
      </c>
      <c r="C45" s="14"/>
      <c r="D45" s="65">
        <f>SUM(E45:G45,I45:M45)</f>
        <v>0</v>
      </c>
      <c r="E45" s="99"/>
      <c r="F45" s="105"/>
      <c r="G45" s="101"/>
      <c r="H45" s="106"/>
      <c r="I45" s="106">
        <v>0</v>
      </c>
      <c r="J45" s="106"/>
      <c r="K45" s="100"/>
      <c r="L45" s="47"/>
      <c r="M45" s="101"/>
      <c r="N45" s="155"/>
    </row>
    <row r="46" spans="1:14" ht="44.25" customHeight="1">
      <c r="A46" s="92" t="s">
        <v>74</v>
      </c>
      <c r="B46" s="94" t="s">
        <v>261</v>
      </c>
      <c r="C46" s="64" t="s">
        <v>25</v>
      </c>
      <c r="D46" s="63">
        <f aca="true" t="shared" si="19" ref="D46:M46">SUM(D47:D49)</f>
        <v>500</v>
      </c>
      <c r="E46" s="63">
        <f t="shared" si="19"/>
        <v>0</v>
      </c>
      <c r="F46" s="63">
        <f t="shared" si="19"/>
        <v>0</v>
      </c>
      <c r="G46" s="63">
        <f t="shared" si="19"/>
        <v>0</v>
      </c>
      <c r="H46" s="63">
        <f t="shared" si="19"/>
        <v>0</v>
      </c>
      <c r="I46" s="63">
        <f t="shared" si="19"/>
        <v>500</v>
      </c>
      <c r="J46" s="63">
        <f t="shared" si="19"/>
        <v>0</v>
      </c>
      <c r="K46" s="63">
        <f t="shared" si="19"/>
        <v>0</v>
      </c>
      <c r="L46" s="63">
        <f t="shared" si="19"/>
        <v>0</v>
      </c>
      <c r="M46" s="63">
        <f t="shared" si="19"/>
        <v>0</v>
      </c>
      <c r="N46" s="154"/>
    </row>
    <row r="47" spans="1:14" ht="15.75">
      <c r="A47" s="88"/>
      <c r="B47" s="13">
        <v>2010</v>
      </c>
      <c r="C47" s="13"/>
      <c r="D47" s="65">
        <f>SUM(E47:G47,I47:M47)</f>
        <v>250</v>
      </c>
      <c r="E47" s="99"/>
      <c r="F47" s="107"/>
      <c r="G47" s="30"/>
      <c r="H47" s="106"/>
      <c r="I47" s="106">
        <v>250</v>
      </c>
      <c r="J47" s="106"/>
      <c r="K47" s="100"/>
      <c r="L47" s="47"/>
      <c r="M47" s="101"/>
      <c r="N47" s="155"/>
    </row>
    <row r="48" spans="1:14" ht="15.75">
      <c r="A48" s="88"/>
      <c r="B48" s="13">
        <v>2011</v>
      </c>
      <c r="C48" s="13"/>
      <c r="D48" s="65">
        <f>SUM(E48:G48,I48:M48)</f>
        <v>250</v>
      </c>
      <c r="E48" s="99"/>
      <c r="F48" s="105"/>
      <c r="G48" s="101"/>
      <c r="H48" s="106"/>
      <c r="I48" s="106">
        <v>250</v>
      </c>
      <c r="J48" s="106"/>
      <c r="K48" s="100"/>
      <c r="L48" s="47"/>
      <c r="M48" s="101"/>
      <c r="N48" s="155"/>
    </row>
    <row r="49" spans="1:14" ht="15.75">
      <c r="A49" s="88"/>
      <c r="B49" s="14">
        <v>2012</v>
      </c>
      <c r="C49" s="14"/>
      <c r="D49" s="65">
        <f>SUM(E49:G49,I49:M49)</f>
        <v>0</v>
      </c>
      <c r="E49" s="99"/>
      <c r="F49" s="105"/>
      <c r="G49" s="101"/>
      <c r="H49" s="106"/>
      <c r="I49" s="106">
        <v>0</v>
      </c>
      <c r="J49" s="106"/>
      <c r="K49" s="100"/>
      <c r="L49" s="47"/>
      <c r="M49" s="101"/>
      <c r="N49" s="155"/>
    </row>
    <row r="50" spans="1:14" ht="43.5" customHeight="1">
      <c r="A50" s="92" t="s">
        <v>75</v>
      </c>
      <c r="B50" s="94" t="s">
        <v>262</v>
      </c>
      <c r="C50" s="64" t="s">
        <v>25</v>
      </c>
      <c r="D50" s="63">
        <f aca="true" t="shared" si="20" ref="D50:M50">SUM(D51:D53)</f>
        <v>1200</v>
      </c>
      <c r="E50" s="63">
        <f t="shared" si="20"/>
        <v>0</v>
      </c>
      <c r="F50" s="63">
        <f t="shared" si="20"/>
        <v>200</v>
      </c>
      <c r="G50" s="63">
        <f t="shared" si="20"/>
        <v>0</v>
      </c>
      <c r="H50" s="63">
        <f t="shared" si="20"/>
        <v>0</v>
      </c>
      <c r="I50" s="63">
        <f t="shared" si="20"/>
        <v>1000</v>
      </c>
      <c r="J50" s="63">
        <f t="shared" si="20"/>
        <v>0</v>
      </c>
      <c r="K50" s="63">
        <f t="shared" si="20"/>
        <v>0</v>
      </c>
      <c r="L50" s="63">
        <f t="shared" si="20"/>
        <v>0</v>
      </c>
      <c r="M50" s="63">
        <f t="shared" si="20"/>
        <v>0</v>
      </c>
      <c r="N50" s="154"/>
    </row>
    <row r="51" spans="1:14" ht="15.75">
      <c r="A51" s="88"/>
      <c r="B51" s="13">
        <v>2010</v>
      </c>
      <c r="C51" s="13"/>
      <c r="D51" s="65">
        <f>SUM(E51:G51,I51:M51)</f>
        <v>200</v>
      </c>
      <c r="E51" s="99"/>
      <c r="F51" s="259">
        <v>200</v>
      </c>
      <c r="G51" s="30"/>
      <c r="H51" s="106"/>
      <c r="I51" s="106"/>
      <c r="J51" s="106"/>
      <c r="K51" s="100"/>
      <c r="L51" s="47"/>
      <c r="M51" s="101"/>
      <c r="N51" s="155"/>
    </row>
    <row r="52" spans="1:14" ht="15.75">
      <c r="A52" s="88"/>
      <c r="B52" s="13">
        <v>2011</v>
      </c>
      <c r="C52" s="13"/>
      <c r="D52" s="65">
        <f>SUM(E52:G52,I52:M52)</f>
        <v>500</v>
      </c>
      <c r="E52" s="99"/>
      <c r="F52" s="105"/>
      <c r="G52" s="47"/>
      <c r="H52" s="106"/>
      <c r="I52" s="106">
        <v>500</v>
      </c>
      <c r="J52" s="106"/>
      <c r="K52" s="100"/>
      <c r="L52" s="47"/>
      <c r="M52" s="101"/>
      <c r="N52" s="155"/>
    </row>
    <row r="53" spans="1:14" ht="15.75">
      <c r="A53" s="88"/>
      <c r="B53" s="14">
        <v>2012</v>
      </c>
      <c r="C53" s="14"/>
      <c r="D53" s="65">
        <f>SUM(E53:G53,I53:M53)</f>
        <v>500</v>
      </c>
      <c r="E53" s="99"/>
      <c r="F53" s="105"/>
      <c r="G53" s="101"/>
      <c r="H53" s="106"/>
      <c r="I53" s="106">
        <v>500</v>
      </c>
      <c r="J53" s="106"/>
      <c r="K53" s="100"/>
      <c r="L53" s="47"/>
      <c r="M53" s="101"/>
      <c r="N53" s="155"/>
    </row>
    <row r="54" spans="1:14" ht="43.5" customHeight="1">
      <c r="A54" s="92" t="s">
        <v>128</v>
      </c>
      <c r="B54" s="94" t="s">
        <v>263</v>
      </c>
      <c r="C54" s="64" t="s">
        <v>25</v>
      </c>
      <c r="D54" s="63">
        <f aca="true" t="shared" si="21" ref="D54:M54">SUM(D55:D57)</f>
        <v>1500</v>
      </c>
      <c r="E54" s="63">
        <f t="shared" si="21"/>
        <v>0</v>
      </c>
      <c r="F54" s="63">
        <f t="shared" si="21"/>
        <v>0</v>
      </c>
      <c r="G54" s="63">
        <f t="shared" si="21"/>
        <v>0</v>
      </c>
      <c r="H54" s="63">
        <f t="shared" si="21"/>
        <v>0</v>
      </c>
      <c r="I54" s="63">
        <f t="shared" si="21"/>
        <v>500</v>
      </c>
      <c r="J54" s="63">
        <f t="shared" si="21"/>
        <v>1000</v>
      </c>
      <c r="K54" s="63">
        <f t="shared" si="21"/>
        <v>0</v>
      </c>
      <c r="L54" s="63">
        <f t="shared" si="21"/>
        <v>0</v>
      </c>
      <c r="M54" s="63">
        <f t="shared" si="21"/>
        <v>0</v>
      </c>
      <c r="N54" s="154"/>
    </row>
    <row r="55" spans="1:14" ht="15.75">
      <c r="A55" s="88"/>
      <c r="B55" s="13">
        <v>2010</v>
      </c>
      <c r="C55" s="13"/>
      <c r="D55" s="65">
        <f>SUM(E55:G55,I55:M55)</f>
        <v>1000</v>
      </c>
      <c r="E55" s="99"/>
      <c r="F55" s="259"/>
      <c r="G55" s="30"/>
      <c r="H55" s="106"/>
      <c r="I55" s="106"/>
      <c r="J55" s="106">
        <v>1000</v>
      </c>
      <c r="K55" s="100"/>
      <c r="L55" s="47"/>
      <c r="M55" s="101"/>
      <c r="N55" s="155"/>
    </row>
    <row r="56" spans="1:14" ht="15.75">
      <c r="A56" s="88"/>
      <c r="B56" s="13">
        <v>2011</v>
      </c>
      <c r="C56" s="13"/>
      <c r="D56" s="65">
        <f>SUM(E56:G56,I56:M56)</f>
        <v>500</v>
      </c>
      <c r="E56" s="99"/>
      <c r="F56" s="105"/>
      <c r="G56" s="47"/>
      <c r="H56" s="106"/>
      <c r="I56" s="106">
        <v>500</v>
      </c>
      <c r="J56" s="106"/>
      <c r="K56" s="100"/>
      <c r="L56" s="47"/>
      <c r="M56" s="101"/>
      <c r="N56" s="155"/>
    </row>
    <row r="57" spans="1:14" ht="15.75">
      <c r="A57" s="88"/>
      <c r="B57" s="14">
        <v>2012</v>
      </c>
      <c r="C57" s="14"/>
      <c r="D57" s="65">
        <f>SUM(E57:G57,I57:M57)</f>
        <v>0</v>
      </c>
      <c r="E57" s="99"/>
      <c r="F57" s="105"/>
      <c r="G57" s="101"/>
      <c r="H57" s="106"/>
      <c r="I57" s="106"/>
      <c r="J57" s="106"/>
      <c r="K57" s="100"/>
      <c r="L57" s="47"/>
      <c r="M57" s="101"/>
      <c r="N57" s="155"/>
    </row>
    <row r="58" spans="1:14" ht="43.5" customHeight="1">
      <c r="A58" s="92" t="s">
        <v>215</v>
      </c>
      <c r="B58" s="94" t="s">
        <v>264</v>
      </c>
      <c r="C58" s="64" t="s">
        <v>25</v>
      </c>
      <c r="D58" s="63">
        <f aca="true" t="shared" si="22" ref="D58:M58">SUM(D59:D61)</f>
        <v>600</v>
      </c>
      <c r="E58" s="63">
        <f t="shared" si="22"/>
        <v>200</v>
      </c>
      <c r="F58" s="63">
        <f t="shared" si="22"/>
        <v>0</v>
      </c>
      <c r="G58" s="63">
        <f t="shared" si="22"/>
        <v>0</v>
      </c>
      <c r="H58" s="63">
        <f t="shared" si="22"/>
        <v>0</v>
      </c>
      <c r="I58" s="63">
        <f t="shared" si="22"/>
        <v>400</v>
      </c>
      <c r="J58" s="63">
        <f t="shared" si="22"/>
        <v>0</v>
      </c>
      <c r="K58" s="63">
        <f t="shared" si="22"/>
        <v>0</v>
      </c>
      <c r="L58" s="63">
        <f t="shared" si="22"/>
        <v>0</v>
      </c>
      <c r="M58" s="63">
        <f t="shared" si="22"/>
        <v>0</v>
      </c>
      <c r="N58" s="154"/>
    </row>
    <row r="59" spans="1:14" ht="15.75">
      <c r="A59" s="88"/>
      <c r="B59" s="13">
        <v>2010</v>
      </c>
      <c r="C59" s="13"/>
      <c r="D59" s="65">
        <f>SUM(E59:G59,I59:M59)</f>
        <v>600</v>
      </c>
      <c r="E59" s="99">
        <v>200</v>
      </c>
      <c r="F59" s="107"/>
      <c r="G59" s="30"/>
      <c r="H59" s="106"/>
      <c r="I59" s="106">
        <v>400</v>
      </c>
      <c r="J59" s="106"/>
      <c r="K59" s="100"/>
      <c r="L59" s="47"/>
      <c r="M59" s="101"/>
      <c r="N59" s="155"/>
    </row>
    <row r="60" spans="1:14" ht="15.75">
      <c r="A60" s="88"/>
      <c r="B60" s="13">
        <v>2011</v>
      </c>
      <c r="C60" s="13"/>
      <c r="D60" s="65">
        <f>SUM(E60:G60,I60:M60)</f>
        <v>0</v>
      </c>
      <c r="E60" s="99"/>
      <c r="F60" s="105"/>
      <c r="G60" s="47"/>
      <c r="H60" s="106"/>
      <c r="I60" s="106">
        <v>0</v>
      </c>
      <c r="J60" s="106"/>
      <c r="K60" s="100"/>
      <c r="L60" s="47"/>
      <c r="M60" s="101"/>
      <c r="N60" s="155"/>
    </row>
    <row r="61" spans="1:14" ht="15.75">
      <c r="A61" s="88"/>
      <c r="B61" s="14">
        <v>2012</v>
      </c>
      <c r="C61" s="14"/>
      <c r="D61" s="65">
        <f>SUM(E61:G61,I61:M61)</f>
        <v>0</v>
      </c>
      <c r="E61" s="99"/>
      <c r="F61" s="105"/>
      <c r="G61" s="101"/>
      <c r="H61" s="106"/>
      <c r="I61" s="106">
        <v>0</v>
      </c>
      <c r="J61" s="106"/>
      <c r="K61" s="100"/>
      <c r="L61" s="47"/>
      <c r="M61" s="101"/>
      <c r="N61" s="155"/>
    </row>
    <row r="62" spans="1:14" ht="43.5" customHeight="1">
      <c r="A62" s="92" t="s">
        <v>216</v>
      </c>
      <c r="B62" s="94" t="s">
        <v>217</v>
      </c>
      <c r="C62" s="64" t="s">
        <v>25</v>
      </c>
      <c r="D62" s="63">
        <f aca="true" t="shared" si="23" ref="D62:M62">SUM(D63:D65)</f>
        <v>200</v>
      </c>
      <c r="E62" s="63">
        <f t="shared" si="23"/>
        <v>0</v>
      </c>
      <c r="F62" s="63">
        <f t="shared" si="23"/>
        <v>0</v>
      </c>
      <c r="G62" s="63">
        <f t="shared" si="23"/>
        <v>0</v>
      </c>
      <c r="H62" s="63">
        <f t="shared" si="23"/>
        <v>0</v>
      </c>
      <c r="I62" s="63">
        <f t="shared" si="23"/>
        <v>200</v>
      </c>
      <c r="J62" s="63">
        <f t="shared" si="23"/>
        <v>0</v>
      </c>
      <c r="K62" s="63">
        <f t="shared" si="23"/>
        <v>0</v>
      </c>
      <c r="L62" s="63">
        <f t="shared" si="23"/>
        <v>0</v>
      </c>
      <c r="M62" s="63">
        <f t="shared" si="23"/>
        <v>0</v>
      </c>
      <c r="N62" s="154"/>
    </row>
    <row r="63" spans="1:14" ht="15.75">
      <c r="A63" s="88"/>
      <c r="B63" s="13">
        <v>2010</v>
      </c>
      <c r="C63" s="13"/>
      <c r="D63" s="65">
        <f>SUM(E63:G63,I63:M63)</f>
        <v>100</v>
      </c>
      <c r="E63" s="99"/>
      <c r="F63" s="107"/>
      <c r="G63" s="30"/>
      <c r="H63" s="106"/>
      <c r="I63" s="106">
        <v>100</v>
      </c>
      <c r="J63" s="106"/>
      <c r="K63" s="100"/>
      <c r="L63" s="47"/>
      <c r="M63" s="101"/>
      <c r="N63" s="155"/>
    </row>
    <row r="64" spans="1:14" ht="15.75">
      <c r="A64" s="88"/>
      <c r="B64" s="13">
        <v>2011</v>
      </c>
      <c r="C64" s="13"/>
      <c r="D64" s="65">
        <f>SUM(E64:G64,I64:M64)</f>
        <v>100</v>
      </c>
      <c r="E64" s="99"/>
      <c r="F64" s="105"/>
      <c r="G64" s="47"/>
      <c r="H64" s="106"/>
      <c r="I64" s="106">
        <v>100</v>
      </c>
      <c r="J64" s="106"/>
      <c r="K64" s="100"/>
      <c r="L64" s="47"/>
      <c r="M64" s="101"/>
      <c r="N64" s="155"/>
    </row>
    <row r="65" spans="1:14" ht="15.75">
      <c r="A65" s="88"/>
      <c r="B65" s="14">
        <v>2012</v>
      </c>
      <c r="C65" s="14"/>
      <c r="D65" s="65">
        <f>SUM(E65:G65,I65:M65)</f>
        <v>0</v>
      </c>
      <c r="E65" s="99"/>
      <c r="F65" s="105"/>
      <c r="G65" s="101"/>
      <c r="H65" s="106"/>
      <c r="I65" s="106">
        <v>0</v>
      </c>
      <c r="J65" s="106"/>
      <c r="K65" s="100"/>
      <c r="L65" s="47"/>
      <c r="M65" s="101"/>
      <c r="N65" s="155"/>
    </row>
    <row r="66" spans="1:14" ht="43.5" customHeight="1">
      <c r="A66" s="92" t="s">
        <v>218</v>
      </c>
      <c r="B66" s="94" t="s">
        <v>220</v>
      </c>
      <c r="C66" s="64" t="s">
        <v>25</v>
      </c>
      <c r="D66" s="63">
        <f aca="true" t="shared" si="24" ref="D66:M66">SUM(D67:D69)</f>
        <v>600</v>
      </c>
      <c r="E66" s="63">
        <f t="shared" si="24"/>
        <v>300</v>
      </c>
      <c r="F66" s="63">
        <f t="shared" si="24"/>
        <v>0</v>
      </c>
      <c r="G66" s="63">
        <f t="shared" si="24"/>
        <v>0</v>
      </c>
      <c r="H66" s="63">
        <f t="shared" si="24"/>
        <v>0</v>
      </c>
      <c r="I66" s="63">
        <f t="shared" si="24"/>
        <v>300</v>
      </c>
      <c r="J66" s="63">
        <f t="shared" si="24"/>
        <v>0</v>
      </c>
      <c r="K66" s="63">
        <f t="shared" si="24"/>
        <v>0</v>
      </c>
      <c r="L66" s="63">
        <f t="shared" si="24"/>
        <v>0</v>
      </c>
      <c r="M66" s="63">
        <f t="shared" si="24"/>
        <v>0</v>
      </c>
      <c r="N66" s="154"/>
    </row>
    <row r="67" spans="1:14" ht="15.75">
      <c r="A67" s="88"/>
      <c r="B67" s="13">
        <v>2010</v>
      </c>
      <c r="C67" s="13"/>
      <c r="D67" s="65">
        <f>SUM(E67:G67,I67:M67)</f>
        <v>500</v>
      </c>
      <c r="E67" s="99">
        <v>300</v>
      </c>
      <c r="F67" s="107"/>
      <c r="G67" s="30"/>
      <c r="H67" s="106"/>
      <c r="I67" s="106">
        <v>200</v>
      </c>
      <c r="J67" s="106"/>
      <c r="K67" s="100"/>
      <c r="L67" s="47"/>
      <c r="M67" s="101"/>
      <c r="N67" s="155"/>
    </row>
    <row r="68" spans="1:14" ht="15.75">
      <c r="A68" s="88"/>
      <c r="B68" s="13">
        <v>2011</v>
      </c>
      <c r="C68" s="13"/>
      <c r="D68" s="65">
        <f>SUM(E68:G68,I68:M68)</f>
        <v>100</v>
      </c>
      <c r="E68" s="99"/>
      <c r="F68" s="105"/>
      <c r="G68" s="47"/>
      <c r="H68" s="106"/>
      <c r="I68" s="106">
        <v>100</v>
      </c>
      <c r="J68" s="106"/>
      <c r="K68" s="100"/>
      <c r="L68" s="47"/>
      <c r="M68" s="101"/>
      <c r="N68" s="155"/>
    </row>
    <row r="69" spans="1:14" ht="15.75">
      <c r="A69" s="88"/>
      <c r="B69" s="14">
        <v>2012</v>
      </c>
      <c r="C69" s="14"/>
      <c r="D69" s="65">
        <f>SUM(E69:G69,I69:M69)</f>
        <v>0</v>
      </c>
      <c r="E69" s="99"/>
      <c r="F69" s="105"/>
      <c r="G69" s="101"/>
      <c r="H69" s="106"/>
      <c r="I69" s="106">
        <v>0</v>
      </c>
      <c r="J69" s="106"/>
      <c r="K69" s="100"/>
      <c r="L69" s="47"/>
      <c r="M69" s="101"/>
      <c r="N69" s="155"/>
    </row>
    <row r="70" spans="1:14" ht="43.5" customHeight="1">
      <c r="A70" s="92" t="s">
        <v>219</v>
      </c>
      <c r="B70" s="94" t="s">
        <v>277</v>
      </c>
      <c r="C70" s="64" t="s">
        <v>25</v>
      </c>
      <c r="D70" s="63">
        <f aca="true" t="shared" si="25" ref="D70:M70">SUM(D71:D73)</f>
        <v>400</v>
      </c>
      <c r="E70" s="63">
        <f t="shared" si="25"/>
        <v>200</v>
      </c>
      <c r="F70" s="63">
        <f t="shared" si="25"/>
        <v>0</v>
      </c>
      <c r="G70" s="63">
        <f t="shared" si="25"/>
        <v>0</v>
      </c>
      <c r="H70" s="63">
        <f t="shared" si="25"/>
        <v>0</v>
      </c>
      <c r="I70" s="63">
        <f t="shared" si="25"/>
        <v>200</v>
      </c>
      <c r="J70" s="63">
        <f t="shared" si="25"/>
        <v>0</v>
      </c>
      <c r="K70" s="63">
        <f t="shared" si="25"/>
        <v>0</v>
      </c>
      <c r="L70" s="63">
        <f t="shared" si="25"/>
        <v>0</v>
      </c>
      <c r="M70" s="63">
        <f t="shared" si="25"/>
        <v>0</v>
      </c>
      <c r="N70" s="154"/>
    </row>
    <row r="71" spans="1:14" ht="15.75">
      <c r="A71" s="88"/>
      <c r="B71" s="13">
        <v>2010</v>
      </c>
      <c r="C71" s="13"/>
      <c r="D71" s="65">
        <f>SUM(E71:G71,I71:M71)</f>
        <v>300</v>
      </c>
      <c r="E71" s="99">
        <v>200</v>
      </c>
      <c r="F71" s="107"/>
      <c r="G71" s="30"/>
      <c r="H71" s="106"/>
      <c r="I71" s="106">
        <v>100</v>
      </c>
      <c r="J71" s="106"/>
      <c r="K71" s="100"/>
      <c r="L71" s="47"/>
      <c r="M71" s="101"/>
      <c r="N71" s="155"/>
    </row>
    <row r="72" spans="1:14" ht="15.75">
      <c r="A72" s="88"/>
      <c r="B72" s="13">
        <v>2011</v>
      </c>
      <c r="C72" s="13"/>
      <c r="D72" s="65">
        <f>SUM(E72:G72,I72:M72)</f>
        <v>100</v>
      </c>
      <c r="E72" s="99"/>
      <c r="F72" s="105"/>
      <c r="G72" s="47"/>
      <c r="H72" s="106"/>
      <c r="I72" s="106">
        <v>100</v>
      </c>
      <c r="J72" s="106"/>
      <c r="K72" s="100"/>
      <c r="L72" s="47"/>
      <c r="M72" s="101"/>
      <c r="N72" s="155"/>
    </row>
    <row r="73" spans="1:14" ht="15.75" customHeight="1">
      <c r="A73" s="88"/>
      <c r="B73" s="14">
        <v>2012</v>
      </c>
      <c r="C73" s="14"/>
      <c r="D73" s="65">
        <f>SUM(E73:G73,I73:M73)</f>
        <v>0</v>
      </c>
      <c r="E73" s="99"/>
      <c r="F73" s="105"/>
      <c r="G73" s="101"/>
      <c r="H73" s="106"/>
      <c r="I73" s="106">
        <v>0</v>
      </c>
      <c r="J73" s="106"/>
      <c r="K73" s="100"/>
      <c r="L73" s="47"/>
      <c r="M73" s="101"/>
      <c r="N73" s="155"/>
    </row>
    <row r="74" spans="1:14" ht="43.5" customHeight="1">
      <c r="A74" s="92" t="s">
        <v>219</v>
      </c>
      <c r="B74" s="94" t="s">
        <v>269</v>
      </c>
      <c r="C74" s="64" t="s">
        <v>25</v>
      </c>
      <c r="D74" s="63">
        <f aca="true" t="shared" si="26" ref="D74:M74">SUM(D75:D77)</f>
        <v>100</v>
      </c>
      <c r="E74" s="63">
        <f t="shared" si="26"/>
        <v>0</v>
      </c>
      <c r="F74" s="63">
        <f t="shared" si="26"/>
        <v>0</v>
      </c>
      <c r="G74" s="63">
        <f t="shared" si="26"/>
        <v>0</v>
      </c>
      <c r="H74" s="63">
        <f t="shared" si="26"/>
        <v>0</v>
      </c>
      <c r="I74" s="63">
        <f t="shared" si="26"/>
        <v>100</v>
      </c>
      <c r="J74" s="63">
        <f t="shared" si="26"/>
        <v>0</v>
      </c>
      <c r="K74" s="63">
        <f t="shared" si="26"/>
        <v>0</v>
      </c>
      <c r="L74" s="63">
        <f t="shared" si="26"/>
        <v>0</v>
      </c>
      <c r="M74" s="63">
        <f t="shared" si="26"/>
        <v>0</v>
      </c>
      <c r="N74" s="154"/>
    </row>
    <row r="75" spans="1:14" ht="15.75">
      <c r="A75" s="88"/>
      <c r="B75" s="13">
        <v>2010</v>
      </c>
      <c r="C75" s="13"/>
      <c r="D75" s="65">
        <f>SUM(E75:G75,I75:M75)</f>
        <v>100</v>
      </c>
      <c r="E75" s="99"/>
      <c r="F75" s="107"/>
      <c r="G75" s="30"/>
      <c r="H75" s="106"/>
      <c r="I75" s="106">
        <v>100</v>
      </c>
      <c r="J75" s="106"/>
      <c r="K75" s="100"/>
      <c r="L75" s="47"/>
      <c r="M75" s="101"/>
      <c r="N75" s="155"/>
    </row>
    <row r="76" spans="1:14" ht="15.75">
      <c r="A76" s="88"/>
      <c r="B76" s="13">
        <v>2011</v>
      </c>
      <c r="C76" s="13"/>
      <c r="D76" s="65">
        <f>SUM(E76:G76,I76:M76)</f>
        <v>0</v>
      </c>
      <c r="E76" s="99"/>
      <c r="F76" s="105"/>
      <c r="G76" s="47"/>
      <c r="H76" s="106"/>
      <c r="I76" s="106"/>
      <c r="J76" s="106"/>
      <c r="K76" s="100"/>
      <c r="L76" s="47"/>
      <c r="M76" s="101"/>
      <c r="N76" s="155"/>
    </row>
    <row r="77" spans="1:14" ht="15.75" customHeight="1">
      <c r="A77" s="88"/>
      <c r="B77" s="14">
        <v>2012</v>
      </c>
      <c r="C77" s="14"/>
      <c r="D77" s="65">
        <f>SUM(E77:G77,I77:M77)</f>
        <v>0</v>
      </c>
      <c r="E77" s="99"/>
      <c r="F77" s="105"/>
      <c r="G77" s="101"/>
      <c r="H77" s="106"/>
      <c r="I77" s="106">
        <v>0</v>
      </c>
      <c r="J77" s="106"/>
      <c r="K77" s="100"/>
      <c r="L77" s="47"/>
      <c r="M77" s="101"/>
      <c r="N77" s="155"/>
    </row>
    <row r="78" spans="1:14" ht="31.5" customHeight="1">
      <c r="A78" s="355" t="s">
        <v>76</v>
      </c>
      <c r="B78" s="355" t="s">
        <v>279</v>
      </c>
      <c r="C78" s="357"/>
      <c r="D78" s="355">
        <f>D80+D84</f>
        <v>23898</v>
      </c>
      <c r="E78" s="355">
        <f>E80+E84</f>
        <v>0</v>
      </c>
      <c r="F78" s="355">
        <f aca="true" t="shared" si="27" ref="F78:M78">F80+F84</f>
        <v>0</v>
      </c>
      <c r="G78" s="355">
        <f t="shared" si="27"/>
        <v>691</v>
      </c>
      <c r="H78" s="355">
        <f t="shared" si="27"/>
        <v>121</v>
      </c>
      <c r="I78" s="355">
        <f t="shared" si="27"/>
        <v>12882</v>
      </c>
      <c r="J78" s="355">
        <f t="shared" si="27"/>
        <v>5200</v>
      </c>
      <c r="K78" s="355">
        <f t="shared" si="27"/>
        <v>5125</v>
      </c>
      <c r="L78" s="355">
        <f t="shared" si="27"/>
        <v>0</v>
      </c>
      <c r="M78" s="355">
        <f t="shared" si="27"/>
        <v>0</v>
      </c>
      <c r="N78" s="327">
        <f>G78+I78+J78+K78</f>
        <v>23898</v>
      </c>
    </row>
    <row r="79" spans="1:14" ht="36.75" customHeight="1">
      <c r="A79" s="356"/>
      <c r="B79" s="356"/>
      <c r="C79" s="358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28"/>
    </row>
    <row r="80" spans="1:14" ht="12.75" customHeight="1">
      <c r="A80" s="85"/>
      <c r="B80" s="48" t="s">
        <v>8</v>
      </c>
      <c r="C80" s="48" t="s">
        <v>25</v>
      </c>
      <c r="D80" s="48">
        <f aca="true" t="shared" si="28" ref="D80:M80">SUM(D81:D83)</f>
        <v>20363</v>
      </c>
      <c r="E80" s="48">
        <f t="shared" si="28"/>
        <v>0</v>
      </c>
      <c r="F80" s="48">
        <f t="shared" si="28"/>
        <v>0</v>
      </c>
      <c r="G80" s="168">
        <f t="shared" si="28"/>
        <v>226</v>
      </c>
      <c r="H80" s="168">
        <f t="shared" si="28"/>
        <v>76</v>
      </c>
      <c r="I80" s="168">
        <f>SUM(I81:I83)</f>
        <v>10937</v>
      </c>
      <c r="J80" s="168">
        <f>SUM(J81:J83)</f>
        <v>5200</v>
      </c>
      <c r="K80" s="168">
        <f>SUM(K81:K83)</f>
        <v>4000</v>
      </c>
      <c r="L80" s="168">
        <f>SUM(L81:L83)</f>
        <v>0</v>
      </c>
      <c r="M80" s="48">
        <f t="shared" si="28"/>
        <v>0</v>
      </c>
      <c r="N80" s="150"/>
    </row>
    <row r="81" spans="1:14" ht="12.75" customHeight="1">
      <c r="A81" s="84"/>
      <c r="B81" s="41">
        <v>2010</v>
      </c>
      <c r="C81" s="40"/>
      <c r="D81" s="140">
        <f>SUM(E81:G81,I81:M81)</f>
        <v>3196</v>
      </c>
      <c r="E81" s="138">
        <f aca="true" t="shared" si="29" ref="E81:F83">E90+E94+E99+E104+E109+E114+E119+E123+E127+E131+E135+E139+E143+E151+E155</f>
        <v>0</v>
      </c>
      <c r="F81" s="138">
        <f t="shared" si="29"/>
        <v>0</v>
      </c>
      <c r="G81" s="138">
        <f>G90+G94+G99+G104+G109+G114+G119+G123+G127+G131+G135+G139+G143+G151+G155+G147</f>
        <v>96</v>
      </c>
      <c r="H81" s="138">
        <f aca="true" t="shared" si="30" ref="H81:M81">H90+H94+H99+H104+H109+H114+H119+H123+H127+H131+H135+H139+H143+H151+H155+H147</f>
        <v>36</v>
      </c>
      <c r="I81" s="138">
        <f t="shared" si="30"/>
        <v>1200</v>
      </c>
      <c r="J81" s="138">
        <f t="shared" si="30"/>
        <v>900</v>
      </c>
      <c r="K81" s="138">
        <f t="shared" si="30"/>
        <v>1000</v>
      </c>
      <c r="L81" s="138">
        <f t="shared" si="30"/>
        <v>0</v>
      </c>
      <c r="M81" s="138">
        <f t="shared" si="30"/>
        <v>0</v>
      </c>
      <c r="N81" s="151"/>
    </row>
    <row r="82" spans="1:14" ht="12.75" customHeight="1">
      <c r="A82" s="84"/>
      <c r="B82" s="41">
        <v>2011</v>
      </c>
      <c r="C82" s="40"/>
      <c r="D82" s="140">
        <f>SUM(E82:G82,I82:M82)</f>
        <v>13657</v>
      </c>
      <c r="E82" s="138">
        <f t="shared" si="29"/>
        <v>0</v>
      </c>
      <c r="F82" s="138">
        <f t="shared" si="29"/>
        <v>0</v>
      </c>
      <c r="G82" s="138">
        <f aca="true" t="shared" si="31" ref="G82:M82">G91+G95+G100+G105+G110+G115+G120+G124+G128+G132+G136+G140+G144+G152+G156+G148</f>
        <v>70</v>
      </c>
      <c r="H82" s="138">
        <f t="shared" si="31"/>
        <v>30</v>
      </c>
      <c r="I82" s="138">
        <f t="shared" si="31"/>
        <v>8487</v>
      </c>
      <c r="J82" s="138">
        <f t="shared" si="31"/>
        <v>3100</v>
      </c>
      <c r="K82" s="138">
        <f t="shared" si="31"/>
        <v>2000</v>
      </c>
      <c r="L82" s="138">
        <f t="shared" si="31"/>
        <v>0</v>
      </c>
      <c r="M82" s="138">
        <f t="shared" si="31"/>
        <v>0</v>
      </c>
      <c r="N82" s="151"/>
    </row>
    <row r="83" spans="1:14" ht="12.75" customHeight="1">
      <c r="A83" s="84"/>
      <c r="B83" s="42">
        <v>2012</v>
      </c>
      <c r="C83" s="40"/>
      <c r="D83" s="140">
        <f>SUM(E83:G83,I83:M83)</f>
        <v>3510</v>
      </c>
      <c r="E83" s="138">
        <f t="shared" si="29"/>
        <v>0</v>
      </c>
      <c r="F83" s="138">
        <f t="shared" si="29"/>
        <v>0</v>
      </c>
      <c r="G83" s="138">
        <f aca="true" t="shared" si="32" ref="G83:M83">G92+G96+G101+G106+G111+G116+G121+G125+G129+G133+G137+G141+G145+G153+G157+G149</f>
        <v>60</v>
      </c>
      <c r="H83" s="138">
        <f t="shared" si="32"/>
        <v>10</v>
      </c>
      <c r="I83" s="138">
        <f t="shared" si="32"/>
        <v>1250</v>
      </c>
      <c r="J83" s="138">
        <f t="shared" si="32"/>
        <v>1200</v>
      </c>
      <c r="K83" s="138">
        <f t="shared" si="32"/>
        <v>1000</v>
      </c>
      <c r="L83" s="138">
        <f t="shared" si="32"/>
        <v>0</v>
      </c>
      <c r="M83" s="138">
        <f t="shared" si="32"/>
        <v>0</v>
      </c>
      <c r="N83" s="151"/>
    </row>
    <row r="84" spans="1:14" ht="12.75" customHeight="1">
      <c r="A84" s="86"/>
      <c r="B84" s="48" t="s">
        <v>8</v>
      </c>
      <c r="C84" s="48" t="s">
        <v>21</v>
      </c>
      <c r="D84" s="49">
        <f aca="true" t="shared" si="33" ref="D84:M84">SUM(D85:D87)</f>
        <v>3535</v>
      </c>
      <c r="E84" s="49">
        <f t="shared" si="33"/>
        <v>0</v>
      </c>
      <c r="F84" s="49">
        <f t="shared" si="33"/>
        <v>0</v>
      </c>
      <c r="G84" s="186">
        <f t="shared" si="33"/>
        <v>465</v>
      </c>
      <c r="H84" s="186">
        <f t="shared" si="33"/>
        <v>45</v>
      </c>
      <c r="I84" s="186">
        <f>SUM(I85:I87)</f>
        <v>1945</v>
      </c>
      <c r="J84" s="186">
        <f>SUM(J85:J87)</f>
        <v>0</v>
      </c>
      <c r="K84" s="186">
        <f>SUM(K85:K87)</f>
        <v>1125</v>
      </c>
      <c r="L84" s="186">
        <f>SUM(L85:L87)</f>
        <v>0</v>
      </c>
      <c r="M84" s="49">
        <f t="shared" si="33"/>
        <v>0</v>
      </c>
      <c r="N84" s="152"/>
    </row>
    <row r="85" spans="1:14" ht="12.75" customHeight="1">
      <c r="A85" s="82"/>
      <c r="B85" s="41">
        <v>2010</v>
      </c>
      <c r="C85" s="40"/>
      <c r="D85" s="141">
        <f>SUM(E85:G85,I85:M85)</f>
        <v>1160</v>
      </c>
      <c r="E85" s="118">
        <f aca="true" t="shared" si="34" ref="E85:F87">E159+E163+E167+E171+E175+E179+E191+E195+E199+E207+E211+E215+E219+E223+E242</f>
        <v>0</v>
      </c>
      <c r="F85" s="118">
        <f t="shared" si="34"/>
        <v>0</v>
      </c>
      <c r="G85" s="118">
        <f>G159+G163+G167+G171+G175+G179+G191+G195+G199+G207+G211+G215+G219+G223+G227+G231+G235+G239+G243</f>
        <v>170</v>
      </c>
      <c r="H85" s="118">
        <f aca="true" t="shared" si="35" ref="H85:M85">H159+H163+H167+H171+H175+H179+H191+H195+H199+H207+H211+H215+H219+H223+H227+H231+H235+H239+H243</f>
        <v>0</v>
      </c>
      <c r="I85" s="118">
        <f t="shared" si="35"/>
        <v>615</v>
      </c>
      <c r="J85" s="118">
        <f t="shared" si="35"/>
        <v>0</v>
      </c>
      <c r="K85" s="118">
        <f t="shared" si="35"/>
        <v>375</v>
      </c>
      <c r="L85" s="118">
        <f t="shared" si="35"/>
        <v>0</v>
      </c>
      <c r="M85" s="118">
        <f t="shared" si="35"/>
        <v>0</v>
      </c>
      <c r="N85" s="153"/>
    </row>
    <row r="86" spans="1:14" ht="12.75" customHeight="1">
      <c r="A86" s="82"/>
      <c r="B86" s="41">
        <v>2011</v>
      </c>
      <c r="C86" s="40"/>
      <c r="D86" s="140">
        <f>SUM(E86:G86,I86:M86)</f>
        <v>950</v>
      </c>
      <c r="E86" s="118">
        <f t="shared" si="34"/>
        <v>0</v>
      </c>
      <c r="F86" s="118">
        <f t="shared" si="34"/>
        <v>0</v>
      </c>
      <c r="G86" s="118">
        <f aca="true" t="shared" si="36" ref="G86:M86">G160+G164+G168+G172+G176+G180+G192+G196+G200+G208+G212+G216+G220+G224+G228+G232+G236+G240+G244</f>
        <v>125</v>
      </c>
      <c r="H86" s="118">
        <f t="shared" si="36"/>
        <v>35</v>
      </c>
      <c r="I86" s="118">
        <f t="shared" si="36"/>
        <v>600</v>
      </c>
      <c r="J86" s="118">
        <f t="shared" si="36"/>
        <v>0</v>
      </c>
      <c r="K86" s="118">
        <f t="shared" si="36"/>
        <v>225</v>
      </c>
      <c r="L86" s="118">
        <f t="shared" si="36"/>
        <v>0</v>
      </c>
      <c r="M86" s="118">
        <f t="shared" si="36"/>
        <v>0</v>
      </c>
      <c r="N86" s="153"/>
    </row>
    <row r="87" spans="1:29" ht="12.75" customHeight="1">
      <c r="A87" s="82"/>
      <c r="B87" s="42">
        <v>2012</v>
      </c>
      <c r="C87" s="40"/>
      <c r="D87" s="140">
        <f>SUM(E87:G87,I87:M87)</f>
        <v>1425</v>
      </c>
      <c r="E87" s="118">
        <f t="shared" si="34"/>
        <v>0</v>
      </c>
      <c r="F87" s="118">
        <f t="shared" si="34"/>
        <v>0</v>
      </c>
      <c r="G87" s="118">
        <f aca="true" t="shared" si="37" ref="G87:M87">G161+G165+G169+G173+G177+G181+G193+G197+G201+G209+G213+G217+G221+G225+G229+G233+G237+G241+G245</f>
        <v>170</v>
      </c>
      <c r="H87" s="118">
        <f t="shared" si="37"/>
        <v>10</v>
      </c>
      <c r="I87" s="118">
        <f t="shared" si="37"/>
        <v>730</v>
      </c>
      <c r="J87" s="118">
        <f t="shared" si="37"/>
        <v>0</v>
      </c>
      <c r="K87" s="118">
        <f t="shared" si="37"/>
        <v>525</v>
      </c>
      <c r="L87" s="118">
        <f t="shared" si="37"/>
        <v>0</v>
      </c>
      <c r="M87" s="118">
        <f t="shared" si="37"/>
        <v>0</v>
      </c>
      <c r="N87" s="153"/>
      <c r="O87" s="118" t="e">
        <f>#REF!+O90+O102+O106+O110+O114+O123+O127+#REF!+O131+#REF!+O135+O139+O143+O151+#REF!+O159+O167+O171+O215+O276+#REF!+#REF!+O284+O292+O296+O300+O304+O308+O336+O340+O344+O348+O352+#REF!+O356+O360+O364</f>
        <v>#REF!</v>
      </c>
      <c r="P87" s="118" t="e">
        <f>#REF!+P90+P102+P106+P110+P114+P123+P127+#REF!+P131+#REF!+P135+P139+P143+P151+#REF!+P159+P167+P171+P215+P276+#REF!+#REF!+P284+P292+P296+P300+P304+P308+P336+P340+P344+P348+P352+#REF!+P356+P360+P364</f>
        <v>#REF!</v>
      </c>
      <c r="Q87" s="118" t="e">
        <f>#REF!+Q90+Q102+Q106+Q110+Q114+Q123+Q127+#REF!+Q131+#REF!+Q135+Q139+Q143+Q151+#REF!+Q159+Q167+Q171+Q215+Q276+#REF!+#REF!+Q284+Q292+Q296+Q300+Q304+Q308+Q336+Q340+Q344+Q348+Q352+#REF!+Q356+Q360+Q364</f>
        <v>#REF!</v>
      </c>
      <c r="R87" s="118" t="e">
        <f>#REF!+R90+R102+R106+R110+R114+R123+R127+#REF!+R131+#REF!+R135+R139+R143+R151+#REF!+R159+R167+R171+R215+R276+#REF!+#REF!+R284+R292+R296+R300+R304+R308+R336+R340+R344+R348+R352+#REF!+R356+R360+R364</f>
        <v>#REF!</v>
      </c>
      <c r="S87" s="118" t="e">
        <f>#REF!+S90+S102+S106+S110+S114+S123+S127+#REF!+S131+#REF!+S135+S139+S143+S151+#REF!+S159+S167+S171+S215+S276+#REF!+#REF!+S284+S292+S296+S300+S304+S308+S336+S340+S344+S348+S352+#REF!+S356+S360+S364</f>
        <v>#REF!</v>
      </c>
      <c r="T87" s="118" t="e">
        <f>#REF!+T90+T102+T106+T110+T114+T123+T127+#REF!+T131+#REF!+T135+T139+T143+T151+#REF!+T159+T167+T171+T215+T276+#REF!+#REF!+T284+T292+T296+T300+T304+T308+T336+T340+T344+T348+T352+#REF!+T356+T360+T364</f>
        <v>#REF!</v>
      </c>
      <c r="U87" s="118" t="e">
        <f>#REF!+U90+U102+U106+U110+U114+U123+U127+#REF!+U131+#REF!+U135+U139+U143+U151+#REF!+U159+U167+U171+U215+U276+#REF!+#REF!+U284+U292+U296+U300+U304+U308+U336+U340+U344+U348+U352+#REF!+U356+U360+U364</f>
        <v>#REF!</v>
      </c>
      <c r="V87" s="118" t="e">
        <f>#REF!+V90+V102+V106+V110+V114+V123+V127+#REF!+V131+#REF!+V135+V139+V143+V151+#REF!+V159+V167+V171+V215+V276+#REF!+#REF!+V284+V292+V296+V300+V304+V308+V336+V340+V344+V348+V352+#REF!+V356+V360+V364</f>
        <v>#REF!</v>
      </c>
      <c r="W87" s="118" t="e">
        <f>#REF!+W90+W102+W106+W110+W114+W123+W127+#REF!+W131+#REF!+W135+W139+W143+W151+#REF!+W159+W167+W171+W215+W276+#REF!+#REF!+W284+W292+W296+W300+W304+W308+W336+W340+W344+W348+W352+#REF!+W356+W360+W364</f>
        <v>#REF!</v>
      </c>
      <c r="X87" s="118" t="e">
        <f>#REF!+X90+X102+X106+X110+X114+X123+X127+#REF!+X131+#REF!+X135+X139+X143+X151+#REF!+X159+X167+X171+X215+X276+#REF!+#REF!+X284+X292+X296+X300+X304+X308+X336+X340+X344+X348+X352+#REF!+X356+X360+X364</f>
        <v>#REF!</v>
      </c>
      <c r="Y87" s="118" t="e">
        <f>#REF!+Y90+Y102+Y106+Y110+Y114+Y123+Y127+#REF!+Y131+#REF!+Y135+Y139+Y143+Y151+#REF!+Y159+Y167+Y171+Y215+Y276+#REF!+#REF!+Y284+Y292+Y296+Y300+Y304+Y308+Y336+Y340+Y344+Y348+Y352+#REF!+Y356+Y360+Y364</f>
        <v>#REF!</v>
      </c>
      <c r="Z87" s="118" t="e">
        <f>#REF!+Z90+Z102+Z106+Z110+Z114+Z123+Z127+#REF!+Z131+#REF!+Z135+Z139+Z143+Z151+#REF!+Z159+Z167+Z171+Z215+Z276+#REF!+#REF!+Z284+Z292+Z296+Z300+Z304+Z308+Z336+Z340+Z344+Z348+Z352+#REF!+Z356+Z360+Z364</f>
        <v>#REF!</v>
      </c>
      <c r="AA87" s="118" t="e">
        <f>#REF!+AA90+AA102+AA106+AA110+AA114+AA123+AA127+#REF!+AA131+#REF!+AA135+AA139+AA143+AA151+#REF!+AA159+AA167+AA171+AA215+AA276+#REF!+#REF!+AA284+AA292+AA296+AA300+AA304+AA308+AA336+AA340+AA344+AA348+AA352+#REF!+AA356+AA360+AA364</f>
        <v>#REF!</v>
      </c>
      <c r="AB87" s="118" t="e">
        <f>#REF!+AB90+AB102+AB106+AB110+AB114+AB123+AB127+#REF!+AB131+#REF!+AB135+AB139+AB143+AB151+#REF!+AB159+AB167+AB171+AB215+AB276+#REF!+#REF!+AB284+AB292+AB296+AB300+AB304+AB308+AB336+AB340+AB344+AB348+AB352+#REF!+AB356+AB360+AB364</f>
        <v>#REF!</v>
      </c>
      <c r="AC87" s="118" t="e">
        <f>#REF!+AC90+AC102+AC106+AC110+AC114+AC123+AC127+#REF!+AC131+#REF!+AC135+AC139+AC143+AC151+#REF!+AC159+AC167+AC171+AC215+AC276+#REF!+#REF!+AC284+AC292+AC296+AC300+AC304+AC308+AC336+AC340+AC344+AC348+AC352+#REF!+AC356+AC360+AC364</f>
        <v>#REF!</v>
      </c>
    </row>
    <row r="88" spans="1:14" ht="31.5" customHeight="1">
      <c r="A88" s="351" t="s">
        <v>77</v>
      </c>
      <c r="B88" s="353" t="s">
        <v>59</v>
      </c>
      <c r="C88" s="349" t="s">
        <v>25</v>
      </c>
      <c r="D88" s="349">
        <f>SUM(D90:D92)</f>
        <v>1000</v>
      </c>
      <c r="E88" s="349">
        <f>SUM(E90:E92)</f>
        <v>0</v>
      </c>
      <c r="F88" s="349">
        <f>SUM(F90:F92)</f>
        <v>0</v>
      </c>
      <c r="G88" s="349">
        <f aca="true" t="shared" si="38" ref="G88:M88">SUM(G90:G92)</f>
        <v>0</v>
      </c>
      <c r="H88" s="349">
        <f t="shared" si="38"/>
        <v>0</v>
      </c>
      <c r="I88" s="349">
        <f t="shared" si="38"/>
        <v>0</v>
      </c>
      <c r="J88" s="349">
        <f t="shared" si="38"/>
        <v>1000</v>
      </c>
      <c r="K88" s="349">
        <f t="shared" si="38"/>
        <v>0</v>
      </c>
      <c r="L88" s="349">
        <f t="shared" si="38"/>
        <v>0</v>
      </c>
      <c r="M88" s="349">
        <f t="shared" si="38"/>
        <v>0</v>
      </c>
      <c r="N88" s="327"/>
    </row>
    <row r="89" spans="1:14" ht="15.75" customHeight="1">
      <c r="A89" s="351"/>
      <c r="B89" s="354"/>
      <c r="C89" s="350"/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28"/>
    </row>
    <row r="90" spans="1:14" ht="15.75" customHeight="1">
      <c r="A90" s="80"/>
      <c r="B90" s="76">
        <v>2010</v>
      </c>
      <c r="C90" s="78"/>
      <c r="D90" s="65">
        <f>SUM(E90:G90,I90:M90)</f>
        <v>0</v>
      </c>
      <c r="E90" s="79"/>
      <c r="F90" s="79"/>
      <c r="G90" s="79"/>
      <c r="H90" s="79"/>
      <c r="I90" s="79"/>
      <c r="J90" s="79"/>
      <c r="K90" s="91"/>
      <c r="L90" s="91"/>
      <c r="M90" s="91"/>
      <c r="N90" s="160"/>
    </row>
    <row r="91" spans="1:14" ht="15.75" customHeight="1">
      <c r="A91" s="80"/>
      <c r="B91" s="76">
        <v>2011</v>
      </c>
      <c r="C91" s="78"/>
      <c r="D91" s="65">
        <f>SUM(E91:G91,I91:M91)</f>
        <v>1000</v>
      </c>
      <c r="E91" s="79"/>
      <c r="F91" s="79"/>
      <c r="G91" s="79"/>
      <c r="H91" s="79"/>
      <c r="I91" s="79"/>
      <c r="J91" s="79">
        <v>1000</v>
      </c>
      <c r="K91" s="91"/>
      <c r="L91" s="91"/>
      <c r="M91" s="91"/>
      <c r="N91" s="160"/>
    </row>
    <row r="92" spans="1:14" ht="15.75" customHeight="1">
      <c r="A92" s="80"/>
      <c r="B92" s="76">
        <v>2012</v>
      </c>
      <c r="C92" s="78"/>
      <c r="D92" s="65">
        <f>SUM(E92:G92,I92:M92)</f>
        <v>0</v>
      </c>
      <c r="E92" s="79"/>
      <c r="F92" s="79"/>
      <c r="G92" s="79"/>
      <c r="H92" s="79"/>
      <c r="I92" s="79"/>
      <c r="J92" s="79"/>
      <c r="K92" s="91"/>
      <c r="L92" s="91"/>
      <c r="M92" s="91"/>
      <c r="N92" s="160"/>
    </row>
    <row r="93" spans="1:14" ht="30.75" customHeight="1">
      <c r="A93" s="73" t="s">
        <v>79</v>
      </c>
      <c r="B93" s="77" t="s">
        <v>92</v>
      </c>
      <c r="C93" s="66" t="s">
        <v>25</v>
      </c>
      <c r="D93" s="66">
        <f>SUM(D94:D96)</f>
        <v>1000</v>
      </c>
      <c r="E93" s="66">
        <f>SUM(E94:E96)</f>
        <v>0</v>
      </c>
      <c r="F93" s="66">
        <f aca="true" t="shared" si="39" ref="F93:M93">SUM(F94:F96)</f>
        <v>0</v>
      </c>
      <c r="G93" s="66">
        <f t="shared" si="39"/>
        <v>0</v>
      </c>
      <c r="H93" s="66">
        <f t="shared" si="39"/>
        <v>0</v>
      </c>
      <c r="I93" s="66">
        <f t="shared" si="39"/>
        <v>1000</v>
      </c>
      <c r="J93" s="66">
        <f t="shared" si="39"/>
        <v>0</v>
      </c>
      <c r="K93" s="66">
        <f t="shared" si="39"/>
        <v>0</v>
      </c>
      <c r="L93" s="66">
        <f t="shared" si="39"/>
        <v>0</v>
      </c>
      <c r="M93" s="66">
        <f t="shared" si="39"/>
        <v>0</v>
      </c>
      <c r="N93" s="156"/>
    </row>
    <row r="94" spans="1:14" ht="15.75" customHeight="1">
      <c r="A94" s="90"/>
      <c r="B94" s="76">
        <v>2010</v>
      </c>
      <c r="C94" s="75"/>
      <c r="D94" s="65">
        <f>SUM(E94:G94,I94:M94)</f>
        <v>0</v>
      </c>
      <c r="E94" s="75"/>
      <c r="F94" s="75"/>
      <c r="G94" s="109"/>
      <c r="H94" s="109"/>
      <c r="I94" s="75"/>
      <c r="J94" s="75"/>
      <c r="K94" s="65"/>
      <c r="L94" s="65"/>
      <c r="M94" s="65"/>
      <c r="N94" s="161"/>
    </row>
    <row r="95" spans="1:14" ht="15.75" customHeight="1">
      <c r="A95" s="90"/>
      <c r="B95" s="76">
        <v>2011</v>
      </c>
      <c r="C95" s="75"/>
      <c r="D95" s="65">
        <f>SUM(E95:G95,I95:M95)</f>
        <v>1000</v>
      </c>
      <c r="E95" s="75"/>
      <c r="F95" s="75"/>
      <c r="G95" s="75"/>
      <c r="H95" s="75"/>
      <c r="I95" s="75">
        <v>1000</v>
      </c>
      <c r="J95" s="109"/>
      <c r="K95" s="65"/>
      <c r="L95" s="65"/>
      <c r="M95" s="65"/>
      <c r="N95" s="161"/>
    </row>
    <row r="96" spans="1:14" ht="15.75" customHeight="1">
      <c r="A96" s="90"/>
      <c r="B96" s="76">
        <v>2012</v>
      </c>
      <c r="C96" s="75"/>
      <c r="D96" s="65">
        <f>SUM(E96:G96,I96:M96)</f>
        <v>0</v>
      </c>
      <c r="E96" s="75"/>
      <c r="F96" s="78"/>
      <c r="G96" s="109"/>
      <c r="H96" s="109"/>
      <c r="I96" s="78"/>
      <c r="J96" s="75"/>
      <c r="K96" s="65"/>
      <c r="L96" s="65"/>
      <c r="M96" s="65"/>
      <c r="N96" s="161"/>
    </row>
    <row r="97" spans="1:14" ht="20.25" customHeight="1">
      <c r="A97" s="351" t="s">
        <v>80</v>
      </c>
      <c r="B97" s="352" t="s">
        <v>93</v>
      </c>
      <c r="C97" s="349" t="s">
        <v>25</v>
      </c>
      <c r="D97" s="334">
        <f>SUM(D99:D101)</f>
        <v>2000</v>
      </c>
      <c r="E97" s="334">
        <f>SUM(E99:E101)</f>
        <v>0</v>
      </c>
      <c r="F97" s="334">
        <f aca="true" t="shared" si="40" ref="F97:M97">SUM(F99:F101)</f>
        <v>0</v>
      </c>
      <c r="G97" s="334">
        <f t="shared" si="40"/>
        <v>0</v>
      </c>
      <c r="H97" s="334">
        <f t="shared" si="40"/>
        <v>0</v>
      </c>
      <c r="I97" s="334">
        <f t="shared" si="40"/>
        <v>2000</v>
      </c>
      <c r="J97" s="334">
        <f t="shared" si="40"/>
        <v>0</v>
      </c>
      <c r="K97" s="334">
        <f t="shared" si="40"/>
        <v>0</v>
      </c>
      <c r="L97" s="334">
        <f t="shared" si="40"/>
        <v>0</v>
      </c>
      <c r="M97" s="334">
        <f t="shared" si="40"/>
        <v>0</v>
      </c>
      <c r="N97" s="329"/>
    </row>
    <row r="98" spans="1:14" ht="12" customHeight="1">
      <c r="A98" s="351"/>
      <c r="B98" s="352"/>
      <c r="C98" s="350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29"/>
    </row>
    <row r="99" spans="1:14" ht="15.75" customHeight="1">
      <c r="A99" s="80"/>
      <c r="B99" s="76">
        <v>2010</v>
      </c>
      <c r="C99" s="78"/>
      <c r="D99" s="65">
        <f>SUM(E99:G99,I99:M99)</f>
        <v>0</v>
      </c>
      <c r="E99" s="75"/>
      <c r="F99" s="75"/>
      <c r="G99" s="75"/>
      <c r="H99" s="75"/>
      <c r="I99" s="75"/>
      <c r="J99" s="75"/>
      <c r="K99" s="75"/>
      <c r="L99" s="75"/>
      <c r="M99" s="65"/>
      <c r="N99" s="161"/>
    </row>
    <row r="100" spans="1:14" ht="14.25" customHeight="1">
      <c r="A100" s="80"/>
      <c r="B100" s="76">
        <v>2011</v>
      </c>
      <c r="C100" s="78"/>
      <c r="D100" s="65">
        <f>SUM(E100:G100,I100:M100)</f>
        <v>2000</v>
      </c>
      <c r="E100" s="75"/>
      <c r="F100" s="75"/>
      <c r="G100" s="75"/>
      <c r="H100" s="75"/>
      <c r="I100" s="75">
        <v>2000</v>
      </c>
      <c r="J100" s="75"/>
      <c r="K100" s="75"/>
      <c r="L100" s="75"/>
      <c r="M100" s="65"/>
      <c r="N100" s="161"/>
    </row>
    <row r="101" spans="1:14" ht="17.25" customHeight="1">
      <c r="A101" s="80"/>
      <c r="B101" s="76">
        <v>2012</v>
      </c>
      <c r="C101" s="78"/>
      <c r="D101" s="65">
        <f>SUM(E101:G101,I101:M101)</f>
        <v>0</v>
      </c>
      <c r="E101" s="75"/>
      <c r="F101" s="75"/>
      <c r="G101" s="75"/>
      <c r="H101" s="75"/>
      <c r="I101" s="75"/>
      <c r="J101" s="75"/>
      <c r="K101" s="75"/>
      <c r="L101" s="75"/>
      <c r="M101" s="65"/>
      <c r="N101" s="161"/>
    </row>
    <row r="102" spans="1:14" ht="19.5" customHeight="1">
      <c r="A102" s="351" t="s">
        <v>81</v>
      </c>
      <c r="B102" s="352" t="s">
        <v>96</v>
      </c>
      <c r="C102" s="349" t="s">
        <v>25</v>
      </c>
      <c r="D102" s="334">
        <f>SUM(D104:D106)</f>
        <v>2000</v>
      </c>
      <c r="E102" s="334">
        <f>SUM(E104:E106)</f>
        <v>0</v>
      </c>
      <c r="F102" s="334">
        <f aca="true" t="shared" si="41" ref="F102:M102">SUM(F104:F106)</f>
        <v>0</v>
      </c>
      <c r="G102" s="334">
        <f t="shared" si="41"/>
        <v>0</v>
      </c>
      <c r="H102" s="334">
        <f t="shared" si="41"/>
        <v>0</v>
      </c>
      <c r="I102" s="334">
        <f t="shared" si="41"/>
        <v>1000</v>
      </c>
      <c r="J102" s="334">
        <f t="shared" si="41"/>
        <v>1000</v>
      </c>
      <c r="K102" s="334">
        <f t="shared" si="41"/>
        <v>0</v>
      </c>
      <c r="L102" s="334">
        <f t="shared" si="41"/>
        <v>0</v>
      </c>
      <c r="M102" s="334">
        <f t="shared" si="41"/>
        <v>0</v>
      </c>
      <c r="N102" s="329"/>
    </row>
    <row r="103" spans="1:14" ht="27" customHeight="1">
      <c r="A103" s="351"/>
      <c r="B103" s="352"/>
      <c r="C103" s="350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29"/>
    </row>
    <row r="104" spans="1:14" ht="15.75" customHeight="1">
      <c r="A104" s="80"/>
      <c r="B104" s="76">
        <v>2010</v>
      </c>
      <c r="C104" s="78"/>
      <c r="D104" s="65">
        <f>SUM(E104:G104,I104:M104)</f>
        <v>0</v>
      </c>
      <c r="E104" s="75"/>
      <c r="F104" s="75"/>
      <c r="G104" s="75"/>
      <c r="H104" s="75"/>
      <c r="I104" s="75"/>
      <c r="J104" s="75"/>
      <c r="K104" s="75"/>
      <c r="L104" s="75"/>
      <c r="M104" s="65"/>
      <c r="N104" s="161"/>
    </row>
    <row r="105" spans="1:14" ht="14.25" customHeight="1">
      <c r="A105" s="80"/>
      <c r="B105" s="76">
        <v>2011</v>
      </c>
      <c r="C105" s="78"/>
      <c r="D105" s="65">
        <f>SUM(E105:G105,I105:M105)</f>
        <v>2000</v>
      </c>
      <c r="E105" s="75"/>
      <c r="F105" s="75"/>
      <c r="G105" s="75"/>
      <c r="H105" s="75"/>
      <c r="I105" s="75">
        <v>1000</v>
      </c>
      <c r="J105" s="75">
        <v>1000</v>
      </c>
      <c r="K105" s="75"/>
      <c r="L105" s="75"/>
      <c r="M105" s="65"/>
      <c r="N105" s="161"/>
    </row>
    <row r="106" spans="1:14" ht="17.25" customHeight="1">
      <c r="A106" s="80"/>
      <c r="B106" s="76">
        <v>2012</v>
      </c>
      <c r="C106" s="78"/>
      <c r="D106" s="65">
        <f>SUM(E106:G106,I106:M106)</f>
        <v>0</v>
      </c>
      <c r="E106" s="75"/>
      <c r="F106" s="75"/>
      <c r="G106" s="75"/>
      <c r="H106" s="75"/>
      <c r="I106" s="75"/>
      <c r="J106" s="75"/>
      <c r="K106" s="75"/>
      <c r="L106" s="75"/>
      <c r="M106" s="65"/>
      <c r="N106" s="161"/>
    </row>
    <row r="107" spans="1:14" ht="19.5" customHeight="1">
      <c r="A107" s="351" t="s">
        <v>82</v>
      </c>
      <c r="B107" s="352" t="s">
        <v>278</v>
      </c>
      <c r="C107" s="349" t="s">
        <v>25</v>
      </c>
      <c r="D107" s="334">
        <f>SUM(D109:D111)</f>
        <v>3000</v>
      </c>
      <c r="E107" s="334">
        <f>SUM(E109:E111)</f>
        <v>0</v>
      </c>
      <c r="F107" s="334">
        <f aca="true" t="shared" si="42" ref="F107:M107">SUM(F109:F111)</f>
        <v>0</v>
      </c>
      <c r="G107" s="334">
        <f t="shared" si="42"/>
        <v>0</v>
      </c>
      <c r="H107" s="334">
        <f t="shared" si="42"/>
        <v>0</v>
      </c>
      <c r="I107" s="334">
        <f t="shared" si="42"/>
        <v>3000</v>
      </c>
      <c r="J107" s="334">
        <f t="shared" si="42"/>
        <v>0</v>
      </c>
      <c r="K107" s="334">
        <f t="shared" si="42"/>
        <v>0</v>
      </c>
      <c r="L107" s="334">
        <f t="shared" si="42"/>
        <v>0</v>
      </c>
      <c r="M107" s="334">
        <f t="shared" si="42"/>
        <v>0</v>
      </c>
      <c r="N107" s="329"/>
    </row>
    <row r="108" spans="1:14" ht="27" customHeight="1">
      <c r="A108" s="351"/>
      <c r="B108" s="352"/>
      <c r="C108" s="350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29"/>
    </row>
    <row r="109" spans="1:14" ht="15.75" customHeight="1">
      <c r="A109" s="80"/>
      <c r="B109" s="76">
        <v>2010</v>
      </c>
      <c r="C109" s="78"/>
      <c r="D109" s="65">
        <f>SUM(E109:G109,I109:M109)</f>
        <v>0</v>
      </c>
      <c r="E109" s="75"/>
      <c r="F109" s="75"/>
      <c r="G109" s="75"/>
      <c r="H109" s="75"/>
      <c r="I109" s="75"/>
      <c r="J109" s="75"/>
      <c r="K109" s="75"/>
      <c r="L109" s="75"/>
      <c r="M109" s="65"/>
      <c r="N109" s="161"/>
    </row>
    <row r="110" spans="1:14" ht="14.25" customHeight="1">
      <c r="A110" s="80"/>
      <c r="B110" s="76">
        <v>2011</v>
      </c>
      <c r="C110" s="78"/>
      <c r="D110" s="65">
        <f>SUM(E110:G110,I110:M110)</f>
        <v>3000</v>
      </c>
      <c r="E110" s="75"/>
      <c r="F110" s="75"/>
      <c r="G110" s="75"/>
      <c r="H110" s="75"/>
      <c r="I110" s="75">
        <v>3000</v>
      </c>
      <c r="J110" s="75"/>
      <c r="K110" s="75"/>
      <c r="L110" s="75"/>
      <c r="M110" s="65"/>
      <c r="N110" s="161"/>
    </row>
    <row r="111" spans="1:14" ht="17.25" customHeight="1">
      <c r="A111" s="80"/>
      <c r="B111" s="76">
        <v>2012</v>
      </c>
      <c r="C111" s="78"/>
      <c r="D111" s="65">
        <f>SUM(E111:G111,I111:M111)</f>
        <v>0</v>
      </c>
      <c r="E111" s="75"/>
      <c r="F111" s="75"/>
      <c r="G111" s="75"/>
      <c r="H111" s="75"/>
      <c r="I111" s="75"/>
      <c r="J111" s="75"/>
      <c r="K111" s="75"/>
      <c r="L111" s="75"/>
      <c r="M111" s="65"/>
      <c r="N111" s="161"/>
    </row>
    <row r="112" spans="1:14" ht="29.25" customHeight="1">
      <c r="A112" s="351" t="s">
        <v>83</v>
      </c>
      <c r="B112" s="353" t="s">
        <v>130</v>
      </c>
      <c r="C112" s="334" t="s">
        <v>25</v>
      </c>
      <c r="D112" s="334">
        <f>SUM(D114:D116)</f>
        <v>1659</v>
      </c>
      <c r="E112" s="334">
        <f>SUM(E114:E116)</f>
        <v>0</v>
      </c>
      <c r="F112" s="334">
        <f aca="true" t="shared" si="43" ref="F112:M112">SUM(F114:F116)</f>
        <v>0</v>
      </c>
      <c r="G112" s="334">
        <f t="shared" si="43"/>
        <v>9</v>
      </c>
      <c r="H112" s="334">
        <f t="shared" si="43"/>
        <v>9</v>
      </c>
      <c r="I112" s="334">
        <f t="shared" si="43"/>
        <v>150</v>
      </c>
      <c r="J112" s="334">
        <f t="shared" si="43"/>
        <v>0</v>
      </c>
      <c r="K112" s="334">
        <f t="shared" si="43"/>
        <v>1500</v>
      </c>
      <c r="L112" s="334">
        <f t="shared" si="43"/>
        <v>0</v>
      </c>
      <c r="M112" s="334">
        <f t="shared" si="43"/>
        <v>0</v>
      </c>
      <c r="N112" s="329"/>
    </row>
    <row r="113" spans="1:14" ht="12" customHeight="1">
      <c r="A113" s="351"/>
      <c r="B113" s="35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29"/>
    </row>
    <row r="114" spans="1:14" ht="18.75" customHeight="1">
      <c r="A114" s="80"/>
      <c r="B114" s="76">
        <v>2010</v>
      </c>
      <c r="C114" s="65"/>
      <c r="D114" s="65">
        <f>SUM(E114:G114,I114:M114)</f>
        <v>553</v>
      </c>
      <c r="E114" s="65"/>
      <c r="F114" s="65"/>
      <c r="G114" s="65">
        <v>3</v>
      </c>
      <c r="H114" s="65">
        <v>3</v>
      </c>
      <c r="I114" s="65">
        <v>50</v>
      </c>
      <c r="J114" s="65"/>
      <c r="K114" s="65">
        <v>500</v>
      </c>
      <c r="L114" s="65"/>
      <c r="M114" s="65"/>
      <c r="N114" s="161"/>
    </row>
    <row r="115" spans="1:14" ht="15" customHeight="1">
      <c r="A115" s="80"/>
      <c r="B115" s="76">
        <v>2011</v>
      </c>
      <c r="C115" s="65"/>
      <c r="D115" s="65">
        <f>SUM(E115:G115,I115:M115)</f>
        <v>553</v>
      </c>
      <c r="E115" s="65"/>
      <c r="F115" s="65"/>
      <c r="G115" s="65">
        <v>3</v>
      </c>
      <c r="H115" s="65">
        <v>3</v>
      </c>
      <c r="I115" s="65">
        <v>50</v>
      </c>
      <c r="J115" s="65"/>
      <c r="K115" s="65">
        <v>500</v>
      </c>
      <c r="L115" s="65"/>
      <c r="M115" s="65"/>
      <c r="N115" s="161"/>
    </row>
    <row r="116" spans="1:14" ht="20.25" customHeight="1">
      <c r="A116" s="80"/>
      <c r="B116" s="76">
        <v>2012</v>
      </c>
      <c r="C116" s="65"/>
      <c r="D116" s="65">
        <f>SUM(E116:G116,I116:M116)</f>
        <v>553</v>
      </c>
      <c r="E116" s="65"/>
      <c r="F116" s="65"/>
      <c r="G116" s="65">
        <v>3</v>
      </c>
      <c r="H116" s="65">
        <v>3</v>
      </c>
      <c r="I116" s="65">
        <v>50</v>
      </c>
      <c r="J116" s="65"/>
      <c r="K116" s="65">
        <v>500</v>
      </c>
      <c r="L116" s="65"/>
      <c r="M116" s="65"/>
      <c r="N116" s="161"/>
    </row>
    <row r="117" spans="1:14" ht="29.25" customHeight="1">
      <c r="A117" s="351" t="s">
        <v>84</v>
      </c>
      <c r="B117" s="353" t="s">
        <v>131</v>
      </c>
      <c r="C117" s="334" t="s">
        <v>25</v>
      </c>
      <c r="D117" s="334">
        <f>SUM(D119:D121)</f>
        <v>1659</v>
      </c>
      <c r="E117" s="334">
        <f>SUM(E119:E121)</f>
        <v>0</v>
      </c>
      <c r="F117" s="334">
        <f aca="true" t="shared" si="44" ref="F117:M117">SUM(F119:F121)</f>
        <v>0</v>
      </c>
      <c r="G117" s="334">
        <f t="shared" si="44"/>
        <v>9</v>
      </c>
      <c r="H117" s="334">
        <f t="shared" si="44"/>
        <v>9</v>
      </c>
      <c r="I117" s="334">
        <f t="shared" si="44"/>
        <v>150</v>
      </c>
      <c r="J117" s="334">
        <f t="shared" si="44"/>
        <v>0</v>
      </c>
      <c r="K117" s="334">
        <f t="shared" si="44"/>
        <v>1500</v>
      </c>
      <c r="L117" s="334">
        <f t="shared" si="44"/>
        <v>0</v>
      </c>
      <c r="M117" s="334">
        <f t="shared" si="44"/>
        <v>0</v>
      </c>
      <c r="N117" s="329"/>
    </row>
    <row r="118" spans="1:14" ht="18" customHeight="1">
      <c r="A118" s="351"/>
      <c r="B118" s="35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29"/>
    </row>
    <row r="119" spans="1:14" ht="18.75" customHeight="1">
      <c r="A119" s="80"/>
      <c r="B119" s="76">
        <v>2010</v>
      </c>
      <c r="C119" s="65"/>
      <c r="D119" s="65">
        <f>SUM(E119:G119,I119:M119)</f>
        <v>553</v>
      </c>
      <c r="E119" s="65"/>
      <c r="F119" s="65"/>
      <c r="G119" s="65">
        <v>3</v>
      </c>
      <c r="H119" s="65">
        <v>3</v>
      </c>
      <c r="I119" s="65">
        <v>50</v>
      </c>
      <c r="J119" s="65"/>
      <c r="K119" s="65">
        <v>500</v>
      </c>
      <c r="L119" s="65"/>
      <c r="M119" s="65"/>
      <c r="N119" s="161"/>
    </row>
    <row r="120" spans="1:14" ht="15" customHeight="1">
      <c r="A120" s="80"/>
      <c r="B120" s="76">
        <v>2011</v>
      </c>
      <c r="C120" s="65"/>
      <c r="D120" s="65">
        <f>SUM(E120:G120,I120:M120)</f>
        <v>553</v>
      </c>
      <c r="E120" s="65"/>
      <c r="F120" s="65"/>
      <c r="G120" s="65">
        <v>3</v>
      </c>
      <c r="H120" s="65">
        <v>3</v>
      </c>
      <c r="I120" s="65">
        <v>50</v>
      </c>
      <c r="J120" s="65"/>
      <c r="K120" s="65">
        <v>500</v>
      </c>
      <c r="L120" s="65"/>
      <c r="M120" s="65"/>
      <c r="N120" s="161"/>
    </row>
    <row r="121" spans="1:14" ht="20.25" customHeight="1">
      <c r="A121" s="80"/>
      <c r="B121" s="76">
        <v>2012</v>
      </c>
      <c r="C121" s="65"/>
      <c r="D121" s="65">
        <f>SUM(E121:G121,I121:M121)</f>
        <v>553</v>
      </c>
      <c r="E121" s="65"/>
      <c r="F121" s="65"/>
      <c r="G121" s="65">
        <v>3</v>
      </c>
      <c r="H121" s="65">
        <v>3</v>
      </c>
      <c r="I121" s="65">
        <v>50</v>
      </c>
      <c r="J121" s="65"/>
      <c r="K121" s="65">
        <v>500</v>
      </c>
      <c r="L121" s="65"/>
      <c r="M121" s="65"/>
      <c r="N121" s="161"/>
    </row>
    <row r="122" spans="1:14" ht="31.5">
      <c r="A122" s="73" t="s">
        <v>85</v>
      </c>
      <c r="B122" s="67" t="s">
        <v>280</v>
      </c>
      <c r="C122" s="66" t="s">
        <v>25</v>
      </c>
      <c r="D122" s="66">
        <f>SUM(D123:D125)</f>
        <v>5508</v>
      </c>
      <c r="E122" s="66">
        <f>SUM(E123:E125)</f>
        <v>0</v>
      </c>
      <c r="F122" s="66">
        <f aca="true" t="shared" si="45" ref="F122:M122">SUM(F123:F125)</f>
        <v>0</v>
      </c>
      <c r="G122" s="66">
        <f t="shared" si="45"/>
        <v>8</v>
      </c>
      <c r="H122" s="66">
        <f t="shared" si="45"/>
        <v>8</v>
      </c>
      <c r="I122" s="66">
        <f t="shared" si="45"/>
        <v>2300</v>
      </c>
      <c r="J122" s="66">
        <f t="shared" si="45"/>
        <v>3200</v>
      </c>
      <c r="K122" s="66">
        <f t="shared" si="45"/>
        <v>0</v>
      </c>
      <c r="L122" s="66">
        <f t="shared" si="45"/>
        <v>0</v>
      </c>
      <c r="M122" s="66">
        <f t="shared" si="45"/>
        <v>0</v>
      </c>
      <c r="N122" s="156"/>
    </row>
    <row r="123" spans="1:14" ht="15.75">
      <c r="A123" s="80"/>
      <c r="B123" s="76">
        <v>2010</v>
      </c>
      <c r="C123" s="95"/>
      <c r="D123" s="65">
        <f>SUM(E123:G123,I123:M123)</f>
        <v>1500</v>
      </c>
      <c r="E123" s="65"/>
      <c r="F123" s="65"/>
      <c r="G123" s="65"/>
      <c r="H123" s="65"/>
      <c r="I123" s="65">
        <v>600</v>
      </c>
      <c r="J123" s="65">
        <v>900</v>
      </c>
      <c r="K123" s="65"/>
      <c r="L123" s="65"/>
      <c r="M123" s="65"/>
      <c r="N123" s="161"/>
    </row>
    <row r="124" spans="1:14" ht="15.75">
      <c r="A124" s="80"/>
      <c r="B124" s="76">
        <v>2011</v>
      </c>
      <c r="C124" s="95"/>
      <c r="D124" s="65">
        <f>SUM(E124:G124,I124:M124)</f>
        <v>1904</v>
      </c>
      <c r="E124" s="65"/>
      <c r="F124" s="65"/>
      <c r="G124" s="65">
        <v>4</v>
      </c>
      <c r="H124" s="65">
        <v>4</v>
      </c>
      <c r="I124" s="65">
        <v>800</v>
      </c>
      <c r="J124" s="65">
        <v>1100</v>
      </c>
      <c r="K124" s="65"/>
      <c r="L124" s="65"/>
      <c r="M124" s="65"/>
      <c r="N124" s="161"/>
    </row>
    <row r="125" spans="1:14" ht="15.75">
      <c r="A125" s="80"/>
      <c r="B125" s="76">
        <v>2012</v>
      </c>
      <c r="C125" s="95"/>
      <c r="D125" s="65">
        <f>SUM(E125:G125,I125:M125)</f>
        <v>2104</v>
      </c>
      <c r="E125" s="65"/>
      <c r="F125" s="65"/>
      <c r="G125" s="65">
        <v>4</v>
      </c>
      <c r="H125" s="65">
        <v>4</v>
      </c>
      <c r="I125" s="65">
        <v>900</v>
      </c>
      <c r="J125" s="65">
        <v>1200</v>
      </c>
      <c r="K125" s="65"/>
      <c r="L125" s="65"/>
      <c r="M125" s="65"/>
      <c r="N125" s="161"/>
    </row>
    <row r="126" spans="1:14" ht="31.5">
      <c r="A126" s="73" t="s">
        <v>86</v>
      </c>
      <c r="B126" s="67" t="s">
        <v>280</v>
      </c>
      <c r="C126" s="66" t="s">
        <v>25</v>
      </c>
      <c r="D126" s="66">
        <f>SUM(D127:D129)</f>
        <v>0</v>
      </c>
      <c r="E126" s="66">
        <f>SUM(E127:E129)</f>
        <v>0</v>
      </c>
      <c r="F126" s="66">
        <f aca="true" t="shared" si="46" ref="F126:M126">SUM(F127:F129)</f>
        <v>0</v>
      </c>
      <c r="G126" s="66">
        <f t="shared" si="46"/>
        <v>0</v>
      </c>
      <c r="H126" s="66">
        <f t="shared" si="46"/>
        <v>0</v>
      </c>
      <c r="I126" s="66">
        <f t="shared" si="46"/>
        <v>0</v>
      </c>
      <c r="J126" s="66">
        <f t="shared" si="46"/>
        <v>0</v>
      </c>
      <c r="K126" s="66">
        <f t="shared" si="46"/>
        <v>0</v>
      </c>
      <c r="L126" s="66">
        <f t="shared" si="46"/>
        <v>0</v>
      </c>
      <c r="M126" s="66">
        <f t="shared" si="46"/>
        <v>0</v>
      </c>
      <c r="N126" s="261"/>
    </row>
    <row r="127" spans="1:14" ht="15.75">
      <c r="A127" s="90"/>
      <c r="B127" s="263">
        <v>2010</v>
      </c>
      <c r="C127" s="95"/>
      <c r="D127" s="91">
        <f>SUM(E127:G127,I127:M127)</f>
        <v>0</v>
      </c>
      <c r="E127" s="91"/>
      <c r="F127" s="91"/>
      <c r="G127" s="91"/>
      <c r="H127" s="91"/>
      <c r="I127" s="91"/>
      <c r="J127" s="91"/>
      <c r="K127" s="91"/>
      <c r="L127" s="91"/>
      <c r="M127" s="91"/>
      <c r="N127" s="160"/>
    </row>
    <row r="128" spans="1:14" ht="15.75">
      <c r="A128" s="90"/>
      <c r="B128" s="263">
        <v>2011</v>
      </c>
      <c r="C128" s="95"/>
      <c r="D128" s="91">
        <f>SUM(E128:G128,I128:M128)</f>
        <v>0</v>
      </c>
      <c r="E128" s="91"/>
      <c r="F128" s="91"/>
      <c r="G128" s="91"/>
      <c r="H128" s="91"/>
      <c r="I128" s="91"/>
      <c r="J128" s="91"/>
      <c r="K128" s="91"/>
      <c r="L128" s="91"/>
      <c r="M128" s="91"/>
      <c r="N128" s="160"/>
    </row>
    <row r="129" spans="1:14" ht="15.75">
      <c r="A129" s="90"/>
      <c r="B129" s="263">
        <v>2012</v>
      </c>
      <c r="C129" s="95"/>
      <c r="D129" s="91">
        <f>SUM(E129:G129,I129:M129)</f>
        <v>0</v>
      </c>
      <c r="E129" s="91"/>
      <c r="F129" s="91"/>
      <c r="G129" s="91"/>
      <c r="H129" s="91"/>
      <c r="I129" s="91"/>
      <c r="J129" s="91"/>
      <c r="K129" s="91"/>
      <c r="L129" s="91"/>
      <c r="M129" s="91"/>
      <c r="N129" s="160"/>
    </row>
    <row r="130" spans="1:14" ht="31.5">
      <c r="A130" s="73" t="s">
        <v>85</v>
      </c>
      <c r="B130" s="67" t="s">
        <v>280</v>
      </c>
      <c r="C130" s="66" t="s">
        <v>25</v>
      </c>
      <c r="D130" s="66">
        <f>SUM(D131:D133)</f>
        <v>0</v>
      </c>
      <c r="E130" s="66">
        <f>SUM(E131:E133)</f>
        <v>0</v>
      </c>
      <c r="F130" s="66">
        <f aca="true" t="shared" si="47" ref="F130:M130">SUM(F131:F133)</f>
        <v>0</v>
      </c>
      <c r="G130" s="66">
        <f t="shared" si="47"/>
        <v>0</v>
      </c>
      <c r="H130" s="66">
        <f t="shared" si="47"/>
        <v>0</v>
      </c>
      <c r="I130" s="66">
        <f t="shared" si="47"/>
        <v>0</v>
      </c>
      <c r="J130" s="66">
        <f t="shared" si="47"/>
        <v>0</v>
      </c>
      <c r="K130" s="66">
        <f t="shared" si="47"/>
        <v>0</v>
      </c>
      <c r="L130" s="66">
        <f t="shared" si="47"/>
        <v>0</v>
      </c>
      <c r="M130" s="66">
        <f t="shared" si="47"/>
        <v>0</v>
      </c>
      <c r="N130" s="261"/>
    </row>
    <row r="131" spans="1:14" ht="15.75">
      <c r="A131" s="90"/>
      <c r="B131" s="263">
        <v>2010</v>
      </c>
      <c r="C131" s="95"/>
      <c r="D131" s="91">
        <f>SUM(E131:G131,I131:M131)</f>
        <v>0</v>
      </c>
      <c r="E131" s="91"/>
      <c r="F131" s="91"/>
      <c r="G131" s="91"/>
      <c r="H131" s="91"/>
      <c r="I131" s="91"/>
      <c r="J131" s="91"/>
      <c r="K131" s="91"/>
      <c r="L131" s="91"/>
      <c r="M131" s="91"/>
      <c r="N131" s="160"/>
    </row>
    <row r="132" spans="1:14" ht="15.75">
      <c r="A132" s="90"/>
      <c r="B132" s="263">
        <v>2011</v>
      </c>
      <c r="C132" s="95"/>
      <c r="D132" s="91">
        <f>SUM(E132:G132,I132:M132)</f>
        <v>0</v>
      </c>
      <c r="E132" s="91"/>
      <c r="F132" s="91"/>
      <c r="G132" s="91"/>
      <c r="H132" s="91"/>
      <c r="I132" s="91"/>
      <c r="J132" s="91"/>
      <c r="K132" s="91"/>
      <c r="L132" s="91"/>
      <c r="M132" s="91"/>
      <c r="N132" s="160"/>
    </row>
    <row r="133" spans="1:14" ht="15.75">
      <c r="A133" s="90"/>
      <c r="B133" s="263">
        <v>2012</v>
      </c>
      <c r="C133" s="95"/>
      <c r="D133" s="91">
        <f>SUM(E133:G133,I133:M133)</f>
        <v>0</v>
      </c>
      <c r="E133" s="91"/>
      <c r="F133" s="91"/>
      <c r="G133" s="91"/>
      <c r="H133" s="91"/>
      <c r="I133" s="91"/>
      <c r="J133" s="91"/>
      <c r="K133" s="91"/>
      <c r="L133" s="91"/>
      <c r="M133" s="91"/>
      <c r="N133" s="160"/>
    </row>
    <row r="134" spans="1:14" ht="31.5">
      <c r="A134" s="73" t="s">
        <v>85</v>
      </c>
      <c r="B134" s="67" t="s">
        <v>280</v>
      </c>
      <c r="C134" s="66" t="s">
        <v>25</v>
      </c>
      <c r="D134" s="66">
        <f>SUM(D135:D137)</f>
        <v>0</v>
      </c>
      <c r="E134" s="66">
        <f>SUM(E135:E137)</f>
        <v>0</v>
      </c>
      <c r="F134" s="66">
        <f aca="true" t="shared" si="48" ref="F134:M134">SUM(F135:F137)</f>
        <v>0</v>
      </c>
      <c r="G134" s="66">
        <f t="shared" si="48"/>
        <v>0</v>
      </c>
      <c r="H134" s="66">
        <f t="shared" si="48"/>
        <v>0</v>
      </c>
      <c r="I134" s="66">
        <f t="shared" si="48"/>
        <v>0</v>
      </c>
      <c r="J134" s="66">
        <f t="shared" si="48"/>
        <v>0</v>
      </c>
      <c r="K134" s="66">
        <f t="shared" si="48"/>
        <v>0</v>
      </c>
      <c r="L134" s="66">
        <f t="shared" si="48"/>
        <v>0</v>
      </c>
      <c r="M134" s="66">
        <f t="shared" si="48"/>
        <v>0</v>
      </c>
      <c r="N134" s="261"/>
    </row>
    <row r="135" spans="1:14" ht="15.75">
      <c r="A135" s="90"/>
      <c r="B135" s="263">
        <v>2010</v>
      </c>
      <c r="C135" s="95"/>
      <c r="D135" s="91">
        <f>SUM(E135:G135,I135:M135)</f>
        <v>0</v>
      </c>
      <c r="E135" s="91"/>
      <c r="F135" s="91"/>
      <c r="G135" s="91"/>
      <c r="H135" s="91"/>
      <c r="I135" s="91"/>
      <c r="J135" s="91"/>
      <c r="K135" s="91"/>
      <c r="L135" s="91"/>
      <c r="M135" s="91"/>
      <c r="N135" s="160"/>
    </row>
    <row r="136" spans="1:14" ht="15.75">
      <c r="A136" s="90"/>
      <c r="B136" s="263">
        <v>2011</v>
      </c>
      <c r="C136" s="95"/>
      <c r="D136" s="91">
        <f>SUM(E136:G136,I136:M136)</f>
        <v>0</v>
      </c>
      <c r="E136" s="91"/>
      <c r="F136" s="91"/>
      <c r="G136" s="91"/>
      <c r="H136" s="91"/>
      <c r="I136" s="91"/>
      <c r="J136" s="91"/>
      <c r="K136" s="91"/>
      <c r="L136" s="91"/>
      <c r="M136" s="91"/>
      <c r="N136" s="160"/>
    </row>
    <row r="137" spans="1:14" ht="15.75">
      <c r="A137" s="90"/>
      <c r="B137" s="263">
        <v>2012</v>
      </c>
      <c r="C137" s="95"/>
      <c r="D137" s="91">
        <f>SUM(E137:G137,I137:M137)</f>
        <v>0</v>
      </c>
      <c r="E137" s="91"/>
      <c r="F137" s="91"/>
      <c r="G137" s="91"/>
      <c r="H137" s="91"/>
      <c r="I137" s="91"/>
      <c r="J137" s="91"/>
      <c r="K137" s="91"/>
      <c r="L137" s="91"/>
      <c r="M137" s="91"/>
      <c r="N137" s="160"/>
    </row>
    <row r="138" spans="1:14" ht="47.25">
      <c r="A138" s="73" t="s">
        <v>86</v>
      </c>
      <c r="B138" s="67" t="s">
        <v>222</v>
      </c>
      <c r="C138" s="69" t="s">
        <v>25</v>
      </c>
      <c r="D138" s="66">
        <f>SUM(D139:D141)</f>
        <v>30</v>
      </c>
      <c r="E138" s="66">
        <f>SUM(E139:E141)</f>
        <v>0</v>
      </c>
      <c r="F138" s="66">
        <f aca="true" t="shared" si="49" ref="F138:M138">SUM(F139:F141)</f>
        <v>0</v>
      </c>
      <c r="G138" s="66">
        <f t="shared" si="49"/>
        <v>30</v>
      </c>
      <c r="H138" s="66">
        <f t="shared" si="49"/>
        <v>30</v>
      </c>
      <c r="I138" s="66">
        <f t="shared" si="49"/>
        <v>0</v>
      </c>
      <c r="J138" s="66">
        <f t="shared" si="49"/>
        <v>0</v>
      </c>
      <c r="K138" s="66">
        <f t="shared" si="49"/>
        <v>0</v>
      </c>
      <c r="L138" s="66">
        <f t="shared" si="49"/>
        <v>0</v>
      </c>
      <c r="M138" s="66">
        <f t="shared" si="49"/>
        <v>0</v>
      </c>
      <c r="N138" s="156"/>
    </row>
    <row r="139" spans="1:14" ht="15.75">
      <c r="A139" s="80"/>
      <c r="B139" s="76">
        <v>2010</v>
      </c>
      <c r="C139" s="95"/>
      <c r="D139" s="65">
        <f>SUM(E139:G139,I139:M139)</f>
        <v>30</v>
      </c>
      <c r="E139" s="65"/>
      <c r="F139" s="65"/>
      <c r="G139" s="65">
        <v>30</v>
      </c>
      <c r="H139" s="65">
        <v>30</v>
      </c>
      <c r="I139" s="65"/>
      <c r="J139" s="65"/>
      <c r="K139" s="65"/>
      <c r="L139" s="65"/>
      <c r="M139" s="65"/>
      <c r="N139" s="161"/>
    </row>
    <row r="140" spans="1:14" ht="15.75">
      <c r="A140" s="80"/>
      <c r="B140" s="76">
        <v>2011</v>
      </c>
      <c r="C140" s="95"/>
      <c r="D140" s="65">
        <f>SUM(E140:G140,I140:M140)</f>
        <v>0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161"/>
    </row>
    <row r="141" spans="1:14" ht="15.75">
      <c r="A141" s="80"/>
      <c r="B141" s="76">
        <v>2012</v>
      </c>
      <c r="C141" s="95"/>
      <c r="D141" s="65">
        <f>SUM(E141:G141,I141:M141)</f>
        <v>0</v>
      </c>
      <c r="E141" s="65"/>
      <c r="F141" s="65"/>
      <c r="G141" s="65"/>
      <c r="H141" s="65"/>
      <c r="I141" s="65"/>
      <c r="J141" s="65"/>
      <c r="K141" s="65"/>
      <c r="L141" s="65"/>
      <c r="M141" s="65"/>
      <c r="N141" s="161"/>
    </row>
    <row r="142" spans="1:14" ht="47.25">
      <c r="A142" s="73" t="s">
        <v>87</v>
      </c>
      <c r="B142" s="67" t="s">
        <v>208</v>
      </c>
      <c r="C142" s="66" t="s">
        <v>25</v>
      </c>
      <c r="D142" s="66">
        <f>SUM(D143:D145)</f>
        <v>560</v>
      </c>
      <c r="E142" s="66">
        <f>SUM(E143:E145)</f>
        <v>0</v>
      </c>
      <c r="F142" s="66">
        <f aca="true" t="shared" si="50" ref="F142:M142">SUM(F143:F145)</f>
        <v>0</v>
      </c>
      <c r="G142" s="66">
        <f t="shared" si="50"/>
        <v>60</v>
      </c>
      <c r="H142" s="66">
        <f t="shared" si="50"/>
        <v>10</v>
      </c>
      <c r="I142" s="66">
        <f t="shared" si="50"/>
        <v>500</v>
      </c>
      <c r="J142" s="66">
        <f t="shared" si="50"/>
        <v>0</v>
      </c>
      <c r="K142" s="66">
        <f t="shared" si="50"/>
        <v>0</v>
      </c>
      <c r="L142" s="66">
        <f t="shared" si="50"/>
        <v>0</v>
      </c>
      <c r="M142" s="66">
        <f t="shared" si="50"/>
        <v>0</v>
      </c>
      <c r="N142" s="156"/>
    </row>
    <row r="143" spans="1:14" ht="15.75">
      <c r="A143" s="80"/>
      <c r="B143" s="76">
        <v>2010</v>
      </c>
      <c r="C143" s="65"/>
      <c r="D143" s="65">
        <f>SUM(E143:G143,I143:M143)</f>
        <v>300</v>
      </c>
      <c r="E143" s="65"/>
      <c r="F143" s="65"/>
      <c r="G143" s="65">
        <v>50</v>
      </c>
      <c r="H143" s="65"/>
      <c r="I143" s="65">
        <v>250</v>
      </c>
      <c r="J143" s="65"/>
      <c r="K143" s="65"/>
      <c r="L143" s="65"/>
      <c r="M143" s="65"/>
      <c r="N143" s="161"/>
    </row>
    <row r="144" spans="1:14" ht="15.75">
      <c r="A144" s="80"/>
      <c r="B144" s="76">
        <v>2011</v>
      </c>
      <c r="C144" s="65"/>
      <c r="D144" s="65">
        <f>SUM(E144:G144,I144:M144)</f>
        <v>260</v>
      </c>
      <c r="E144" s="65"/>
      <c r="F144" s="65"/>
      <c r="G144" s="65">
        <v>10</v>
      </c>
      <c r="H144" s="65">
        <v>10</v>
      </c>
      <c r="I144" s="65">
        <v>250</v>
      </c>
      <c r="J144" s="65"/>
      <c r="K144" s="65"/>
      <c r="L144" s="65"/>
      <c r="M144" s="65"/>
      <c r="N144" s="161"/>
    </row>
    <row r="145" spans="1:14" ht="15.75">
      <c r="A145" s="80"/>
      <c r="B145" s="76">
        <v>2012</v>
      </c>
      <c r="C145" s="65"/>
      <c r="D145" s="65">
        <f>SUM(E145:G145,I145:M145)</f>
        <v>0</v>
      </c>
      <c r="E145" s="65"/>
      <c r="F145" s="65"/>
      <c r="G145" s="65"/>
      <c r="H145" s="65"/>
      <c r="I145" s="65"/>
      <c r="J145" s="65"/>
      <c r="K145" s="65"/>
      <c r="L145" s="65"/>
      <c r="M145" s="65"/>
      <c r="N145" s="161"/>
    </row>
    <row r="146" spans="1:14" ht="31.5">
      <c r="A146" s="73" t="s">
        <v>132</v>
      </c>
      <c r="B146" s="67" t="s">
        <v>223</v>
      </c>
      <c r="C146" s="66" t="s">
        <v>25</v>
      </c>
      <c r="D146" s="66">
        <f>SUM(D147:D149)</f>
        <v>860</v>
      </c>
      <c r="E146" s="66">
        <f>SUM(E147:E149)</f>
        <v>0</v>
      </c>
      <c r="F146" s="66">
        <f aca="true" t="shared" si="51" ref="F146:M146">SUM(F147:F149)</f>
        <v>0</v>
      </c>
      <c r="G146" s="66">
        <f t="shared" si="51"/>
        <v>110</v>
      </c>
      <c r="H146" s="66">
        <f t="shared" si="51"/>
        <v>10</v>
      </c>
      <c r="I146" s="66">
        <f t="shared" si="51"/>
        <v>750</v>
      </c>
      <c r="J146" s="66">
        <f t="shared" si="51"/>
        <v>0</v>
      </c>
      <c r="K146" s="66">
        <f t="shared" si="51"/>
        <v>0</v>
      </c>
      <c r="L146" s="66">
        <f t="shared" si="51"/>
        <v>0</v>
      </c>
      <c r="M146" s="66">
        <f t="shared" si="51"/>
        <v>0</v>
      </c>
      <c r="N146" s="229"/>
    </row>
    <row r="147" spans="1:14" ht="15.75">
      <c r="A147" s="80"/>
      <c r="B147" s="76">
        <v>2010</v>
      </c>
      <c r="C147" s="65"/>
      <c r="D147" s="65">
        <f>SUM(E147:G147,I147:M147)</f>
        <v>260</v>
      </c>
      <c r="E147" s="65"/>
      <c r="F147" s="65"/>
      <c r="G147" s="65">
        <v>10</v>
      </c>
      <c r="H147" s="65"/>
      <c r="I147" s="65">
        <v>250</v>
      </c>
      <c r="J147" s="65"/>
      <c r="K147" s="65"/>
      <c r="L147" s="65"/>
      <c r="M147" s="65"/>
      <c r="N147" s="161"/>
    </row>
    <row r="148" spans="1:14" ht="15.75">
      <c r="A148" s="80"/>
      <c r="B148" s="76">
        <v>2011</v>
      </c>
      <c r="C148" s="65"/>
      <c r="D148" s="65">
        <f>SUM(E148:G148,I148:M148)</f>
        <v>300</v>
      </c>
      <c r="E148" s="65"/>
      <c r="F148" s="65"/>
      <c r="G148" s="65">
        <v>50</v>
      </c>
      <c r="H148" s="65">
        <v>10</v>
      </c>
      <c r="I148" s="65">
        <v>250</v>
      </c>
      <c r="J148" s="65"/>
      <c r="K148" s="65"/>
      <c r="L148" s="65"/>
      <c r="M148" s="65"/>
      <c r="N148" s="161"/>
    </row>
    <row r="149" spans="1:14" ht="15.75">
      <c r="A149" s="80"/>
      <c r="B149" s="76">
        <v>2012</v>
      </c>
      <c r="C149" s="65"/>
      <c r="D149" s="65">
        <f>SUM(E149:G149,I149:M149)</f>
        <v>300</v>
      </c>
      <c r="E149" s="65"/>
      <c r="F149" s="65"/>
      <c r="G149" s="65">
        <v>50</v>
      </c>
      <c r="H149" s="65"/>
      <c r="I149" s="65">
        <v>250</v>
      </c>
      <c r="J149" s="65"/>
      <c r="K149" s="65"/>
      <c r="L149" s="65"/>
      <c r="M149" s="65"/>
      <c r="N149" s="161"/>
    </row>
    <row r="150" spans="1:14" ht="47.25">
      <c r="A150" s="73" t="s">
        <v>133</v>
      </c>
      <c r="B150" s="67" t="s">
        <v>60</v>
      </c>
      <c r="C150" s="66" t="s">
        <v>25</v>
      </c>
      <c r="D150" s="66">
        <f>SUM(D151:D153)</f>
        <v>87</v>
      </c>
      <c r="E150" s="66">
        <f>SUM(E151:E153)</f>
        <v>0</v>
      </c>
      <c r="F150" s="66">
        <f aca="true" t="shared" si="52" ref="F150:M150">SUM(F151:F153)</f>
        <v>0</v>
      </c>
      <c r="G150" s="66">
        <f t="shared" si="52"/>
        <v>0</v>
      </c>
      <c r="H150" s="66">
        <f t="shared" si="52"/>
        <v>0</v>
      </c>
      <c r="I150" s="66">
        <f t="shared" si="52"/>
        <v>87</v>
      </c>
      <c r="J150" s="66">
        <f t="shared" si="52"/>
        <v>0</v>
      </c>
      <c r="K150" s="66">
        <f t="shared" si="52"/>
        <v>0</v>
      </c>
      <c r="L150" s="66">
        <f t="shared" si="52"/>
        <v>0</v>
      </c>
      <c r="M150" s="66">
        <f t="shared" si="52"/>
        <v>0</v>
      </c>
      <c r="N150" s="156"/>
    </row>
    <row r="151" spans="1:14" ht="15.75">
      <c r="A151" s="80"/>
      <c r="B151" s="76">
        <v>2010</v>
      </c>
      <c r="C151" s="96"/>
      <c r="D151" s="65">
        <f>SUM(E151:G151,I151:M151)</f>
        <v>0</v>
      </c>
      <c r="E151" s="65"/>
      <c r="F151" s="65"/>
      <c r="G151" s="65"/>
      <c r="H151" s="65"/>
      <c r="I151" s="65"/>
      <c r="J151" s="65"/>
      <c r="K151" s="65"/>
      <c r="L151" s="65"/>
      <c r="M151" s="65"/>
      <c r="N151" s="161"/>
    </row>
    <row r="152" spans="1:14" ht="15.75">
      <c r="A152" s="80"/>
      <c r="B152" s="76">
        <v>2011</v>
      </c>
      <c r="C152" s="96"/>
      <c r="D152" s="65">
        <f>SUM(E152:G152,I152:M152)</f>
        <v>87</v>
      </c>
      <c r="E152" s="65"/>
      <c r="F152" s="65"/>
      <c r="G152" s="65"/>
      <c r="H152" s="65"/>
      <c r="I152" s="65">
        <v>87</v>
      </c>
      <c r="J152" s="65"/>
      <c r="K152" s="65"/>
      <c r="L152" s="65"/>
      <c r="M152" s="65"/>
      <c r="N152" s="161"/>
    </row>
    <row r="153" spans="1:14" ht="15.75">
      <c r="A153" s="80"/>
      <c r="B153" s="76">
        <v>2012</v>
      </c>
      <c r="C153" s="96"/>
      <c r="D153" s="65">
        <f>SUM(E153:G153,I153:M153)</f>
        <v>0</v>
      </c>
      <c r="E153" s="65"/>
      <c r="F153" s="65"/>
      <c r="G153" s="65"/>
      <c r="H153" s="65"/>
      <c r="I153" s="65"/>
      <c r="J153" s="65"/>
      <c r="K153" s="65"/>
      <c r="L153" s="65"/>
      <c r="M153" s="65"/>
      <c r="N153" s="161"/>
    </row>
    <row r="154" spans="1:14" ht="31.5">
      <c r="A154" s="72" t="s">
        <v>134</v>
      </c>
      <c r="B154" s="67" t="s">
        <v>50</v>
      </c>
      <c r="C154" s="66" t="s">
        <v>25</v>
      </c>
      <c r="D154" s="66">
        <f>SUM(D155:D157)</f>
        <v>1000</v>
      </c>
      <c r="E154" s="66">
        <f aca="true" t="shared" si="53" ref="E154:M154">SUM(E155:E157)</f>
        <v>0</v>
      </c>
      <c r="F154" s="66">
        <f t="shared" si="53"/>
        <v>0</v>
      </c>
      <c r="G154" s="66">
        <f t="shared" si="53"/>
        <v>0</v>
      </c>
      <c r="H154" s="66">
        <f t="shared" si="53"/>
        <v>0</v>
      </c>
      <c r="I154" s="66">
        <f t="shared" si="53"/>
        <v>0</v>
      </c>
      <c r="J154" s="66">
        <f t="shared" si="53"/>
        <v>0</v>
      </c>
      <c r="K154" s="66">
        <f t="shared" si="53"/>
        <v>1000</v>
      </c>
      <c r="L154" s="66">
        <f t="shared" si="53"/>
        <v>0</v>
      </c>
      <c r="M154" s="66">
        <f t="shared" si="53"/>
        <v>0</v>
      </c>
      <c r="N154" s="156"/>
    </row>
    <row r="155" spans="1:14" ht="15.75">
      <c r="A155" s="90"/>
      <c r="B155" s="76">
        <v>2010</v>
      </c>
      <c r="C155" s="97"/>
      <c r="D155" s="65">
        <f>SUM(E155:G155,I155:M155)</f>
        <v>0</v>
      </c>
      <c r="E155" s="97"/>
      <c r="F155" s="97"/>
      <c r="G155" s="97"/>
      <c r="H155" s="97"/>
      <c r="I155" s="97"/>
      <c r="J155" s="97"/>
      <c r="K155" s="91"/>
      <c r="L155" s="91"/>
      <c r="M155" s="91"/>
      <c r="N155" s="160"/>
    </row>
    <row r="156" spans="1:14" ht="15.75">
      <c r="A156" s="90"/>
      <c r="B156" s="76">
        <v>2011</v>
      </c>
      <c r="C156" s="65"/>
      <c r="D156" s="65">
        <f>SUM(E156:G156,I156:M156)</f>
        <v>1000</v>
      </c>
      <c r="E156" s="65"/>
      <c r="F156" s="65"/>
      <c r="G156" s="65"/>
      <c r="H156" s="65"/>
      <c r="I156" s="65"/>
      <c r="J156" s="65"/>
      <c r="K156" s="91">
        <v>1000</v>
      </c>
      <c r="L156" s="91"/>
      <c r="M156" s="91"/>
      <c r="N156" s="160"/>
    </row>
    <row r="157" spans="1:14" ht="15.75">
      <c r="A157" s="90"/>
      <c r="B157" s="76">
        <v>2012</v>
      </c>
      <c r="C157" s="98"/>
      <c r="D157" s="65">
        <f>SUM(E157:G157,I157:M157)</f>
        <v>0</v>
      </c>
      <c r="E157" s="98"/>
      <c r="F157" s="98"/>
      <c r="G157" s="98"/>
      <c r="H157" s="98"/>
      <c r="I157" s="98"/>
      <c r="J157" s="98"/>
      <c r="K157" s="91"/>
      <c r="L157" s="91"/>
      <c r="M157" s="91"/>
      <c r="N157" s="160"/>
    </row>
    <row r="158" spans="1:14" ht="47.25">
      <c r="A158" s="73" t="s">
        <v>135</v>
      </c>
      <c r="B158" s="246" t="s">
        <v>139</v>
      </c>
      <c r="C158" s="66" t="s">
        <v>21</v>
      </c>
      <c r="D158" s="66">
        <f>SUM(D159:D161)</f>
        <v>30</v>
      </c>
      <c r="E158" s="66">
        <f>SUM(E159:E161)</f>
        <v>0</v>
      </c>
      <c r="F158" s="66">
        <f aca="true" t="shared" si="54" ref="F158:M158">SUM(F159:F161)</f>
        <v>0</v>
      </c>
      <c r="G158" s="66">
        <f t="shared" si="54"/>
        <v>30</v>
      </c>
      <c r="H158" s="66">
        <f t="shared" si="54"/>
        <v>10</v>
      </c>
      <c r="I158" s="66">
        <f t="shared" si="54"/>
        <v>0</v>
      </c>
      <c r="J158" s="66">
        <f t="shared" si="54"/>
        <v>0</v>
      </c>
      <c r="K158" s="66">
        <f t="shared" si="54"/>
        <v>0</v>
      </c>
      <c r="L158" s="66">
        <f t="shared" si="54"/>
        <v>0</v>
      </c>
      <c r="M158" s="66">
        <f t="shared" si="54"/>
        <v>0</v>
      </c>
      <c r="N158" s="156"/>
    </row>
    <row r="159" spans="1:14" ht="15.75">
      <c r="A159" s="80"/>
      <c r="B159" s="76">
        <v>2010</v>
      </c>
      <c r="C159" s="65"/>
      <c r="D159" s="65">
        <f>SUM(E159:G159,I159:M159)</f>
        <v>10</v>
      </c>
      <c r="E159" s="65"/>
      <c r="F159" s="65"/>
      <c r="G159" s="65">
        <v>10</v>
      </c>
      <c r="H159" s="65"/>
      <c r="I159" s="65"/>
      <c r="J159" s="65"/>
      <c r="K159" s="65"/>
      <c r="L159" s="65"/>
      <c r="M159" s="65"/>
      <c r="N159" s="161"/>
    </row>
    <row r="160" spans="1:14" ht="15.75">
      <c r="A160" s="80"/>
      <c r="B160" s="76">
        <v>2011</v>
      </c>
      <c r="C160" s="65"/>
      <c r="D160" s="65">
        <f>SUM(E160:G160,I160:M160)</f>
        <v>10</v>
      </c>
      <c r="E160" s="65"/>
      <c r="F160" s="65"/>
      <c r="G160" s="65">
        <v>10</v>
      </c>
      <c r="H160" s="65">
        <v>10</v>
      </c>
      <c r="I160" s="65"/>
      <c r="J160" s="65"/>
      <c r="K160" s="65"/>
      <c r="L160" s="65"/>
      <c r="M160" s="65"/>
      <c r="N160" s="161"/>
    </row>
    <row r="161" spans="1:14" ht="15.75">
      <c r="A161" s="80"/>
      <c r="B161" s="76">
        <v>2012</v>
      </c>
      <c r="C161" s="65"/>
      <c r="D161" s="65">
        <f>SUM(E161:G161,I161:M161)</f>
        <v>10</v>
      </c>
      <c r="E161" s="65"/>
      <c r="F161" s="65"/>
      <c r="G161" s="65">
        <v>10</v>
      </c>
      <c r="H161" s="65"/>
      <c r="I161" s="65"/>
      <c r="J161" s="65"/>
      <c r="K161" s="65"/>
      <c r="L161" s="65"/>
      <c r="M161" s="65"/>
      <c r="N161" s="161"/>
    </row>
    <row r="162" spans="1:14" ht="47.25">
      <c r="A162" s="73" t="s">
        <v>136</v>
      </c>
      <c r="B162" s="70" t="s">
        <v>140</v>
      </c>
      <c r="C162" s="66" t="s">
        <v>21</v>
      </c>
      <c r="D162" s="66">
        <f>SUM(D163:D165)</f>
        <v>30</v>
      </c>
      <c r="E162" s="66">
        <f>SUM(E163:E165)</f>
        <v>0</v>
      </c>
      <c r="F162" s="66">
        <f aca="true" t="shared" si="55" ref="F162:M162">SUM(F163:F165)</f>
        <v>0</v>
      </c>
      <c r="G162" s="66">
        <f t="shared" si="55"/>
        <v>30</v>
      </c>
      <c r="H162" s="66">
        <f t="shared" si="55"/>
        <v>10</v>
      </c>
      <c r="I162" s="66">
        <f t="shared" si="55"/>
        <v>0</v>
      </c>
      <c r="J162" s="66">
        <f t="shared" si="55"/>
        <v>0</v>
      </c>
      <c r="K162" s="66">
        <f t="shared" si="55"/>
        <v>0</v>
      </c>
      <c r="L162" s="66">
        <f t="shared" si="55"/>
        <v>0</v>
      </c>
      <c r="M162" s="66">
        <f t="shared" si="55"/>
        <v>0</v>
      </c>
      <c r="N162" s="176"/>
    </row>
    <row r="163" spans="1:14" ht="15.75">
      <c r="A163" s="80"/>
      <c r="B163" s="76">
        <v>2010</v>
      </c>
      <c r="C163" s="65"/>
      <c r="D163" s="65">
        <f>SUM(E163:G163,I163:M163)</f>
        <v>10</v>
      </c>
      <c r="E163" s="65"/>
      <c r="F163" s="65"/>
      <c r="G163" s="65">
        <v>10</v>
      </c>
      <c r="H163" s="65"/>
      <c r="I163" s="65"/>
      <c r="J163" s="65"/>
      <c r="K163" s="65"/>
      <c r="L163" s="65"/>
      <c r="M163" s="65"/>
      <c r="N163" s="161"/>
    </row>
    <row r="164" spans="1:14" ht="15.75">
      <c r="A164" s="80"/>
      <c r="B164" s="76">
        <v>2011</v>
      </c>
      <c r="C164" s="65"/>
      <c r="D164" s="65">
        <f>SUM(E164:G164,I164:M164)</f>
        <v>10</v>
      </c>
      <c r="E164" s="65"/>
      <c r="F164" s="65"/>
      <c r="G164" s="65">
        <v>10</v>
      </c>
      <c r="H164" s="65">
        <v>10</v>
      </c>
      <c r="I164" s="65"/>
      <c r="J164" s="65"/>
      <c r="K164" s="65"/>
      <c r="L164" s="65"/>
      <c r="M164" s="65"/>
      <c r="N164" s="161"/>
    </row>
    <row r="165" spans="1:14" ht="15.75">
      <c r="A165" s="80"/>
      <c r="B165" s="76">
        <v>2012</v>
      </c>
      <c r="C165" s="65"/>
      <c r="D165" s="65">
        <f>SUM(E165:G165,I165:M165)</f>
        <v>10</v>
      </c>
      <c r="E165" s="65"/>
      <c r="F165" s="65"/>
      <c r="G165" s="65">
        <v>10</v>
      </c>
      <c r="H165" s="65"/>
      <c r="I165" s="65"/>
      <c r="J165" s="65"/>
      <c r="K165" s="65"/>
      <c r="L165" s="65"/>
      <c r="M165" s="65"/>
      <c r="N165" s="161"/>
    </row>
    <row r="166" spans="1:14" ht="15.75">
      <c r="A166" s="73" t="s">
        <v>137</v>
      </c>
      <c r="B166" s="74" t="s">
        <v>51</v>
      </c>
      <c r="C166" s="66" t="s">
        <v>21</v>
      </c>
      <c r="D166" s="66">
        <f>SUM(D167:D169)</f>
        <v>100</v>
      </c>
      <c r="E166" s="66">
        <f>SUM(E167:E169)</f>
        <v>0</v>
      </c>
      <c r="F166" s="66">
        <f aca="true" t="shared" si="56" ref="F166:M166">SUM(F167:F169)</f>
        <v>0</v>
      </c>
      <c r="G166" s="66">
        <f t="shared" si="56"/>
        <v>100</v>
      </c>
      <c r="H166" s="66">
        <f t="shared" si="56"/>
        <v>0</v>
      </c>
      <c r="I166" s="66">
        <f t="shared" si="56"/>
        <v>0</v>
      </c>
      <c r="J166" s="66">
        <f t="shared" si="56"/>
        <v>0</v>
      </c>
      <c r="K166" s="66">
        <f t="shared" si="56"/>
        <v>0</v>
      </c>
      <c r="L166" s="66">
        <f t="shared" si="56"/>
        <v>0</v>
      </c>
      <c r="M166" s="66">
        <f t="shared" si="56"/>
        <v>0</v>
      </c>
      <c r="N166" s="156"/>
    </row>
    <row r="167" spans="1:14" ht="15.75">
      <c r="A167" s="80"/>
      <c r="B167" s="76">
        <v>2010</v>
      </c>
      <c r="C167" s="65"/>
      <c r="D167" s="65">
        <f>SUM(E167:G167,I167:M167)</f>
        <v>50</v>
      </c>
      <c r="E167" s="65"/>
      <c r="F167" s="65"/>
      <c r="G167" s="65">
        <v>50</v>
      </c>
      <c r="H167" s="65"/>
      <c r="I167" s="65"/>
      <c r="J167" s="65"/>
      <c r="K167" s="65"/>
      <c r="L167" s="65"/>
      <c r="M167" s="65"/>
      <c r="N167" s="161"/>
    </row>
    <row r="168" spans="1:14" ht="15.75">
      <c r="A168" s="80"/>
      <c r="B168" s="76">
        <v>2011</v>
      </c>
      <c r="C168" s="65"/>
      <c r="D168" s="65">
        <f>SUM(E168:G168,I168:M168)</f>
        <v>0</v>
      </c>
      <c r="E168" s="65"/>
      <c r="F168" s="65"/>
      <c r="G168" s="65"/>
      <c r="H168" s="65"/>
      <c r="I168" s="65"/>
      <c r="J168" s="65"/>
      <c r="K168" s="65"/>
      <c r="L168" s="65"/>
      <c r="M168" s="65"/>
      <c r="N168" s="161"/>
    </row>
    <row r="169" spans="1:14" ht="15.75">
      <c r="A169" s="80"/>
      <c r="B169" s="76">
        <v>2012</v>
      </c>
      <c r="C169" s="65"/>
      <c r="D169" s="65">
        <f>SUM(E169:G169,I169:M169)</f>
        <v>50</v>
      </c>
      <c r="E169" s="65"/>
      <c r="F169" s="65"/>
      <c r="G169" s="65">
        <v>50</v>
      </c>
      <c r="H169" s="65"/>
      <c r="I169" s="65"/>
      <c r="J169" s="65"/>
      <c r="K169" s="65"/>
      <c r="L169" s="65"/>
      <c r="M169" s="65"/>
      <c r="N169" s="161"/>
    </row>
    <row r="170" spans="1:14" ht="63">
      <c r="A170" s="73" t="s">
        <v>138</v>
      </c>
      <c r="B170" s="74" t="s">
        <v>143</v>
      </c>
      <c r="C170" s="66" t="s">
        <v>21</v>
      </c>
      <c r="D170" s="66">
        <f aca="true" t="shared" si="57" ref="D170:M170">SUM(D171:D173)</f>
        <v>75</v>
      </c>
      <c r="E170" s="66">
        <f t="shared" si="57"/>
        <v>0</v>
      </c>
      <c r="F170" s="66">
        <f t="shared" si="57"/>
        <v>0</v>
      </c>
      <c r="G170" s="66">
        <f t="shared" si="57"/>
        <v>15</v>
      </c>
      <c r="H170" s="66">
        <f t="shared" si="57"/>
        <v>0</v>
      </c>
      <c r="I170" s="66">
        <f t="shared" si="57"/>
        <v>60</v>
      </c>
      <c r="J170" s="66">
        <f t="shared" si="57"/>
        <v>0</v>
      </c>
      <c r="K170" s="66">
        <f t="shared" si="57"/>
        <v>0</v>
      </c>
      <c r="L170" s="66">
        <f t="shared" si="57"/>
        <v>0</v>
      </c>
      <c r="M170" s="66">
        <f t="shared" si="57"/>
        <v>0</v>
      </c>
      <c r="N170" s="156"/>
    </row>
    <row r="171" spans="1:14" ht="15.75">
      <c r="A171" s="80"/>
      <c r="B171" s="76">
        <v>2010</v>
      </c>
      <c r="C171" s="65"/>
      <c r="D171" s="65">
        <f>SUM(E171:G171,I171:M171)</f>
        <v>25</v>
      </c>
      <c r="E171" s="65"/>
      <c r="F171" s="65"/>
      <c r="G171" s="65">
        <v>5</v>
      </c>
      <c r="H171" s="65"/>
      <c r="I171" s="65">
        <v>20</v>
      </c>
      <c r="J171" s="65"/>
      <c r="K171" s="65"/>
      <c r="L171" s="65"/>
      <c r="M171" s="65"/>
      <c r="N171" s="161"/>
    </row>
    <row r="172" spans="1:14" ht="15.75">
      <c r="A172" s="80"/>
      <c r="B172" s="76">
        <v>2011</v>
      </c>
      <c r="C172" s="65"/>
      <c r="D172" s="65">
        <f>SUM(E172:G172,I172:M172)</f>
        <v>25</v>
      </c>
      <c r="E172" s="65"/>
      <c r="F172" s="65"/>
      <c r="G172" s="65">
        <v>5</v>
      </c>
      <c r="H172" s="65"/>
      <c r="I172" s="65">
        <v>20</v>
      </c>
      <c r="J172" s="65"/>
      <c r="K172" s="65"/>
      <c r="L172" s="65"/>
      <c r="M172" s="65"/>
      <c r="N172" s="161"/>
    </row>
    <row r="173" spans="1:14" ht="15.75">
      <c r="A173" s="80"/>
      <c r="B173" s="76">
        <v>2012</v>
      </c>
      <c r="C173" s="65"/>
      <c r="D173" s="65">
        <f>SUM(E173:G173,I173:M173)</f>
        <v>25</v>
      </c>
      <c r="E173" s="65"/>
      <c r="F173" s="65"/>
      <c r="G173" s="65">
        <v>5</v>
      </c>
      <c r="H173" s="65"/>
      <c r="I173" s="65">
        <v>20</v>
      </c>
      <c r="J173" s="65"/>
      <c r="K173" s="65"/>
      <c r="L173" s="65"/>
      <c r="M173" s="65"/>
      <c r="N173" s="161"/>
    </row>
    <row r="174" spans="1:14" ht="15.75">
      <c r="A174" s="73" t="s">
        <v>141</v>
      </c>
      <c r="B174" s="74" t="s">
        <v>144</v>
      </c>
      <c r="C174" s="66" t="s">
        <v>21</v>
      </c>
      <c r="D174" s="66">
        <f aca="true" t="shared" si="58" ref="D174:M174">SUM(D175:D177)</f>
        <v>30</v>
      </c>
      <c r="E174" s="66">
        <f t="shared" si="58"/>
        <v>0</v>
      </c>
      <c r="F174" s="66">
        <f t="shared" si="58"/>
        <v>0</v>
      </c>
      <c r="G174" s="66">
        <f t="shared" si="58"/>
        <v>30</v>
      </c>
      <c r="H174" s="66">
        <f t="shared" si="58"/>
        <v>0</v>
      </c>
      <c r="I174" s="66">
        <f t="shared" si="58"/>
        <v>0</v>
      </c>
      <c r="J174" s="66">
        <f t="shared" si="58"/>
        <v>0</v>
      </c>
      <c r="K174" s="66">
        <f t="shared" si="58"/>
        <v>0</v>
      </c>
      <c r="L174" s="66">
        <f t="shared" si="58"/>
        <v>0</v>
      </c>
      <c r="M174" s="66">
        <f t="shared" si="58"/>
        <v>0</v>
      </c>
      <c r="N174" s="176"/>
    </row>
    <row r="175" spans="1:14" ht="15.75">
      <c r="A175" s="80"/>
      <c r="B175" s="76">
        <v>2010</v>
      </c>
      <c r="C175" s="65"/>
      <c r="D175" s="65">
        <f>SUM(E175:G175,I175:M175)</f>
        <v>10</v>
      </c>
      <c r="E175" s="65"/>
      <c r="F175" s="65"/>
      <c r="G175" s="65">
        <v>10</v>
      </c>
      <c r="H175" s="65"/>
      <c r="I175" s="65"/>
      <c r="J175" s="65"/>
      <c r="K175" s="65"/>
      <c r="L175" s="65"/>
      <c r="M175" s="65"/>
      <c r="N175" s="161"/>
    </row>
    <row r="176" spans="1:14" ht="15.75">
      <c r="A176" s="80"/>
      <c r="B176" s="76">
        <v>2011</v>
      </c>
      <c r="C176" s="65"/>
      <c r="D176" s="65">
        <f>SUM(E176:G176,I176:M176)</f>
        <v>10</v>
      </c>
      <c r="E176" s="65"/>
      <c r="F176" s="65"/>
      <c r="G176" s="65">
        <v>10</v>
      </c>
      <c r="H176" s="65"/>
      <c r="I176" s="65"/>
      <c r="J176" s="65"/>
      <c r="K176" s="65"/>
      <c r="L176" s="65"/>
      <c r="M176" s="65"/>
      <c r="N176" s="161"/>
    </row>
    <row r="177" spans="1:14" ht="15.75">
      <c r="A177" s="80"/>
      <c r="B177" s="76">
        <v>2012</v>
      </c>
      <c r="C177" s="65"/>
      <c r="D177" s="65">
        <f>SUM(E177:G177,I177:M177)</f>
        <v>10</v>
      </c>
      <c r="E177" s="65"/>
      <c r="F177" s="65"/>
      <c r="G177" s="65">
        <v>10</v>
      </c>
      <c r="H177" s="65"/>
      <c r="I177" s="65"/>
      <c r="J177" s="65"/>
      <c r="K177" s="65"/>
      <c r="L177" s="65"/>
      <c r="M177" s="65"/>
      <c r="N177" s="161"/>
    </row>
    <row r="178" spans="1:14" ht="47.25">
      <c r="A178" s="73" t="s">
        <v>142</v>
      </c>
      <c r="B178" s="67" t="s">
        <v>68</v>
      </c>
      <c r="C178" s="66" t="s">
        <v>21</v>
      </c>
      <c r="D178" s="66">
        <f>SUM(D179:D181)</f>
        <v>500</v>
      </c>
      <c r="E178" s="66">
        <f>SUM(E179:E181)</f>
        <v>0</v>
      </c>
      <c r="F178" s="66">
        <f aca="true" t="shared" si="59" ref="F178:L178">SUM(F179:F181)</f>
        <v>0</v>
      </c>
      <c r="G178" s="66">
        <f t="shared" si="59"/>
        <v>5</v>
      </c>
      <c r="H178" s="66">
        <f t="shared" si="59"/>
        <v>5</v>
      </c>
      <c r="I178" s="66">
        <f t="shared" si="59"/>
        <v>45</v>
      </c>
      <c r="J178" s="66">
        <f t="shared" si="59"/>
        <v>0</v>
      </c>
      <c r="K178" s="66">
        <f t="shared" si="59"/>
        <v>450</v>
      </c>
      <c r="L178" s="66">
        <f t="shared" si="59"/>
        <v>0</v>
      </c>
      <c r="M178" s="66"/>
      <c r="N178" s="156"/>
    </row>
    <row r="179" spans="1:14" ht="15.75">
      <c r="A179" s="80"/>
      <c r="B179" s="76">
        <v>2010</v>
      </c>
      <c r="C179" s="65"/>
      <c r="D179" s="65">
        <f aca="true" t="shared" si="60" ref="D179:D196">SUM(E179:G179,I179:M179)</f>
        <v>165</v>
      </c>
      <c r="E179" s="65"/>
      <c r="F179" s="65"/>
      <c r="G179" s="65"/>
      <c r="H179" s="65"/>
      <c r="I179" s="65">
        <v>15</v>
      </c>
      <c r="J179" s="65"/>
      <c r="K179" s="65">
        <v>150</v>
      </c>
      <c r="L179" s="65"/>
      <c r="M179" s="65"/>
      <c r="N179" s="161"/>
    </row>
    <row r="180" spans="1:14" ht="15.75">
      <c r="A180" s="80"/>
      <c r="B180" s="76">
        <v>2011</v>
      </c>
      <c r="C180" s="65"/>
      <c r="D180" s="65">
        <f t="shared" si="60"/>
        <v>5</v>
      </c>
      <c r="E180" s="65"/>
      <c r="F180" s="65"/>
      <c r="G180" s="65">
        <v>5</v>
      </c>
      <c r="H180" s="65">
        <v>5</v>
      </c>
      <c r="I180" s="65"/>
      <c r="J180" s="65"/>
      <c r="K180" s="65"/>
      <c r="L180" s="65"/>
      <c r="M180" s="65"/>
      <c r="N180" s="161"/>
    </row>
    <row r="181" spans="1:14" ht="15.75">
      <c r="A181" s="80"/>
      <c r="B181" s="76">
        <v>2012</v>
      </c>
      <c r="C181" s="65"/>
      <c r="D181" s="65">
        <f t="shared" si="60"/>
        <v>330</v>
      </c>
      <c r="E181" s="65"/>
      <c r="F181" s="65"/>
      <c r="G181" s="65"/>
      <c r="H181" s="65"/>
      <c r="I181" s="65">
        <v>30</v>
      </c>
      <c r="J181" s="65"/>
      <c r="K181" s="65">
        <v>300</v>
      </c>
      <c r="L181" s="65"/>
      <c r="M181" s="65"/>
      <c r="N181" s="161"/>
    </row>
    <row r="182" spans="1:14" ht="15.75">
      <c r="A182" s="73">
        <v>37</v>
      </c>
      <c r="B182" s="67" t="s">
        <v>52</v>
      </c>
      <c r="C182" s="66" t="s">
        <v>21</v>
      </c>
      <c r="D182" s="66">
        <f>SUM(D183:D185)</f>
        <v>0</v>
      </c>
      <c r="E182" s="66">
        <f>SUM(E183:E185)</f>
        <v>0</v>
      </c>
      <c r="F182" s="66">
        <f aca="true" t="shared" si="61" ref="F182:M182">SUM(F183:F185)</f>
        <v>0</v>
      </c>
      <c r="G182" s="66">
        <f t="shared" si="61"/>
        <v>0</v>
      </c>
      <c r="H182" s="66">
        <f t="shared" si="61"/>
        <v>0</v>
      </c>
      <c r="I182" s="66">
        <f t="shared" si="61"/>
        <v>0</v>
      </c>
      <c r="J182" s="66">
        <f t="shared" si="61"/>
        <v>0</v>
      </c>
      <c r="K182" s="66">
        <f t="shared" si="61"/>
        <v>0</v>
      </c>
      <c r="L182" s="66">
        <f t="shared" si="61"/>
        <v>0</v>
      </c>
      <c r="M182" s="66">
        <f t="shared" si="61"/>
        <v>0</v>
      </c>
      <c r="N182" s="156"/>
    </row>
    <row r="183" spans="1:14" ht="15.75">
      <c r="A183" s="80"/>
      <c r="B183" s="76">
        <v>2010</v>
      </c>
      <c r="C183" s="65"/>
      <c r="D183" s="65">
        <f t="shared" si="60"/>
        <v>0</v>
      </c>
      <c r="E183" s="65"/>
      <c r="F183" s="65"/>
      <c r="G183" s="65"/>
      <c r="H183" s="65"/>
      <c r="I183" s="65"/>
      <c r="J183" s="65"/>
      <c r="K183" s="65"/>
      <c r="L183" s="65"/>
      <c r="M183" s="65"/>
      <c r="N183" s="161"/>
    </row>
    <row r="184" spans="1:14" ht="15.75">
      <c r="A184" s="80"/>
      <c r="B184" s="76">
        <v>2011</v>
      </c>
      <c r="C184" s="65"/>
      <c r="D184" s="65">
        <f t="shared" si="60"/>
        <v>0</v>
      </c>
      <c r="E184" s="65"/>
      <c r="F184" s="65"/>
      <c r="G184" s="65"/>
      <c r="H184" s="65"/>
      <c r="I184" s="65"/>
      <c r="J184" s="65"/>
      <c r="K184" s="65"/>
      <c r="L184" s="65"/>
      <c r="M184" s="65"/>
      <c r="N184" s="161"/>
    </row>
    <row r="185" spans="1:14" ht="15.75">
      <c r="A185" s="80"/>
      <c r="B185" s="76">
        <v>2012</v>
      </c>
      <c r="C185" s="65"/>
      <c r="D185" s="65">
        <f t="shared" si="60"/>
        <v>0</v>
      </c>
      <c r="E185" s="65"/>
      <c r="F185" s="65"/>
      <c r="G185" s="65"/>
      <c r="H185" s="65"/>
      <c r="I185" s="65"/>
      <c r="J185" s="65"/>
      <c r="K185" s="65"/>
      <c r="L185" s="65"/>
      <c r="M185" s="65"/>
      <c r="N185" s="161"/>
    </row>
    <row r="186" spans="1:14" ht="47.25">
      <c r="A186" s="73">
        <v>38</v>
      </c>
      <c r="B186" s="67" t="s">
        <v>64</v>
      </c>
      <c r="C186" s="66" t="s">
        <v>21</v>
      </c>
      <c r="D186" s="66">
        <f>SUM(D187:D189)</f>
        <v>0</v>
      </c>
      <c r="E186" s="66">
        <f>SUM(E187:E189)</f>
        <v>0</v>
      </c>
      <c r="F186" s="66">
        <f aca="true" t="shared" si="62" ref="F186:M186">SUM(F187:F189)</f>
        <v>0</v>
      </c>
      <c r="G186" s="66">
        <f t="shared" si="62"/>
        <v>0</v>
      </c>
      <c r="H186" s="66">
        <f t="shared" si="62"/>
        <v>0</v>
      </c>
      <c r="I186" s="66">
        <f t="shared" si="62"/>
        <v>0</v>
      </c>
      <c r="J186" s="66">
        <f t="shared" si="62"/>
        <v>0</v>
      </c>
      <c r="K186" s="66">
        <f t="shared" si="62"/>
        <v>0</v>
      </c>
      <c r="L186" s="66">
        <f t="shared" si="62"/>
        <v>0</v>
      </c>
      <c r="M186" s="66">
        <f t="shared" si="62"/>
        <v>0</v>
      </c>
      <c r="N186" s="156"/>
    </row>
    <row r="187" spans="1:14" ht="15.75">
      <c r="A187" s="80"/>
      <c r="B187" s="76">
        <v>2007</v>
      </c>
      <c r="C187" s="65"/>
      <c r="D187" s="65">
        <f t="shared" si="60"/>
        <v>0</v>
      </c>
      <c r="E187" s="65"/>
      <c r="F187" s="65"/>
      <c r="G187" s="65"/>
      <c r="H187" s="65"/>
      <c r="I187" s="65"/>
      <c r="J187" s="65"/>
      <c r="K187" s="65"/>
      <c r="L187" s="65"/>
      <c r="M187" s="65"/>
      <c r="N187" s="161"/>
    </row>
    <row r="188" spans="1:14" ht="15.75">
      <c r="A188" s="80"/>
      <c r="B188" s="76">
        <v>2008</v>
      </c>
      <c r="C188" s="65"/>
      <c r="D188" s="65">
        <f t="shared" si="60"/>
        <v>0</v>
      </c>
      <c r="E188" s="65"/>
      <c r="F188" s="65"/>
      <c r="G188" s="65"/>
      <c r="H188" s="65"/>
      <c r="I188" s="65"/>
      <c r="J188" s="65"/>
      <c r="K188" s="65"/>
      <c r="L188" s="65"/>
      <c r="M188" s="65"/>
      <c r="N188" s="161"/>
    </row>
    <row r="189" spans="1:14" ht="15.75">
      <c r="A189" s="80"/>
      <c r="B189" s="76">
        <v>2009</v>
      </c>
      <c r="C189" s="65"/>
      <c r="D189" s="65">
        <f t="shared" si="60"/>
        <v>0</v>
      </c>
      <c r="E189" s="65"/>
      <c r="F189" s="65"/>
      <c r="G189" s="65"/>
      <c r="H189" s="65"/>
      <c r="I189" s="65"/>
      <c r="J189" s="65"/>
      <c r="K189" s="65"/>
      <c r="L189" s="65"/>
      <c r="M189" s="65"/>
      <c r="N189" s="161"/>
    </row>
    <row r="190" spans="1:14" ht="31.5">
      <c r="A190" s="73" t="s">
        <v>145</v>
      </c>
      <c r="B190" s="74" t="s">
        <v>281</v>
      </c>
      <c r="C190" s="66" t="s">
        <v>21</v>
      </c>
      <c r="D190" s="66">
        <f>SUM(D191:D193)</f>
        <v>450</v>
      </c>
      <c r="E190" s="66">
        <f>SUM(E191:E193)</f>
        <v>0</v>
      </c>
      <c r="F190" s="66">
        <f aca="true" t="shared" si="63" ref="F190:M190">SUM(F191:F193)</f>
        <v>0</v>
      </c>
      <c r="G190" s="66">
        <f t="shared" si="63"/>
        <v>0</v>
      </c>
      <c r="H190" s="66">
        <f t="shared" si="63"/>
        <v>0</v>
      </c>
      <c r="I190" s="66">
        <f t="shared" si="63"/>
        <v>450</v>
      </c>
      <c r="J190" s="66">
        <f t="shared" si="63"/>
        <v>0</v>
      </c>
      <c r="K190" s="66">
        <f t="shared" si="63"/>
        <v>0</v>
      </c>
      <c r="L190" s="66">
        <f t="shared" si="63"/>
        <v>0</v>
      </c>
      <c r="M190" s="66">
        <f t="shared" si="63"/>
        <v>0</v>
      </c>
      <c r="N190" s="156"/>
    </row>
    <row r="191" spans="1:14" ht="15.75">
      <c r="A191" s="80"/>
      <c r="B191" s="76">
        <v>2010</v>
      </c>
      <c r="C191" s="65"/>
      <c r="D191" s="65">
        <f t="shared" si="60"/>
        <v>150</v>
      </c>
      <c r="E191" s="65"/>
      <c r="F191" s="65"/>
      <c r="G191" s="65"/>
      <c r="H191" s="65"/>
      <c r="I191" s="65">
        <v>150</v>
      </c>
      <c r="J191" s="65"/>
      <c r="K191" s="65"/>
      <c r="L191" s="65"/>
      <c r="M191" s="65"/>
      <c r="N191" s="161"/>
    </row>
    <row r="192" spans="1:14" ht="15.75">
      <c r="A192" s="80"/>
      <c r="B192" s="76">
        <v>2011</v>
      </c>
      <c r="C192" s="65"/>
      <c r="D192" s="65">
        <f t="shared" si="60"/>
        <v>150</v>
      </c>
      <c r="E192" s="65"/>
      <c r="F192" s="65"/>
      <c r="G192" s="65"/>
      <c r="H192" s="65"/>
      <c r="I192" s="65">
        <v>150</v>
      </c>
      <c r="J192" s="65"/>
      <c r="K192" s="65"/>
      <c r="L192" s="65"/>
      <c r="M192" s="65"/>
      <c r="N192" s="161"/>
    </row>
    <row r="193" spans="1:14" ht="15.75">
      <c r="A193" s="80"/>
      <c r="B193" s="76">
        <v>2012</v>
      </c>
      <c r="C193" s="65"/>
      <c r="D193" s="65">
        <f t="shared" si="60"/>
        <v>150</v>
      </c>
      <c r="E193" s="65"/>
      <c r="F193" s="65"/>
      <c r="G193" s="65"/>
      <c r="H193" s="65"/>
      <c r="I193" s="65">
        <v>150</v>
      </c>
      <c r="J193" s="65"/>
      <c r="K193" s="65"/>
      <c r="L193" s="65"/>
      <c r="M193" s="65"/>
      <c r="N193" s="161"/>
    </row>
    <row r="194" spans="1:14" ht="47.25">
      <c r="A194" s="73" t="s">
        <v>146</v>
      </c>
      <c r="B194" s="74" t="s">
        <v>53</v>
      </c>
      <c r="C194" s="66" t="s">
        <v>21</v>
      </c>
      <c r="D194" s="66">
        <f>SUM(D195:D197)</f>
        <v>400</v>
      </c>
      <c r="E194" s="66">
        <f>SUM(E195:E197)</f>
        <v>0</v>
      </c>
      <c r="F194" s="66">
        <f aca="true" t="shared" si="64" ref="F194:M194">SUM(F195:F197)</f>
        <v>0</v>
      </c>
      <c r="G194" s="66">
        <f t="shared" si="64"/>
        <v>0</v>
      </c>
      <c r="H194" s="66">
        <f t="shared" si="64"/>
        <v>0</v>
      </c>
      <c r="I194" s="66">
        <f t="shared" si="64"/>
        <v>400</v>
      </c>
      <c r="J194" s="66">
        <f t="shared" si="64"/>
        <v>0</v>
      </c>
      <c r="K194" s="66">
        <f t="shared" si="64"/>
        <v>0</v>
      </c>
      <c r="L194" s="66">
        <f t="shared" si="64"/>
        <v>0</v>
      </c>
      <c r="M194" s="66">
        <f t="shared" si="64"/>
        <v>0</v>
      </c>
      <c r="N194" s="156"/>
    </row>
    <row r="195" spans="1:14" ht="15.75">
      <c r="A195" s="80"/>
      <c r="B195" s="76">
        <v>2010</v>
      </c>
      <c r="C195" s="65"/>
      <c r="D195" s="65">
        <f t="shared" si="60"/>
        <v>100</v>
      </c>
      <c r="E195" s="65"/>
      <c r="F195" s="65"/>
      <c r="G195" s="65"/>
      <c r="H195" s="65"/>
      <c r="I195" s="65">
        <v>100</v>
      </c>
      <c r="J195" s="65"/>
      <c r="K195" s="65"/>
      <c r="L195" s="65"/>
      <c r="M195" s="65"/>
      <c r="N195" s="161"/>
    </row>
    <row r="196" spans="1:14" ht="15.75">
      <c r="A196" s="80"/>
      <c r="B196" s="76">
        <v>2011</v>
      </c>
      <c r="C196" s="65"/>
      <c r="D196" s="65">
        <f t="shared" si="60"/>
        <v>100</v>
      </c>
      <c r="E196" s="65"/>
      <c r="F196" s="65"/>
      <c r="G196" s="65"/>
      <c r="H196" s="65"/>
      <c r="I196" s="65">
        <v>100</v>
      </c>
      <c r="J196" s="65"/>
      <c r="K196" s="65"/>
      <c r="L196" s="65"/>
      <c r="M196" s="65"/>
      <c r="N196" s="161"/>
    </row>
    <row r="197" spans="1:14" ht="15.75">
      <c r="A197" s="80"/>
      <c r="B197" s="76">
        <v>2012</v>
      </c>
      <c r="C197" s="65"/>
      <c r="D197" s="65">
        <f>SUM(E197:G197,I197:M197)</f>
        <v>200</v>
      </c>
      <c r="E197" s="65"/>
      <c r="F197" s="65"/>
      <c r="G197" s="65"/>
      <c r="H197" s="65"/>
      <c r="I197" s="65">
        <v>200</v>
      </c>
      <c r="J197" s="65"/>
      <c r="K197" s="65"/>
      <c r="L197" s="65"/>
      <c r="M197" s="65"/>
      <c r="N197" s="161"/>
    </row>
    <row r="198" spans="1:14" ht="47.25">
      <c r="A198" s="73" t="s">
        <v>147</v>
      </c>
      <c r="B198" s="74" t="s">
        <v>54</v>
      </c>
      <c r="C198" s="66" t="s">
        <v>21</v>
      </c>
      <c r="D198" s="66">
        <f>SUM(D199:D201)</f>
        <v>60</v>
      </c>
      <c r="E198" s="66">
        <f>SUM(E199:E201)</f>
        <v>0</v>
      </c>
      <c r="F198" s="66">
        <f aca="true" t="shared" si="65" ref="F198:M198">SUM(F199:F201)</f>
        <v>0</v>
      </c>
      <c r="G198" s="66">
        <f t="shared" si="65"/>
        <v>0</v>
      </c>
      <c r="H198" s="66">
        <f t="shared" si="65"/>
        <v>0</v>
      </c>
      <c r="I198" s="66">
        <f t="shared" si="65"/>
        <v>60</v>
      </c>
      <c r="J198" s="66">
        <f t="shared" si="65"/>
        <v>0</v>
      </c>
      <c r="K198" s="66">
        <f t="shared" si="65"/>
        <v>0</v>
      </c>
      <c r="L198" s="66">
        <f t="shared" si="65"/>
        <v>0</v>
      </c>
      <c r="M198" s="66">
        <f t="shared" si="65"/>
        <v>0</v>
      </c>
      <c r="N198" s="156"/>
    </row>
    <row r="199" spans="1:14" ht="15.75">
      <c r="A199" s="80"/>
      <c r="B199" s="76">
        <v>2010</v>
      </c>
      <c r="C199" s="65"/>
      <c r="D199" s="65">
        <f>SUM(E199:G199,I199:M199)</f>
        <v>20</v>
      </c>
      <c r="E199" s="65"/>
      <c r="F199" s="65"/>
      <c r="G199" s="65"/>
      <c r="H199" s="65"/>
      <c r="I199" s="65">
        <v>20</v>
      </c>
      <c r="J199" s="65"/>
      <c r="K199" s="65"/>
      <c r="L199" s="65"/>
      <c r="M199" s="65"/>
      <c r="N199" s="161"/>
    </row>
    <row r="200" spans="1:14" ht="15.75">
      <c r="A200" s="80"/>
      <c r="B200" s="76">
        <v>2011</v>
      </c>
      <c r="C200" s="65"/>
      <c r="D200" s="65">
        <f>SUM(E200:G200,I200:M200)</f>
        <v>20</v>
      </c>
      <c r="E200" s="65"/>
      <c r="F200" s="65"/>
      <c r="G200" s="65"/>
      <c r="H200" s="65"/>
      <c r="I200" s="65">
        <v>20</v>
      </c>
      <c r="J200" s="65"/>
      <c r="K200" s="65"/>
      <c r="L200" s="65"/>
      <c r="M200" s="65"/>
      <c r="N200" s="161"/>
    </row>
    <row r="201" spans="1:14" ht="15.75">
      <c r="A201" s="80"/>
      <c r="B201" s="76">
        <v>2012</v>
      </c>
      <c r="C201" s="65"/>
      <c r="D201" s="65">
        <f>SUM(E201:G201,I201:M201)</f>
        <v>20</v>
      </c>
      <c r="E201" s="65"/>
      <c r="F201" s="65"/>
      <c r="G201" s="65"/>
      <c r="H201" s="65"/>
      <c r="I201" s="65">
        <v>20</v>
      </c>
      <c r="J201" s="65"/>
      <c r="K201" s="65"/>
      <c r="L201" s="65"/>
      <c r="M201" s="65"/>
      <c r="N201" s="161"/>
    </row>
    <row r="202" spans="1:14" ht="31.5">
      <c r="A202" s="73">
        <v>43</v>
      </c>
      <c r="B202" s="70" t="s">
        <v>55</v>
      </c>
      <c r="C202" s="66" t="s">
        <v>21</v>
      </c>
      <c r="D202" s="66">
        <f>SUM(D203:D205)</f>
        <v>0</v>
      </c>
      <c r="E202" s="66">
        <f>SUM(E203:E205)</f>
        <v>0</v>
      </c>
      <c r="F202" s="66">
        <f aca="true" t="shared" si="66" ref="F202:M202">SUM(F203:F205)</f>
        <v>0</v>
      </c>
      <c r="G202" s="66">
        <f t="shared" si="66"/>
        <v>0</v>
      </c>
      <c r="H202" s="66">
        <f t="shared" si="66"/>
        <v>0</v>
      </c>
      <c r="I202" s="66">
        <f t="shared" si="66"/>
        <v>0</v>
      </c>
      <c r="J202" s="66">
        <f t="shared" si="66"/>
        <v>0</v>
      </c>
      <c r="K202" s="66">
        <f t="shared" si="66"/>
        <v>0</v>
      </c>
      <c r="L202" s="66">
        <f t="shared" si="66"/>
        <v>0</v>
      </c>
      <c r="M202" s="66">
        <f t="shared" si="66"/>
        <v>0</v>
      </c>
      <c r="N202" s="156"/>
    </row>
    <row r="203" spans="1:14" ht="15.75">
      <c r="A203" s="80"/>
      <c r="B203" s="76">
        <v>2007</v>
      </c>
      <c r="C203" s="65"/>
      <c r="D203" s="65">
        <f>SUM(E203:M203)</f>
        <v>0</v>
      </c>
      <c r="E203" s="65"/>
      <c r="F203" s="65"/>
      <c r="G203" s="65"/>
      <c r="H203" s="65"/>
      <c r="I203" s="65"/>
      <c r="J203" s="65"/>
      <c r="K203" s="65"/>
      <c r="L203" s="65"/>
      <c r="M203" s="65"/>
      <c r="N203" s="161"/>
    </row>
    <row r="204" spans="1:14" ht="15.75">
      <c r="A204" s="80"/>
      <c r="B204" s="76">
        <v>2008</v>
      </c>
      <c r="C204" s="65"/>
      <c r="D204" s="65">
        <f>SUM(E204:M204)</f>
        <v>0</v>
      </c>
      <c r="E204" s="65"/>
      <c r="F204" s="65"/>
      <c r="G204" s="65"/>
      <c r="H204" s="65"/>
      <c r="I204" s="65"/>
      <c r="J204" s="65"/>
      <c r="K204" s="65"/>
      <c r="L204" s="65"/>
      <c r="M204" s="65"/>
      <c r="N204" s="161"/>
    </row>
    <row r="205" spans="1:14" ht="15.75">
      <c r="A205" s="80"/>
      <c r="B205" s="76">
        <v>2009</v>
      </c>
      <c r="C205" s="65"/>
      <c r="D205" s="65">
        <f>SUM(E205:G205,I205:M205)</f>
        <v>0</v>
      </c>
      <c r="E205" s="65"/>
      <c r="F205" s="65"/>
      <c r="G205" s="65"/>
      <c r="H205" s="65"/>
      <c r="I205" s="65"/>
      <c r="J205" s="65"/>
      <c r="K205" s="65"/>
      <c r="L205" s="65"/>
      <c r="M205" s="65"/>
      <c r="N205" s="161"/>
    </row>
    <row r="206" spans="1:14" ht="31.5">
      <c r="A206" s="73" t="s">
        <v>148</v>
      </c>
      <c r="B206" s="70" t="s">
        <v>56</v>
      </c>
      <c r="C206" s="66" t="s">
        <v>21</v>
      </c>
      <c r="D206" s="66">
        <f>SUM(D207:D209)</f>
        <v>150</v>
      </c>
      <c r="E206" s="66">
        <f>SUM(E207:E209)</f>
        <v>0</v>
      </c>
      <c r="F206" s="66">
        <f aca="true" t="shared" si="67" ref="F206:M206">SUM(F207:F209)</f>
        <v>0</v>
      </c>
      <c r="G206" s="66">
        <f t="shared" si="67"/>
        <v>0</v>
      </c>
      <c r="H206" s="66">
        <f t="shared" si="67"/>
        <v>0</v>
      </c>
      <c r="I206" s="66">
        <f t="shared" si="67"/>
        <v>150</v>
      </c>
      <c r="J206" s="66">
        <f t="shared" si="67"/>
        <v>0</v>
      </c>
      <c r="K206" s="66">
        <f t="shared" si="67"/>
        <v>0</v>
      </c>
      <c r="L206" s="66">
        <f t="shared" si="67"/>
        <v>0</v>
      </c>
      <c r="M206" s="66">
        <f t="shared" si="67"/>
        <v>0</v>
      </c>
      <c r="N206" s="156"/>
    </row>
    <row r="207" spans="1:14" ht="15.75">
      <c r="A207" s="80"/>
      <c r="B207" s="76">
        <v>2010</v>
      </c>
      <c r="C207" s="65"/>
      <c r="D207" s="65">
        <f>SUM(E207:M207)</f>
        <v>50</v>
      </c>
      <c r="E207" s="65"/>
      <c r="F207" s="65"/>
      <c r="G207" s="65"/>
      <c r="H207" s="65"/>
      <c r="I207" s="65">
        <v>50</v>
      </c>
      <c r="J207" s="65"/>
      <c r="K207" s="65"/>
      <c r="L207" s="65"/>
      <c r="M207" s="65"/>
      <c r="N207" s="161"/>
    </row>
    <row r="208" spans="1:14" ht="15.75">
      <c r="A208" s="80"/>
      <c r="B208" s="76">
        <v>2011</v>
      </c>
      <c r="C208" s="65"/>
      <c r="D208" s="65">
        <f>SUM(E208:M208)</f>
        <v>50</v>
      </c>
      <c r="E208" s="65"/>
      <c r="F208" s="65"/>
      <c r="G208" s="65"/>
      <c r="H208" s="65"/>
      <c r="I208" s="65">
        <v>50</v>
      </c>
      <c r="J208" s="65"/>
      <c r="K208" s="65"/>
      <c r="L208" s="65"/>
      <c r="M208" s="65"/>
      <c r="N208" s="161"/>
    </row>
    <row r="209" spans="1:14" ht="15.75">
      <c r="A209" s="80"/>
      <c r="B209" s="76">
        <v>2012</v>
      </c>
      <c r="C209" s="65"/>
      <c r="D209" s="65">
        <f>SUM(E209:M209)</f>
        <v>50</v>
      </c>
      <c r="E209" s="65"/>
      <c r="F209" s="65"/>
      <c r="G209" s="65"/>
      <c r="H209" s="65"/>
      <c r="I209" s="65">
        <v>50</v>
      </c>
      <c r="J209" s="65"/>
      <c r="K209" s="65"/>
      <c r="L209" s="65"/>
      <c r="M209" s="65"/>
      <c r="N209" s="161"/>
    </row>
    <row r="210" spans="1:14" ht="31.5" customHeight="1">
      <c r="A210" s="73" t="s">
        <v>149</v>
      </c>
      <c r="B210" s="71" t="s">
        <v>57</v>
      </c>
      <c r="C210" s="68" t="s">
        <v>21</v>
      </c>
      <c r="D210" s="66">
        <f>SUM(D211:D213)</f>
        <v>105</v>
      </c>
      <c r="E210" s="66">
        <f>SUM(E211:E213)</f>
        <v>0</v>
      </c>
      <c r="F210" s="66">
        <f aca="true" t="shared" si="68" ref="F210:M210">SUM(F211:F213)</f>
        <v>0</v>
      </c>
      <c r="G210" s="66">
        <f t="shared" si="68"/>
        <v>30</v>
      </c>
      <c r="H210" s="66">
        <f t="shared" si="68"/>
        <v>0</v>
      </c>
      <c r="I210" s="66">
        <f t="shared" si="68"/>
        <v>0</v>
      </c>
      <c r="J210" s="66">
        <f t="shared" si="68"/>
        <v>0</v>
      </c>
      <c r="K210" s="66">
        <f t="shared" si="68"/>
        <v>75</v>
      </c>
      <c r="L210" s="66">
        <f t="shared" si="68"/>
        <v>0</v>
      </c>
      <c r="M210" s="66">
        <f t="shared" si="68"/>
        <v>0</v>
      </c>
      <c r="N210" s="156"/>
    </row>
    <row r="211" spans="1:14" ht="15.75" customHeight="1">
      <c r="A211" s="80"/>
      <c r="B211" s="76">
        <v>2010</v>
      </c>
      <c r="C211" s="65"/>
      <c r="D211" s="65">
        <f>SUM(E211:M211)</f>
        <v>35</v>
      </c>
      <c r="E211" s="65"/>
      <c r="F211" s="65"/>
      <c r="G211" s="65">
        <v>10</v>
      </c>
      <c r="H211" s="65"/>
      <c r="I211" s="65"/>
      <c r="J211" s="65"/>
      <c r="K211" s="65">
        <v>25</v>
      </c>
      <c r="L211" s="65"/>
      <c r="M211" s="65"/>
      <c r="N211" s="161"/>
    </row>
    <row r="212" spans="1:14" ht="15.75" customHeight="1">
      <c r="A212" s="80"/>
      <c r="B212" s="76">
        <v>2011</v>
      </c>
      <c r="C212" s="65"/>
      <c r="D212" s="65">
        <f>SUM(E212:M212)</f>
        <v>35</v>
      </c>
      <c r="E212" s="65"/>
      <c r="F212" s="65"/>
      <c r="G212" s="65">
        <v>10</v>
      </c>
      <c r="H212" s="65"/>
      <c r="I212" s="65"/>
      <c r="J212" s="65"/>
      <c r="K212" s="65">
        <v>25</v>
      </c>
      <c r="L212" s="65"/>
      <c r="M212" s="65"/>
      <c r="N212" s="161"/>
    </row>
    <row r="213" spans="1:14" ht="15.75">
      <c r="A213" s="80"/>
      <c r="B213" s="76">
        <v>2012</v>
      </c>
      <c r="C213" s="65"/>
      <c r="D213" s="65">
        <f>SUM(E213:M213)</f>
        <v>35</v>
      </c>
      <c r="E213" s="65"/>
      <c r="F213" s="65"/>
      <c r="G213" s="65">
        <v>10</v>
      </c>
      <c r="H213" s="65"/>
      <c r="I213" s="65"/>
      <c r="J213" s="65"/>
      <c r="K213" s="65">
        <v>25</v>
      </c>
      <c r="L213" s="65"/>
      <c r="M213" s="65"/>
      <c r="N213" s="161"/>
    </row>
    <row r="214" spans="1:14" ht="31.5">
      <c r="A214" s="184" t="s">
        <v>150</v>
      </c>
      <c r="B214" s="178" t="s">
        <v>153</v>
      </c>
      <c r="C214" s="64" t="s">
        <v>21</v>
      </c>
      <c r="D214" s="66">
        <f>SUM(D215:D217)</f>
        <v>345</v>
      </c>
      <c r="E214" s="66">
        <f>SUM(E215:E216)</f>
        <v>0</v>
      </c>
      <c r="F214" s="66">
        <f>SUM(F215:F216)</f>
        <v>0</v>
      </c>
      <c r="G214" s="66">
        <f>SUM(G215:G217)</f>
        <v>45</v>
      </c>
      <c r="H214" s="139">
        <f>SUM(H215:H217)</f>
        <v>20</v>
      </c>
      <c r="I214" s="139">
        <f>SUM(I215:I217)</f>
        <v>0</v>
      </c>
      <c r="J214" s="66">
        <f>SUM(J215:J216)</f>
        <v>0</v>
      </c>
      <c r="K214" s="163">
        <f>SUM(K215:K217)</f>
        <v>300</v>
      </c>
      <c r="L214" s="66">
        <f>SUM(L215:L216)</f>
        <v>0</v>
      </c>
      <c r="M214" s="66">
        <f>SUM(M215:M216)</f>
        <v>0</v>
      </c>
      <c r="N214" s="162"/>
    </row>
    <row r="215" spans="1:14" ht="15.75">
      <c r="A215" s="88"/>
      <c r="B215" s="76">
        <v>2010</v>
      </c>
      <c r="C215" s="13"/>
      <c r="D215" s="65">
        <f>SUM(E215:G215,I215:M215)</f>
        <v>115</v>
      </c>
      <c r="E215" s="99"/>
      <c r="F215" s="107"/>
      <c r="G215" s="30">
        <v>15</v>
      </c>
      <c r="H215" s="106"/>
      <c r="I215" s="106"/>
      <c r="J215" s="106"/>
      <c r="K215" s="104">
        <v>100</v>
      </c>
      <c r="L215" s="47"/>
      <c r="M215" s="101"/>
      <c r="N215" s="155"/>
    </row>
    <row r="216" spans="1:14" ht="15.75">
      <c r="A216" s="88"/>
      <c r="B216" s="76">
        <v>2011</v>
      </c>
      <c r="C216" s="13"/>
      <c r="D216" s="65">
        <f>SUM(E216:G216,I216:M216)</f>
        <v>115</v>
      </c>
      <c r="E216" s="99"/>
      <c r="F216" s="105"/>
      <c r="G216" s="30">
        <v>15</v>
      </c>
      <c r="H216" s="106">
        <v>10</v>
      </c>
      <c r="I216" s="106"/>
      <c r="J216" s="106"/>
      <c r="K216" s="104">
        <v>100</v>
      </c>
      <c r="L216" s="47"/>
      <c r="M216" s="101"/>
      <c r="N216" s="155"/>
    </row>
    <row r="217" spans="1:14" ht="15.75">
      <c r="A217" s="88"/>
      <c r="B217" s="76">
        <v>2012</v>
      </c>
      <c r="C217" s="14"/>
      <c r="D217" s="65">
        <f>SUM(E217:G217,I217:M217)</f>
        <v>115</v>
      </c>
      <c r="E217" s="99"/>
      <c r="F217" s="105"/>
      <c r="G217" s="30">
        <v>15</v>
      </c>
      <c r="H217" s="106">
        <v>10</v>
      </c>
      <c r="I217" s="106"/>
      <c r="J217" s="106"/>
      <c r="K217" s="104">
        <v>100</v>
      </c>
      <c r="L217" s="47"/>
      <c r="M217" s="101"/>
      <c r="N217" s="155"/>
    </row>
    <row r="218" spans="1:14" ht="31.5">
      <c r="A218" s="184" t="s">
        <v>151</v>
      </c>
      <c r="B218" s="178" t="s">
        <v>206</v>
      </c>
      <c r="C218" s="64" t="s">
        <v>21</v>
      </c>
      <c r="D218" s="66">
        <f>SUM(D219:D221)</f>
        <v>360</v>
      </c>
      <c r="E218" s="66">
        <f>SUM(E219:E220)</f>
        <v>0</v>
      </c>
      <c r="F218" s="66">
        <f>SUM(F219:F220)</f>
        <v>0</v>
      </c>
      <c r="G218" s="66">
        <f>SUM(G219:G221)</f>
        <v>60</v>
      </c>
      <c r="H218" s="66">
        <f>SUM(H219:H220)</f>
        <v>0</v>
      </c>
      <c r="I218" s="139">
        <f>SUM(I219:I221)</f>
        <v>0</v>
      </c>
      <c r="J218" s="66">
        <f>SUM(J219:J220)</f>
        <v>0</v>
      </c>
      <c r="K218" s="163">
        <f>SUM(K219:K221)</f>
        <v>300</v>
      </c>
      <c r="L218" s="66">
        <f>SUM(L219:L220)</f>
        <v>0</v>
      </c>
      <c r="M218" s="66">
        <f>SUM(M219:M220)</f>
        <v>0</v>
      </c>
      <c r="N218" s="162"/>
    </row>
    <row r="219" spans="1:14" ht="15.75">
      <c r="A219" s="88"/>
      <c r="B219" s="76">
        <v>2010</v>
      </c>
      <c r="C219" s="13"/>
      <c r="D219" s="65">
        <f>SUM(E219:G219,I219:M219)</f>
        <v>120</v>
      </c>
      <c r="E219" s="99"/>
      <c r="F219" s="107"/>
      <c r="G219" s="30">
        <v>20</v>
      </c>
      <c r="H219" s="106"/>
      <c r="I219" s="106"/>
      <c r="J219" s="106"/>
      <c r="K219" s="104">
        <v>100</v>
      </c>
      <c r="L219" s="47"/>
      <c r="M219" s="101"/>
      <c r="N219" s="155"/>
    </row>
    <row r="220" spans="1:14" ht="15.75">
      <c r="A220" s="88"/>
      <c r="B220" s="76">
        <v>2011</v>
      </c>
      <c r="C220" s="13"/>
      <c r="D220" s="65">
        <f>SUM(E220:G220,I220:M220)</f>
        <v>120</v>
      </c>
      <c r="E220" s="99"/>
      <c r="F220" s="105"/>
      <c r="G220" s="30">
        <v>20</v>
      </c>
      <c r="H220" s="106"/>
      <c r="I220" s="106"/>
      <c r="J220" s="106"/>
      <c r="K220" s="104">
        <v>100</v>
      </c>
      <c r="L220" s="47"/>
      <c r="M220" s="101"/>
      <c r="N220" s="155"/>
    </row>
    <row r="221" spans="1:14" ht="15.75">
      <c r="A221" s="88"/>
      <c r="B221" s="76">
        <v>2012</v>
      </c>
      <c r="C221" s="14"/>
      <c r="D221" s="65">
        <f>SUM(E221:G221,I221:M221)</f>
        <v>120</v>
      </c>
      <c r="E221" s="99"/>
      <c r="F221" s="105"/>
      <c r="G221" s="30">
        <v>20</v>
      </c>
      <c r="H221" s="106"/>
      <c r="I221" s="106"/>
      <c r="J221" s="106"/>
      <c r="K221" s="104">
        <v>100</v>
      </c>
      <c r="L221" s="47"/>
      <c r="M221" s="101"/>
      <c r="N221" s="155"/>
    </row>
    <row r="222" spans="1:14" ht="31.5">
      <c r="A222" s="184" t="s">
        <v>152</v>
      </c>
      <c r="B222" s="178" t="s">
        <v>283</v>
      </c>
      <c r="C222" s="64" t="s">
        <v>21</v>
      </c>
      <c r="D222" s="66">
        <f>SUM(D223:D225)</f>
        <v>180</v>
      </c>
      <c r="E222" s="66">
        <f aca="true" t="shared" si="69" ref="E222:M222">SUM(E223:E224)</f>
        <v>0</v>
      </c>
      <c r="F222" s="66">
        <f t="shared" si="69"/>
        <v>0</v>
      </c>
      <c r="G222" s="66">
        <f>SUM(G223:G225)</f>
        <v>30</v>
      </c>
      <c r="H222" s="66">
        <f t="shared" si="69"/>
        <v>0</v>
      </c>
      <c r="I222" s="139">
        <f>SUM(I223:I225)</f>
        <v>150</v>
      </c>
      <c r="J222" s="66">
        <f t="shared" si="69"/>
        <v>0</v>
      </c>
      <c r="K222" s="163">
        <f>SUM(K223:K225)</f>
        <v>0</v>
      </c>
      <c r="L222" s="66">
        <f t="shared" si="69"/>
        <v>0</v>
      </c>
      <c r="M222" s="66">
        <f t="shared" si="69"/>
        <v>0</v>
      </c>
      <c r="N222" s="156"/>
    </row>
    <row r="223" spans="1:14" ht="15.75">
      <c r="A223" s="88"/>
      <c r="B223" s="76">
        <v>2010</v>
      </c>
      <c r="C223" s="13"/>
      <c r="D223" s="65">
        <f>SUM(E223:G223,I223:M223)</f>
        <v>60</v>
      </c>
      <c r="E223" s="99"/>
      <c r="F223" s="107"/>
      <c r="G223" s="30">
        <v>10</v>
      </c>
      <c r="H223" s="106"/>
      <c r="I223" s="106">
        <v>50</v>
      </c>
      <c r="J223" s="106"/>
      <c r="K223" s="104"/>
      <c r="L223" s="47"/>
      <c r="M223" s="101"/>
      <c r="N223" s="155"/>
    </row>
    <row r="224" spans="1:14" ht="15.75">
      <c r="A224" s="88"/>
      <c r="B224" s="76">
        <v>2011</v>
      </c>
      <c r="C224" s="13"/>
      <c r="D224" s="65">
        <f>SUM(E224:G224,I224:M224)</f>
        <v>60</v>
      </c>
      <c r="E224" s="99"/>
      <c r="F224" s="105"/>
      <c r="G224" s="30">
        <v>10</v>
      </c>
      <c r="H224" s="106"/>
      <c r="I224" s="106">
        <v>50</v>
      </c>
      <c r="J224" s="106"/>
      <c r="K224" s="104"/>
      <c r="L224" s="47"/>
      <c r="M224" s="101"/>
      <c r="N224" s="155"/>
    </row>
    <row r="225" spans="1:14" ht="15.75">
      <c r="A225" s="88"/>
      <c r="B225" s="76">
        <v>2012</v>
      </c>
      <c r="C225" s="14"/>
      <c r="D225" s="65">
        <f>SUM(E225:G225,I225:M225)</f>
        <v>60</v>
      </c>
      <c r="E225" s="99"/>
      <c r="F225" s="105"/>
      <c r="G225" s="30">
        <v>10</v>
      </c>
      <c r="H225" s="106"/>
      <c r="I225" s="106">
        <v>50</v>
      </c>
      <c r="J225" s="106"/>
      <c r="K225" s="104"/>
      <c r="L225" s="47"/>
      <c r="M225" s="101"/>
      <c r="N225" s="155"/>
    </row>
    <row r="226" spans="1:14" ht="47.25">
      <c r="A226" s="184" t="s">
        <v>154</v>
      </c>
      <c r="B226" s="178" t="s">
        <v>157</v>
      </c>
      <c r="C226" s="64" t="s">
        <v>21</v>
      </c>
      <c r="D226" s="66">
        <f>SUM(D227:D229)</f>
        <v>180</v>
      </c>
      <c r="E226" s="66">
        <f>SUM(E242:E243)</f>
        <v>0</v>
      </c>
      <c r="F226" s="66">
        <f>SUM(F242:F243)</f>
        <v>0</v>
      </c>
      <c r="G226" s="66">
        <f>SUM(G227:G229)</f>
        <v>30</v>
      </c>
      <c r="H226" s="66">
        <f>SUM(H242:H243)</f>
        <v>0</v>
      </c>
      <c r="I226" s="139">
        <f>SUM(I242:I244)</f>
        <v>250</v>
      </c>
      <c r="J226" s="66">
        <f>SUM(J242:J243)</f>
        <v>0</v>
      </c>
      <c r="K226" s="163">
        <f>SUM(K242:K244)</f>
        <v>0</v>
      </c>
      <c r="L226" s="66">
        <f>SUM(L242:L243)</f>
        <v>0</v>
      </c>
      <c r="M226" s="66">
        <f>SUM(M242:M243)</f>
        <v>0</v>
      </c>
      <c r="N226" s="176"/>
    </row>
    <row r="227" spans="1:14" ht="15.75">
      <c r="A227" s="233"/>
      <c r="B227" s="76">
        <v>2010</v>
      </c>
      <c r="C227" s="13"/>
      <c r="D227" s="65">
        <f>SUM(E227:G227,I227:M227)</f>
        <v>60</v>
      </c>
      <c r="E227" s="99"/>
      <c r="F227" s="107"/>
      <c r="G227" s="30">
        <v>10</v>
      </c>
      <c r="H227" s="106"/>
      <c r="I227" s="106">
        <v>50</v>
      </c>
      <c r="J227" s="234"/>
      <c r="K227" s="235"/>
      <c r="L227" s="234"/>
      <c r="M227" s="234"/>
      <c r="N227" s="229"/>
    </row>
    <row r="228" spans="1:14" ht="15.75">
      <c r="A228" s="233"/>
      <c r="B228" s="76">
        <v>2011</v>
      </c>
      <c r="C228" s="13"/>
      <c r="D228" s="65">
        <f>SUM(E228:G228,I228:M228)</f>
        <v>60</v>
      </c>
      <c r="E228" s="99"/>
      <c r="F228" s="105"/>
      <c r="G228" s="30">
        <v>10</v>
      </c>
      <c r="H228" s="106"/>
      <c r="I228" s="106">
        <v>50</v>
      </c>
      <c r="J228" s="234"/>
      <c r="K228" s="235"/>
      <c r="L228" s="234"/>
      <c r="M228" s="234"/>
      <c r="N228" s="229"/>
    </row>
    <row r="229" spans="1:14" ht="15.75">
      <c r="A229" s="233"/>
      <c r="B229" s="76">
        <v>2012</v>
      </c>
      <c r="C229" s="14"/>
      <c r="D229" s="65">
        <f>SUM(E229:G229,I229:M229)</f>
        <v>60</v>
      </c>
      <c r="E229" s="99"/>
      <c r="F229" s="105"/>
      <c r="G229" s="30">
        <v>10</v>
      </c>
      <c r="H229" s="106"/>
      <c r="I229" s="106">
        <v>50</v>
      </c>
      <c r="J229" s="234"/>
      <c r="K229" s="235"/>
      <c r="L229" s="234"/>
      <c r="M229" s="234"/>
      <c r="N229" s="229"/>
    </row>
    <row r="230" spans="1:14" ht="66.75" customHeight="1">
      <c r="A230" s="184" t="s">
        <v>155</v>
      </c>
      <c r="B230" s="178" t="s">
        <v>284</v>
      </c>
      <c r="C230" s="64" t="s">
        <v>21</v>
      </c>
      <c r="D230" s="236">
        <f>SUM(D231:D233)</f>
        <v>30</v>
      </c>
      <c r="E230" s="236">
        <f>SUM(E265:E266)</f>
        <v>0</v>
      </c>
      <c r="F230" s="236">
        <f>SUM(F265:F266)</f>
        <v>0</v>
      </c>
      <c r="G230" s="236">
        <f>SUM(G231:G233)</f>
        <v>15</v>
      </c>
      <c r="H230" s="236">
        <f>SUM(H265:H266)</f>
        <v>0</v>
      </c>
      <c r="I230" s="237">
        <f>SUM(I231:I233)</f>
        <v>15</v>
      </c>
      <c r="J230" s="236">
        <f>SUM(J265:J266)</f>
        <v>0</v>
      </c>
      <c r="K230" s="238"/>
      <c r="L230" s="236">
        <f>SUM(L265:L266)</f>
        <v>0</v>
      </c>
      <c r="M230" s="236">
        <f>SUM(M265:M266)</f>
        <v>0</v>
      </c>
      <c r="N230" s="229"/>
    </row>
    <row r="231" spans="1:14" ht="15.75">
      <c r="A231" s="233"/>
      <c r="B231" s="76">
        <v>2010</v>
      </c>
      <c r="C231" s="13"/>
      <c r="D231" s="65">
        <f>SUM(E231:G231,I231:M231)</f>
        <v>10</v>
      </c>
      <c r="E231" s="99"/>
      <c r="F231" s="107"/>
      <c r="G231" s="30">
        <v>5</v>
      </c>
      <c r="H231" s="106"/>
      <c r="I231" s="106">
        <v>5</v>
      </c>
      <c r="J231" s="234"/>
      <c r="K231" s="235"/>
      <c r="L231" s="234"/>
      <c r="M231" s="234"/>
      <c r="N231" s="229"/>
    </row>
    <row r="232" spans="1:14" ht="15.75">
      <c r="A232" s="233"/>
      <c r="B232" s="76">
        <v>2011</v>
      </c>
      <c r="C232" s="13"/>
      <c r="D232" s="65">
        <f>SUM(E232:G232,I232:M232)</f>
        <v>10</v>
      </c>
      <c r="E232" s="99"/>
      <c r="F232" s="105"/>
      <c r="G232" s="30">
        <v>5</v>
      </c>
      <c r="H232" s="106"/>
      <c r="I232" s="106">
        <v>5</v>
      </c>
      <c r="J232" s="234"/>
      <c r="K232" s="235"/>
      <c r="L232" s="234"/>
      <c r="M232" s="234"/>
      <c r="N232" s="229"/>
    </row>
    <row r="233" spans="1:14" ht="15.75">
      <c r="A233" s="233"/>
      <c r="B233" s="76">
        <v>2012</v>
      </c>
      <c r="C233" s="14"/>
      <c r="D233" s="65">
        <f>SUM(E233:G233,I233:M233)</f>
        <v>10</v>
      </c>
      <c r="E233" s="99"/>
      <c r="F233" s="105"/>
      <c r="G233" s="30">
        <v>5</v>
      </c>
      <c r="H233" s="106"/>
      <c r="I233" s="106">
        <v>5</v>
      </c>
      <c r="J233" s="234"/>
      <c r="K233" s="235"/>
      <c r="L233" s="234"/>
      <c r="M233" s="234"/>
      <c r="N233" s="229"/>
    </row>
    <row r="234" spans="1:14" ht="51.75" customHeight="1">
      <c r="A234" s="184" t="s">
        <v>156</v>
      </c>
      <c r="B234" s="178" t="s">
        <v>282</v>
      </c>
      <c r="C234" s="64" t="s">
        <v>21</v>
      </c>
      <c r="D234" s="236">
        <f>SUM(D235:D237)</f>
        <v>30</v>
      </c>
      <c r="E234" s="236">
        <f>SUM(E269:E270)</f>
        <v>0</v>
      </c>
      <c r="F234" s="236">
        <f>SUM(F269:F270)</f>
        <v>0</v>
      </c>
      <c r="G234" s="236">
        <f>SUM(G235:G237)</f>
        <v>15</v>
      </c>
      <c r="H234" s="236">
        <f>SUM(H269:H270)</f>
        <v>0</v>
      </c>
      <c r="I234" s="237">
        <f>SUM(I235:I237)</f>
        <v>15</v>
      </c>
      <c r="J234" s="236">
        <f>SUM(J269:J270)</f>
        <v>0</v>
      </c>
      <c r="K234" s="238"/>
      <c r="L234" s="236">
        <f>SUM(L269:L270)</f>
        <v>0</v>
      </c>
      <c r="M234" s="236">
        <f>SUM(M269:M270)</f>
        <v>0</v>
      </c>
      <c r="N234" s="229"/>
    </row>
    <row r="235" spans="1:14" ht="15.75">
      <c r="A235" s="233"/>
      <c r="B235" s="76">
        <v>2010</v>
      </c>
      <c r="C235" s="13"/>
      <c r="D235" s="65">
        <f>SUM(E235:G235,I235:M235)</f>
        <v>10</v>
      </c>
      <c r="E235" s="99"/>
      <c r="F235" s="107"/>
      <c r="G235" s="30">
        <v>5</v>
      </c>
      <c r="H235" s="106"/>
      <c r="I235" s="106">
        <v>5</v>
      </c>
      <c r="J235" s="234"/>
      <c r="K235" s="235"/>
      <c r="L235" s="234"/>
      <c r="M235" s="234"/>
      <c r="N235" s="229"/>
    </row>
    <row r="236" spans="1:14" ht="15.75">
      <c r="A236" s="233"/>
      <c r="B236" s="76">
        <v>2011</v>
      </c>
      <c r="C236" s="13"/>
      <c r="D236" s="65">
        <f>SUM(E236:G236,I236:M236)</f>
        <v>10</v>
      </c>
      <c r="E236" s="99"/>
      <c r="F236" s="105"/>
      <c r="G236" s="30">
        <v>5</v>
      </c>
      <c r="H236" s="106"/>
      <c r="I236" s="106">
        <v>5</v>
      </c>
      <c r="J236" s="234"/>
      <c r="K236" s="235"/>
      <c r="L236" s="234"/>
      <c r="M236" s="234"/>
      <c r="N236" s="229"/>
    </row>
    <row r="237" spans="1:14" ht="15.75">
      <c r="A237" s="233"/>
      <c r="B237" s="76">
        <v>2012</v>
      </c>
      <c r="C237" s="14"/>
      <c r="D237" s="65">
        <f>SUM(E237:G237,I237:M237)</f>
        <v>10</v>
      </c>
      <c r="E237" s="99"/>
      <c r="F237" s="105"/>
      <c r="G237" s="30">
        <v>5</v>
      </c>
      <c r="H237" s="106"/>
      <c r="I237" s="106">
        <v>5</v>
      </c>
      <c r="J237" s="234"/>
      <c r="K237" s="235"/>
      <c r="L237" s="234"/>
      <c r="M237" s="234"/>
      <c r="N237" s="229"/>
    </row>
    <row r="238" spans="1:14" ht="51.75" customHeight="1">
      <c r="A238" s="184" t="s">
        <v>209</v>
      </c>
      <c r="B238" s="178" t="s">
        <v>211</v>
      </c>
      <c r="C238" s="64" t="s">
        <v>21</v>
      </c>
      <c r="D238" s="236">
        <f>SUM(D239:D241)</f>
        <v>315</v>
      </c>
      <c r="E238" s="236">
        <f>SUM(E273:E274)</f>
        <v>0</v>
      </c>
      <c r="F238" s="236">
        <f>SUM(F273:F274)</f>
        <v>0</v>
      </c>
      <c r="G238" s="236">
        <f>SUM(G239:G241)</f>
        <v>15</v>
      </c>
      <c r="H238" s="236">
        <f>SUM(H273:H274)</f>
        <v>0</v>
      </c>
      <c r="I238" s="237">
        <f>SUM(I239:I241)</f>
        <v>300</v>
      </c>
      <c r="J238" s="236">
        <f>SUM(J273:J274)</f>
        <v>0</v>
      </c>
      <c r="K238" s="238"/>
      <c r="L238" s="236">
        <f>SUM(L273:L274)</f>
        <v>0</v>
      </c>
      <c r="M238" s="236">
        <f>SUM(M273:M274)</f>
        <v>0</v>
      </c>
      <c r="N238" s="229"/>
    </row>
    <row r="239" spans="1:14" ht="18.75" customHeight="1">
      <c r="A239" s="233"/>
      <c r="B239" s="76">
        <v>2010</v>
      </c>
      <c r="C239" s="13"/>
      <c r="D239" s="65">
        <f>SUM(E239:G239,I239:M239)</f>
        <v>105</v>
      </c>
      <c r="E239" s="99"/>
      <c r="F239" s="107"/>
      <c r="G239" s="30">
        <v>5</v>
      </c>
      <c r="H239" s="106"/>
      <c r="I239" s="106">
        <v>100</v>
      </c>
      <c r="J239" s="234"/>
      <c r="K239" s="235"/>
      <c r="L239" s="234"/>
      <c r="M239" s="234"/>
      <c r="N239" s="229"/>
    </row>
    <row r="240" spans="1:14" ht="15.75">
      <c r="A240" s="233"/>
      <c r="B240" s="76">
        <v>2011</v>
      </c>
      <c r="C240" s="13"/>
      <c r="D240" s="65">
        <f>SUM(E240:G240,I240:M240)</f>
        <v>105</v>
      </c>
      <c r="E240" s="99"/>
      <c r="F240" s="105"/>
      <c r="G240" s="30">
        <v>5</v>
      </c>
      <c r="H240" s="106"/>
      <c r="I240" s="106">
        <v>100</v>
      </c>
      <c r="J240" s="234"/>
      <c r="K240" s="235"/>
      <c r="L240" s="234"/>
      <c r="M240" s="234"/>
      <c r="N240" s="229"/>
    </row>
    <row r="241" spans="1:14" ht="15.75">
      <c r="A241" s="233"/>
      <c r="B241" s="76">
        <v>2012</v>
      </c>
      <c r="C241" s="14"/>
      <c r="D241" s="65">
        <f>SUM(E241:G241,I241:M241)</f>
        <v>105</v>
      </c>
      <c r="E241" s="99"/>
      <c r="F241" s="105"/>
      <c r="G241" s="30">
        <v>5</v>
      </c>
      <c r="H241" s="106"/>
      <c r="I241" s="106">
        <v>100</v>
      </c>
      <c r="J241" s="234"/>
      <c r="K241" s="235"/>
      <c r="L241" s="234"/>
      <c r="M241" s="234"/>
      <c r="N241" s="229"/>
    </row>
    <row r="242" spans="1:14" ht="51.75" customHeight="1">
      <c r="A242" s="184" t="s">
        <v>210</v>
      </c>
      <c r="B242" s="178" t="s">
        <v>214</v>
      </c>
      <c r="C242" s="64" t="s">
        <v>21</v>
      </c>
      <c r="D242" s="236">
        <f>SUM(D243:D245)</f>
        <v>165</v>
      </c>
      <c r="E242" s="236">
        <f>SUM(E277:E278)</f>
        <v>0</v>
      </c>
      <c r="F242" s="236">
        <f>SUM(F277:F278)</f>
        <v>0</v>
      </c>
      <c r="G242" s="236">
        <f>SUM(G243:G245)</f>
        <v>15</v>
      </c>
      <c r="H242" s="236">
        <f>SUM(H277:H278)</f>
        <v>0</v>
      </c>
      <c r="I242" s="237">
        <f>SUM(I243:I245)</f>
        <v>150</v>
      </c>
      <c r="J242" s="236">
        <f>SUM(J277:J278)</f>
        <v>0</v>
      </c>
      <c r="K242" s="238"/>
      <c r="L242" s="236">
        <f>SUM(L277:L278)</f>
        <v>0</v>
      </c>
      <c r="M242" s="236">
        <f>SUM(M277:M278)</f>
        <v>0</v>
      </c>
      <c r="N242" s="229"/>
    </row>
    <row r="243" spans="1:14" ht="15.75">
      <c r="A243" s="233"/>
      <c r="B243" s="76">
        <v>2010</v>
      </c>
      <c r="C243" s="13"/>
      <c r="D243" s="65">
        <f>SUM(E243:G243,I243:M243)</f>
        <v>55</v>
      </c>
      <c r="E243" s="99"/>
      <c r="F243" s="107"/>
      <c r="G243" s="30">
        <v>5</v>
      </c>
      <c r="H243" s="106"/>
      <c r="I243" s="106">
        <v>50</v>
      </c>
      <c r="J243" s="234"/>
      <c r="K243" s="235"/>
      <c r="L243" s="234"/>
      <c r="M243" s="234"/>
      <c r="N243" s="229"/>
    </row>
    <row r="244" spans="1:14" ht="15.75">
      <c r="A244" s="233"/>
      <c r="B244" s="76">
        <v>2011</v>
      </c>
      <c r="C244" s="13"/>
      <c r="D244" s="65">
        <f>SUM(E244:G244,I244:M244)</f>
        <v>55</v>
      </c>
      <c r="E244" s="99"/>
      <c r="F244" s="105"/>
      <c r="G244" s="30">
        <v>5</v>
      </c>
      <c r="H244" s="106"/>
      <c r="I244" s="106">
        <v>50</v>
      </c>
      <c r="J244" s="234"/>
      <c r="K244" s="235"/>
      <c r="L244" s="234"/>
      <c r="M244" s="234"/>
      <c r="N244" s="229"/>
    </row>
    <row r="245" spans="1:14" ht="15.75">
      <c r="A245" s="233"/>
      <c r="B245" s="76">
        <v>2012</v>
      </c>
      <c r="C245" s="14"/>
      <c r="D245" s="65">
        <f>SUM(E245:G245,I245:M245)</f>
        <v>55</v>
      </c>
      <c r="E245" s="99"/>
      <c r="F245" s="105"/>
      <c r="G245" s="30">
        <v>5</v>
      </c>
      <c r="H245" s="106"/>
      <c r="I245" s="106">
        <v>50</v>
      </c>
      <c r="J245" s="234"/>
      <c r="K245" s="235"/>
      <c r="L245" s="234"/>
      <c r="M245" s="234"/>
      <c r="N245" s="229"/>
    </row>
    <row r="246" spans="1:14" ht="54.75" customHeight="1">
      <c r="A246" s="240" t="s">
        <v>224</v>
      </c>
      <c r="B246" s="241" t="s">
        <v>256</v>
      </c>
      <c r="C246" s="242" t="s">
        <v>25</v>
      </c>
      <c r="D246" s="243">
        <f>SUM(D247:D249)</f>
        <v>5510</v>
      </c>
      <c r="E246" s="243"/>
      <c r="F246" s="244"/>
      <c r="G246" s="245">
        <f aca="true" t="shared" si="70" ref="G246:L246">SUM(G247:G249)</f>
        <v>60</v>
      </c>
      <c r="H246" s="245">
        <f t="shared" si="70"/>
        <v>0</v>
      </c>
      <c r="I246" s="245">
        <f t="shared" si="70"/>
        <v>5450</v>
      </c>
      <c r="J246" s="245">
        <f t="shared" si="70"/>
        <v>0</v>
      </c>
      <c r="K246" s="245">
        <f t="shared" si="70"/>
        <v>0</v>
      </c>
      <c r="L246" s="245">
        <f t="shared" si="70"/>
        <v>0</v>
      </c>
      <c r="M246" s="183"/>
      <c r="N246" s="229"/>
    </row>
    <row r="247" spans="1:14" s="239" customFormat="1" ht="18" customHeight="1">
      <c r="A247" s="233"/>
      <c r="B247" s="76">
        <v>2010</v>
      </c>
      <c r="C247" s="248"/>
      <c r="D247" s="65">
        <f>SUM(E247:G247,I247:M247)</f>
        <v>170</v>
      </c>
      <c r="E247" s="249"/>
      <c r="F247" s="250"/>
      <c r="G247" s="251">
        <f>G251+G255+G259+G263</f>
        <v>20</v>
      </c>
      <c r="H247" s="251">
        <f aca="true" t="shared" si="71" ref="H247:M247">H251+H255+H259+H263</f>
        <v>0</v>
      </c>
      <c r="I247" s="251">
        <f t="shared" si="71"/>
        <v>150</v>
      </c>
      <c r="J247" s="251">
        <f t="shared" si="71"/>
        <v>0</v>
      </c>
      <c r="K247" s="251">
        <f t="shared" si="71"/>
        <v>0</v>
      </c>
      <c r="L247" s="251">
        <f t="shared" si="71"/>
        <v>0</v>
      </c>
      <c r="M247" s="251">
        <f t="shared" si="71"/>
        <v>0</v>
      </c>
      <c r="N247" s="252"/>
    </row>
    <row r="248" spans="1:14" s="239" customFormat="1" ht="18" customHeight="1">
      <c r="A248" s="233"/>
      <c r="B248" s="76">
        <v>2011</v>
      </c>
      <c r="C248" s="248"/>
      <c r="D248" s="65">
        <f>SUM(E248:G248,I248:M248)</f>
        <v>5170</v>
      </c>
      <c r="E248" s="249"/>
      <c r="F248" s="250"/>
      <c r="G248" s="251">
        <f aca="true" t="shared" si="72" ref="G248:M248">G252+G256+G260+G264</f>
        <v>20</v>
      </c>
      <c r="H248" s="251">
        <f t="shared" si="72"/>
        <v>0</v>
      </c>
      <c r="I248" s="251">
        <f t="shared" si="72"/>
        <v>5150</v>
      </c>
      <c r="J248" s="251">
        <f t="shared" si="72"/>
        <v>0</v>
      </c>
      <c r="K248" s="251">
        <f t="shared" si="72"/>
        <v>0</v>
      </c>
      <c r="L248" s="251">
        <f t="shared" si="72"/>
        <v>0</v>
      </c>
      <c r="M248" s="251">
        <f t="shared" si="72"/>
        <v>0</v>
      </c>
      <c r="N248" s="252"/>
    </row>
    <row r="249" spans="1:14" s="239" customFormat="1" ht="18" customHeight="1">
      <c r="A249" s="233"/>
      <c r="B249" s="76">
        <v>2012</v>
      </c>
      <c r="C249" s="248"/>
      <c r="D249" s="65">
        <f>SUM(E249:G249,I249:M249)</f>
        <v>170</v>
      </c>
      <c r="E249" s="249"/>
      <c r="F249" s="250"/>
      <c r="G249" s="251">
        <f aca="true" t="shared" si="73" ref="G249:M249">G253+G257+G261+G265</f>
        <v>20</v>
      </c>
      <c r="H249" s="251">
        <f t="shared" si="73"/>
        <v>0</v>
      </c>
      <c r="I249" s="251">
        <f t="shared" si="73"/>
        <v>150</v>
      </c>
      <c r="J249" s="251">
        <f t="shared" si="73"/>
        <v>0</v>
      </c>
      <c r="K249" s="251">
        <f t="shared" si="73"/>
        <v>0</v>
      </c>
      <c r="L249" s="251">
        <f t="shared" si="73"/>
        <v>0</v>
      </c>
      <c r="M249" s="251">
        <f t="shared" si="73"/>
        <v>0</v>
      </c>
      <c r="N249" s="252"/>
    </row>
    <row r="250" spans="1:14" ht="51.75" customHeight="1">
      <c r="A250" s="184" t="s">
        <v>90</v>
      </c>
      <c r="B250" s="178" t="s">
        <v>285</v>
      </c>
      <c r="C250" s="64" t="s">
        <v>25</v>
      </c>
      <c r="D250" s="236">
        <f>SUM(D251:D253)</f>
        <v>165</v>
      </c>
      <c r="E250" s="236">
        <f>SUM(E282:E283)</f>
        <v>0</v>
      </c>
      <c r="F250" s="236">
        <f>SUM(F282:F283)</f>
        <v>0</v>
      </c>
      <c r="G250" s="236">
        <f>SUM(G251:G253)</f>
        <v>15</v>
      </c>
      <c r="H250" s="236">
        <f>SUM(H282:H283)</f>
        <v>0</v>
      </c>
      <c r="I250" s="237">
        <f>SUM(I251:I253)</f>
        <v>150</v>
      </c>
      <c r="J250" s="236">
        <f>SUM(J282:J283)</f>
        <v>0</v>
      </c>
      <c r="K250" s="238"/>
      <c r="L250" s="236">
        <f>SUM(L282:L283)</f>
        <v>0</v>
      </c>
      <c r="M250" s="236">
        <f>SUM(M282:M283)</f>
        <v>0</v>
      </c>
      <c r="N250" s="229"/>
    </row>
    <row r="251" spans="1:14" ht="15.75">
      <c r="A251" s="233"/>
      <c r="B251" s="76">
        <v>2010</v>
      </c>
      <c r="C251" s="13"/>
      <c r="D251" s="65">
        <f>SUM(E251:G251,I251:M251)</f>
        <v>55</v>
      </c>
      <c r="E251" s="99"/>
      <c r="F251" s="107"/>
      <c r="G251" s="30">
        <v>5</v>
      </c>
      <c r="H251" s="106"/>
      <c r="I251" s="106">
        <v>50</v>
      </c>
      <c r="J251" s="234"/>
      <c r="K251" s="235"/>
      <c r="L251" s="234"/>
      <c r="M251" s="234"/>
      <c r="N251" s="229"/>
    </row>
    <row r="252" spans="1:14" ht="15.75">
      <c r="A252" s="233"/>
      <c r="B252" s="76">
        <v>2011</v>
      </c>
      <c r="C252" s="13"/>
      <c r="D252" s="65">
        <f>SUM(E252:G252,I252:M252)</f>
        <v>55</v>
      </c>
      <c r="E252" s="99"/>
      <c r="F252" s="105"/>
      <c r="G252" s="30">
        <v>5</v>
      </c>
      <c r="H252" s="106"/>
      <c r="I252" s="106">
        <v>50</v>
      </c>
      <c r="J252" s="234"/>
      <c r="K252" s="235"/>
      <c r="L252" s="234"/>
      <c r="M252" s="234"/>
      <c r="N252" s="229"/>
    </row>
    <row r="253" spans="1:14" ht="15.75">
      <c r="A253" s="233"/>
      <c r="B253" s="76">
        <v>2012</v>
      </c>
      <c r="C253" s="14"/>
      <c r="D253" s="65">
        <f>SUM(E253:G253,I253:M253)</f>
        <v>55</v>
      </c>
      <c r="E253" s="99"/>
      <c r="F253" s="105"/>
      <c r="G253" s="30">
        <v>5</v>
      </c>
      <c r="H253" s="106"/>
      <c r="I253" s="106">
        <v>50</v>
      </c>
      <c r="J253" s="234"/>
      <c r="K253" s="235"/>
      <c r="L253" s="234"/>
      <c r="M253" s="234"/>
      <c r="N253" s="229"/>
    </row>
    <row r="254" spans="1:14" ht="39.75" customHeight="1">
      <c r="A254" s="184" t="s">
        <v>91</v>
      </c>
      <c r="B254" s="178" t="s">
        <v>286</v>
      </c>
      <c r="C254" s="64" t="s">
        <v>25</v>
      </c>
      <c r="D254" s="236">
        <f>SUM(D255:D257)</f>
        <v>165</v>
      </c>
      <c r="E254" s="236">
        <f>SUM(E286:E287)</f>
        <v>0</v>
      </c>
      <c r="F254" s="236">
        <f>SUM(F286:F287)</f>
        <v>0</v>
      </c>
      <c r="G254" s="236">
        <f>SUM(G255:G257)</f>
        <v>15</v>
      </c>
      <c r="H254" s="236">
        <f>SUM(H286:H287)</f>
        <v>0</v>
      </c>
      <c r="I254" s="237">
        <f>SUM(I255:I257)</f>
        <v>150</v>
      </c>
      <c r="J254" s="236">
        <f>SUM(J286:J287)</f>
        <v>0</v>
      </c>
      <c r="K254" s="238"/>
      <c r="L254" s="236">
        <f>SUM(L286:L287)</f>
        <v>0</v>
      </c>
      <c r="M254" s="236">
        <f>SUM(M286:M287)</f>
        <v>0</v>
      </c>
      <c r="N254" s="229"/>
    </row>
    <row r="255" spans="1:14" ht="15.75">
      <c r="A255" s="233"/>
      <c r="B255" s="76">
        <v>2010</v>
      </c>
      <c r="C255" s="13"/>
      <c r="D255" s="65">
        <f>SUM(E255:G255,I255:M255)</f>
        <v>55</v>
      </c>
      <c r="E255" s="99"/>
      <c r="F255" s="107"/>
      <c r="G255" s="30">
        <v>5</v>
      </c>
      <c r="H255" s="106"/>
      <c r="I255" s="106">
        <v>50</v>
      </c>
      <c r="J255" s="234"/>
      <c r="K255" s="235"/>
      <c r="L255" s="234"/>
      <c r="M255" s="234"/>
      <c r="N255" s="229"/>
    </row>
    <row r="256" spans="1:14" ht="15.75">
      <c r="A256" s="233"/>
      <c r="B256" s="76">
        <v>2011</v>
      </c>
      <c r="C256" s="13"/>
      <c r="D256" s="65">
        <f>SUM(E256:G256,I256:M256)</f>
        <v>55</v>
      </c>
      <c r="E256" s="99"/>
      <c r="F256" s="105"/>
      <c r="G256" s="30">
        <v>5</v>
      </c>
      <c r="H256" s="106"/>
      <c r="I256" s="106">
        <v>50</v>
      </c>
      <c r="J256" s="234"/>
      <c r="K256" s="235"/>
      <c r="L256" s="234"/>
      <c r="M256" s="234"/>
      <c r="N256" s="229"/>
    </row>
    <row r="257" spans="1:14" ht="15.75">
      <c r="A257" s="233"/>
      <c r="B257" s="76">
        <v>2012</v>
      </c>
      <c r="C257" s="14"/>
      <c r="D257" s="65">
        <f>SUM(E257:G257,I257:M257)</f>
        <v>55</v>
      </c>
      <c r="E257" s="99"/>
      <c r="F257" s="105"/>
      <c r="G257" s="30">
        <v>5</v>
      </c>
      <c r="H257" s="106"/>
      <c r="I257" s="106">
        <v>50</v>
      </c>
      <c r="J257" s="234"/>
      <c r="K257" s="235"/>
      <c r="L257" s="234"/>
      <c r="M257" s="234"/>
      <c r="N257" s="229"/>
    </row>
    <row r="258" spans="1:14" ht="47.25">
      <c r="A258" s="184" t="s">
        <v>94</v>
      </c>
      <c r="B258" s="178" t="s">
        <v>287</v>
      </c>
      <c r="C258" s="64" t="s">
        <v>25</v>
      </c>
      <c r="D258" s="236">
        <f>SUM(D259:D261)</f>
        <v>165</v>
      </c>
      <c r="E258" s="236">
        <f>SUM(E290:E291)</f>
        <v>0</v>
      </c>
      <c r="F258" s="236">
        <f>SUM(F290:F291)</f>
        <v>0</v>
      </c>
      <c r="G258" s="236">
        <f>SUM(G259:G261)</f>
        <v>15</v>
      </c>
      <c r="H258" s="236">
        <f>SUM(H290:H291)</f>
        <v>0</v>
      </c>
      <c r="I258" s="237">
        <f>SUM(I259:I261)</f>
        <v>150</v>
      </c>
      <c r="J258" s="236">
        <f>SUM(J290:J291)</f>
        <v>0</v>
      </c>
      <c r="K258" s="238"/>
      <c r="L258" s="236">
        <f>SUM(L290:L291)</f>
        <v>0</v>
      </c>
      <c r="M258" s="236">
        <f>SUM(M290:M291)</f>
        <v>0</v>
      </c>
      <c r="N258" s="229"/>
    </row>
    <row r="259" spans="1:14" ht="15.75">
      <c r="A259" s="233"/>
      <c r="B259" s="76">
        <v>2010</v>
      </c>
      <c r="C259" s="13"/>
      <c r="D259" s="65">
        <f>SUM(E259:G259,I259:M259)</f>
        <v>55</v>
      </c>
      <c r="E259" s="99"/>
      <c r="F259" s="107"/>
      <c r="G259" s="30">
        <v>5</v>
      </c>
      <c r="H259" s="106"/>
      <c r="I259" s="106">
        <v>50</v>
      </c>
      <c r="J259" s="234"/>
      <c r="K259" s="235"/>
      <c r="L259" s="234"/>
      <c r="M259" s="234"/>
      <c r="N259" s="229"/>
    </row>
    <row r="260" spans="1:14" ht="15.75">
      <c r="A260" s="233"/>
      <c r="B260" s="76">
        <v>2011</v>
      </c>
      <c r="C260" s="13"/>
      <c r="D260" s="65">
        <f>SUM(E260:G260,I260:M260)</f>
        <v>55</v>
      </c>
      <c r="E260" s="99"/>
      <c r="F260" s="105"/>
      <c r="G260" s="30">
        <v>5</v>
      </c>
      <c r="H260" s="106"/>
      <c r="I260" s="106">
        <v>50</v>
      </c>
      <c r="J260" s="234"/>
      <c r="K260" s="235"/>
      <c r="L260" s="234"/>
      <c r="M260" s="234"/>
      <c r="N260" s="229"/>
    </row>
    <row r="261" spans="1:14" ht="15.75">
      <c r="A261" s="233"/>
      <c r="B261" s="76">
        <v>2012</v>
      </c>
      <c r="C261" s="14"/>
      <c r="D261" s="65">
        <f>SUM(E261:G261,I261:M261)</f>
        <v>55</v>
      </c>
      <c r="E261" s="99"/>
      <c r="F261" s="105"/>
      <c r="G261" s="30">
        <v>5</v>
      </c>
      <c r="H261" s="106"/>
      <c r="I261" s="106">
        <v>50</v>
      </c>
      <c r="J261" s="234"/>
      <c r="K261" s="235"/>
      <c r="L261" s="234"/>
      <c r="M261" s="234"/>
      <c r="N261" s="229"/>
    </row>
    <row r="262" spans="1:14" ht="31.5">
      <c r="A262" s="184" t="s">
        <v>95</v>
      </c>
      <c r="B262" s="178" t="s">
        <v>221</v>
      </c>
      <c r="C262" s="64" t="s">
        <v>25</v>
      </c>
      <c r="D262" s="236">
        <f>SUM(D263:D265)</f>
        <v>5015</v>
      </c>
      <c r="E262" s="236">
        <f>SUM(E294:E295)</f>
        <v>0</v>
      </c>
      <c r="F262" s="236">
        <f>SUM(F294:F295)</f>
        <v>0</v>
      </c>
      <c r="G262" s="236">
        <f>SUM(G263:G265)</f>
        <v>15</v>
      </c>
      <c r="H262" s="236">
        <f>SUM(H294:H295)</f>
        <v>0</v>
      </c>
      <c r="I262" s="237">
        <f>SUM(I263:I265)</f>
        <v>5000</v>
      </c>
      <c r="J262" s="236">
        <f>SUM(J294:J295)</f>
        <v>0</v>
      </c>
      <c r="K262" s="238"/>
      <c r="L262" s="236">
        <f>SUM(L294:L295)</f>
        <v>0</v>
      </c>
      <c r="M262" s="236">
        <f>SUM(M294:M295)</f>
        <v>0</v>
      </c>
      <c r="N262" s="229"/>
    </row>
    <row r="263" spans="1:14" ht="15.75">
      <c r="A263" s="233"/>
      <c r="B263" s="76">
        <v>2010</v>
      </c>
      <c r="C263" s="13"/>
      <c r="D263" s="65">
        <f>SUM(E263:G263,I263:M263)</f>
        <v>5</v>
      </c>
      <c r="E263" s="99"/>
      <c r="F263" s="107"/>
      <c r="G263" s="30">
        <v>5</v>
      </c>
      <c r="H263" s="106"/>
      <c r="I263" s="106"/>
      <c r="J263" s="234"/>
      <c r="K263" s="235"/>
      <c r="L263" s="234"/>
      <c r="M263" s="234"/>
      <c r="N263" s="229"/>
    </row>
    <row r="264" spans="1:14" ht="15.75">
      <c r="A264" s="233"/>
      <c r="B264" s="76">
        <v>2011</v>
      </c>
      <c r="C264" s="13"/>
      <c r="D264" s="65">
        <f>SUM(E264:G264,I264:M264)</f>
        <v>5005</v>
      </c>
      <c r="E264" s="99"/>
      <c r="F264" s="105"/>
      <c r="G264" s="30">
        <v>5</v>
      </c>
      <c r="H264" s="106"/>
      <c r="I264" s="106">
        <v>5000</v>
      </c>
      <c r="J264" s="234"/>
      <c r="K264" s="235"/>
      <c r="L264" s="234"/>
      <c r="M264" s="234"/>
      <c r="N264" s="229"/>
    </row>
    <row r="265" spans="1:14" ht="15.75">
      <c r="A265" s="233"/>
      <c r="B265" s="76">
        <v>2012</v>
      </c>
      <c r="C265" s="14"/>
      <c r="D265" s="65">
        <f>SUM(E265:G265,I265:M265)</f>
        <v>5</v>
      </c>
      <c r="E265" s="99"/>
      <c r="F265" s="105"/>
      <c r="G265" s="30">
        <v>5</v>
      </c>
      <c r="H265" s="106"/>
      <c r="I265" s="106">
        <v>0</v>
      </c>
      <c r="J265" s="234"/>
      <c r="K265" s="235"/>
      <c r="L265" s="234"/>
      <c r="M265" s="234"/>
      <c r="N265" s="155"/>
    </row>
    <row r="266" spans="1:14" ht="51" customHeight="1">
      <c r="A266" s="164" t="s">
        <v>160</v>
      </c>
      <c r="B266" s="179" t="s">
        <v>192</v>
      </c>
      <c r="C266" s="165" t="s">
        <v>21</v>
      </c>
      <c r="D266" s="166">
        <f aca="true" t="shared" si="74" ref="D266:M266">SUM(D267:D269)</f>
        <v>667.5</v>
      </c>
      <c r="E266" s="166">
        <f t="shared" si="74"/>
        <v>0</v>
      </c>
      <c r="F266" s="166">
        <f t="shared" si="74"/>
        <v>0</v>
      </c>
      <c r="G266" s="166">
        <f t="shared" si="74"/>
        <v>367.5</v>
      </c>
      <c r="H266" s="166">
        <f t="shared" si="74"/>
        <v>0</v>
      </c>
      <c r="I266" s="166">
        <f t="shared" si="74"/>
        <v>0</v>
      </c>
      <c r="J266" s="166">
        <f t="shared" si="74"/>
        <v>0</v>
      </c>
      <c r="K266" s="166">
        <f t="shared" si="74"/>
        <v>300</v>
      </c>
      <c r="L266" s="166">
        <f t="shared" si="74"/>
        <v>0</v>
      </c>
      <c r="M266" s="166">
        <f t="shared" si="74"/>
        <v>0</v>
      </c>
      <c r="N266" s="154"/>
    </row>
    <row r="267" spans="1:14" ht="15.75">
      <c r="A267" s="88"/>
      <c r="B267" s="13">
        <v>2010</v>
      </c>
      <c r="C267" s="13"/>
      <c r="D267" s="99">
        <f aca="true" t="shared" si="75" ref="D267:G269">D271+D275+D279+D283+D287+D291+D295+D299+D303+D307+D311+D315+D319</f>
        <v>222.5</v>
      </c>
      <c r="E267" s="99">
        <f t="shared" si="75"/>
        <v>0</v>
      </c>
      <c r="F267" s="99">
        <f t="shared" si="75"/>
        <v>0</v>
      </c>
      <c r="G267" s="99">
        <f>G271+G275+G279+G283+G287+G291+G295+G299+G303+G307+G311+G315+G319</f>
        <v>122.5</v>
      </c>
      <c r="H267" s="99">
        <f aca="true" t="shared" si="76" ref="H267:M267">H271+H275+H279+H283+H287+H291+H295+H299+H303+H307+H311+H315+H319</f>
        <v>0</v>
      </c>
      <c r="I267" s="99">
        <f t="shared" si="76"/>
        <v>0</v>
      </c>
      <c r="J267" s="99">
        <f t="shared" si="76"/>
        <v>0</v>
      </c>
      <c r="K267" s="99">
        <f t="shared" si="76"/>
        <v>100</v>
      </c>
      <c r="L267" s="99">
        <f t="shared" si="76"/>
        <v>0</v>
      </c>
      <c r="M267" s="99">
        <f t="shared" si="76"/>
        <v>0</v>
      </c>
      <c r="N267" s="155"/>
    </row>
    <row r="268" spans="1:14" ht="15.75">
      <c r="A268" s="88"/>
      <c r="B268" s="13">
        <v>2011</v>
      </c>
      <c r="C268" s="13"/>
      <c r="D268" s="99">
        <f t="shared" si="75"/>
        <v>222.5</v>
      </c>
      <c r="E268" s="99">
        <f t="shared" si="75"/>
        <v>0</v>
      </c>
      <c r="F268" s="99">
        <f t="shared" si="75"/>
        <v>0</v>
      </c>
      <c r="G268" s="99">
        <f t="shared" si="75"/>
        <v>122.5</v>
      </c>
      <c r="H268" s="99">
        <f aca="true" t="shared" si="77" ref="H268:M268">H272+H276+H280+H284+H288+H292+H296+H300+H304+H308+H312+H316+H320</f>
        <v>0</v>
      </c>
      <c r="I268" s="99">
        <f t="shared" si="77"/>
        <v>0</v>
      </c>
      <c r="J268" s="99">
        <f t="shared" si="77"/>
        <v>0</v>
      </c>
      <c r="K268" s="99">
        <f t="shared" si="77"/>
        <v>100</v>
      </c>
      <c r="L268" s="99">
        <f t="shared" si="77"/>
        <v>0</v>
      </c>
      <c r="M268" s="99">
        <f t="shared" si="77"/>
        <v>0</v>
      </c>
      <c r="N268" s="155"/>
    </row>
    <row r="269" spans="1:14" ht="15.75">
      <c r="A269" s="88"/>
      <c r="B269" s="14">
        <v>2012</v>
      </c>
      <c r="C269" s="14"/>
      <c r="D269" s="99">
        <f t="shared" si="75"/>
        <v>222.5</v>
      </c>
      <c r="E269" s="99">
        <f t="shared" si="75"/>
        <v>0</v>
      </c>
      <c r="F269" s="99">
        <f t="shared" si="75"/>
        <v>0</v>
      </c>
      <c r="G269" s="99">
        <f t="shared" si="75"/>
        <v>122.5</v>
      </c>
      <c r="H269" s="99">
        <f aca="true" t="shared" si="78" ref="H269:M269">H273+H277+H281+H285+H289+H293+H297+H301+H305+H309+H313+H317+H321</f>
        <v>0</v>
      </c>
      <c r="I269" s="99">
        <f t="shared" si="78"/>
        <v>0</v>
      </c>
      <c r="J269" s="99">
        <f t="shared" si="78"/>
        <v>0</v>
      </c>
      <c r="K269" s="99">
        <f t="shared" si="78"/>
        <v>100</v>
      </c>
      <c r="L269" s="99">
        <f t="shared" si="78"/>
        <v>0</v>
      </c>
      <c r="M269" s="99">
        <f t="shared" si="78"/>
        <v>0</v>
      </c>
      <c r="N269" s="155"/>
    </row>
    <row r="270" spans="1:14" ht="64.5" customHeight="1">
      <c r="A270" s="92" t="s">
        <v>162</v>
      </c>
      <c r="B270" s="178" t="s">
        <v>288</v>
      </c>
      <c r="C270" s="64" t="s">
        <v>21</v>
      </c>
      <c r="D270" s="63">
        <f aca="true" t="shared" si="79" ref="D270:M270">SUM(D271:D273)</f>
        <v>3</v>
      </c>
      <c r="E270" s="63">
        <f t="shared" si="79"/>
        <v>0</v>
      </c>
      <c r="F270" s="63">
        <f t="shared" si="79"/>
        <v>0</v>
      </c>
      <c r="G270" s="63">
        <f t="shared" si="79"/>
        <v>3</v>
      </c>
      <c r="H270" s="63">
        <f t="shared" si="79"/>
        <v>0</v>
      </c>
      <c r="I270" s="63">
        <f t="shared" si="79"/>
        <v>0</v>
      </c>
      <c r="J270" s="63">
        <f t="shared" si="79"/>
        <v>0</v>
      </c>
      <c r="K270" s="63">
        <f t="shared" si="79"/>
        <v>0</v>
      </c>
      <c r="L270" s="63">
        <f t="shared" si="79"/>
        <v>0</v>
      </c>
      <c r="M270" s="63">
        <f t="shared" si="79"/>
        <v>0</v>
      </c>
      <c r="N270" s="154"/>
    </row>
    <row r="271" spans="1:14" ht="15.75">
      <c r="A271" s="88"/>
      <c r="B271" s="13">
        <v>2010</v>
      </c>
      <c r="C271" s="13"/>
      <c r="D271" s="65">
        <f>SUM(E271:G271,I271:M271)</f>
        <v>1</v>
      </c>
      <c r="E271" s="99"/>
      <c r="F271" s="107"/>
      <c r="G271" s="30">
        <v>1</v>
      </c>
      <c r="H271" s="106"/>
      <c r="I271" s="106"/>
      <c r="J271" s="106"/>
      <c r="K271" s="100"/>
      <c r="L271" s="47"/>
      <c r="M271" s="101"/>
      <c r="N271" s="155"/>
    </row>
    <row r="272" spans="1:14" ht="15.75">
      <c r="A272" s="88"/>
      <c r="B272" s="13">
        <v>2011</v>
      </c>
      <c r="C272" s="13"/>
      <c r="D272" s="65">
        <f>SUM(E272:G272,I272:M272)</f>
        <v>1</v>
      </c>
      <c r="E272" s="99"/>
      <c r="F272" s="105"/>
      <c r="G272" s="47">
        <v>1</v>
      </c>
      <c r="H272" s="106"/>
      <c r="I272" s="106"/>
      <c r="J272" s="106"/>
      <c r="K272" s="100"/>
      <c r="L272" s="47"/>
      <c r="M272" s="101"/>
      <c r="N272" s="155"/>
    </row>
    <row r="273" spans="1:14" ht="15.75">
      <c r="A273" s="88"/>
      <c r="B273" s="14">
        <v>2012</v>
      </c>
      <c r="C273" s="14"/>
      <c r="D273" s="65">
        <f>SUM(E273:G273,I273:M273)</f>
        <v>1</v>
      </c>
      <c r="E273" s="99"/>
      <c r="F273" s="105"/>
      <c r="G273" s="47">
        <v>1</v>
      </c>
      <c r="H273" s="106"/>
      <c r="I273" s="106">
        <v>0</v>
      </c>
      <c r="J273" s="106"/>
      <c r="K273" s="100"/>
      <c r="L273" s="47"/>
      <c r="M273" s="101"/>
      <c r="N273" s="155"/>
    </row>
    <row r="274" spans="1:14" ht="47.25">
      <c r="A274" s="92" t="s">
        <v>163</v>
      </c>
      <c r="B274" s="178" t="s">
        <v>298</v>
      </c>
      <c r="C274" s="64" t="s">
        <v>21</v>
      </c>
      <c r="D274" s="66">
        <f aca="true" t="shared" si="80" ref="D274:M274">SUM(D275:D276)</f>
        <v>6</v>
      </c>
      <c r="E274" s="66">
        <f t="shared" si="80"/>
        <v>0</v>
      </c>
      <c r="F274" s="66">
        <f t="shared" si="80"/>
        <v>0</v>
      </c>
      <c r="G274" s="66">
        <f t="shared" si="80"/>
        <v>6</v>
      </c>
      <c r="H274" s="66">
        <f t="shared" si="80"/>
        <v>0</v>
      </c>
      <c r="I274" s="66">
        <f t="shared" si="80"/>
        <v>0</v>
      </c>
      <c r="J274" s="66">
        <f t="shared" si="80"/>
        <v>0</v>
      </c>
      <c r="K274" s="66">
        <f t="shared" si="80"/>
        <v>0</v>
      </c>
      <c r="L274" s="66">
        <f t="shared" si="80"/>
        <v>0</v>
      </c>
      <c r="M274" s="66">
        <f t="shared" si="80"/>
        <v>0</v>
      </c>
      <c r="N274" s="176"/>
    </row>
    <row r="275" spans="1:14" ht="15.75">
      <c r="A275" s="88"/>
      <c r="B275" s="41">
        <v>2010</v>
      </c>
      <c r="C275" s="13"/>
      <c r="D275" s="65">
        <f>SUM(E275:G275,I275:M275)</f>
        <v>3</v>
      </c>
      <c r="E275" s="99"/>
      <c r="F275" s="107"/>
      <c r="G275" s="30">
        <v>3</v>
      </c>
      <c r="H275" s="106"/>
      <c r="I275" s="106"/>
      <c r="J275" s="106"/>
      <c r="K275" s="100"/>
      <c r="L275" s="47"/>
      <c r="M275" s="101"/>
      <c r="N275" s="155"/>
    </row>
    <row r="276" spans="1:14" ht="15.75">
      <c r="A276" s="88"/>
      <c r="B276" s="41">
        <v>2011</v>
      </c>
      <c r="C276" s="13"/>
      <c r="D276" s="65">
        <f>SUM(E276:G276,I276:M276)</f>
        <v>3</v>
      </c>
      <c r="E276" s="99"/>
      <c r="F276" s="105"/>
      <c r="G276" s="30">
        <v>3</v>
      </c>
      <c r="H276" s="106"/>
      <c r="I276" s="106"/>
      <c r="J276" s="106"/>
      <c r="K276" s="100"/>
      <c r="L276" s="47"/>
      <c r="M276" s="101"/>
      <c r="N276" s="155"/>
    </row>
    <row r="277" spans="1:14" ht="15.75">
      <c r="A277" s="88"/>
      <c r="B277" s="42">
        <v>2012</v>
      </c>
      <c r="C277" s="14"/>
      <c r="D277" s="65">
        <f>SUM(E277:G277,I277:M277)</f>
        <v>3</v>
      </c>
      <c r="E277" s="99"/>
      <c r="F277" s="105"/>
      <c r="G277" s="30">
        <v>3</v>
      </c>
      <c r="H277" s="106"/>
      <c r="I277" s="106"/>
      <c r="J277" s="106"/>
      <c r="K277" s="100"/>
      <c r="L277" s="47"/>
      <c r="M277" s="101"/>
      <c r="N277" s="155"/>
    </row>
    <row r="278" spans="1:14" ht="63">
      <c r="A278" s="92" t="s">
        <v>165</v>
      </c>
      <c r="B278" s="180" t="s">
        <v>299</v>
      </c>
      <c r="C278" s="64" t="s">
        <v>21</v>
      </c>
      <c r="D278" s="66">
        <f>SUM(D279:D281)</f>
        <v>15</v>
      </c>
      <c r="E278" s="66">
        <f>SUM(E279:E280)</f>
        <v>0</v>
      </c>
      <c r="F278" s="66">
        <f>SUM(F279:F280)</f>
        <v>0</v>
      </c>
      <c r="G278" s="66">
        <f>SUM(G279:G281)</f>
        <v>15</v>
      </c>
      <c r="H278" s="66">
        <f aca="true" t="shared" si="81" ref="H278:M278">SUM(H279:H280)</f>
        <v>0</v>
      </c>
      <c r="I278" s="66">
        <f t="shared" si="81"/>
        <v>0</v>
      </c>
      <c r="J278" s="66">
        <f t="shared" si="81"/>
        <v>0</v>
      </c>
      <c r="K278" s="66">
        <f t="shared" si="81"/>
        <v>0</v>
      </c>
      <c r="L278" s="66">
        <f t="shared" si="81"/>
        <v>0</v>
      </c>
      <c r="M278" s="66">
        <f t="shared" si="81"/>
        <v>0</v>
      </c>
      <c r="N278" s="176"/>
    </row>
    <row r="279" spans="1:14" ht="15.75">
      <c r="A279" s="88"/>
      <c r="B279" s="41">
        <v>2010</v>
      </c>
      <c r="C279" s="13"/>
      <c r="D279" s="65">
        <f>SUM(E279:G279,I279:M279)</f>
        <v>5</v>
      </c>
      <c r="E279" s="99"/>
      <c r="F279" s="107"/>
      <c r="G279" s="47">
        <v>5</v>
      </c>
      <c r="H279" s="106"/>
      <c r="I279" s="106"/>
      <c r="J279" s="106"/>
      <c r="K279" s="100"/>
      <c r="L279" s="47"/>
      <c r="M279" s="101"/>
      <c r="N279" s="155"/>
    </row>
    <row r="280" spans="1:14" ht="15.75">
      <c r="A280" s="88"/>
      <c r="B280" s="41">
        <v>2011</v>
      </c>
      <c r="C280" s="13"/>
      <c r="D280" s="65">
        <f>SUM(E280:G280,I280:M280)</f>
        <v>5</v>
      </c>
      <c r="E280" s="99"/>
      <c r="F280" s="105"/>
      <c r="G280" s="47">
        <v>5</v>
      </c>
      <c r="H280" s="106"/>
      <c r="I280" s="106"/>
      <c r="J280" s="106"/>
      <c r="K280" s="100"/>
      <c r="L280" s="47"/>
      <c r="M280" s="101"/>
      <c r="N280" s="155"/>
    </row>
    <row r="281" spans="1:14" ht="15.75">
      <c r="A281" s="88"/>
      <c r="B281" s="42">
        <v>2012</v>
      </c>
      <c r="C281" s="14"/>
      <c r="D281" s="65">
        <f>SUM(E281:G281,I281:M281)</f>
        <v>5</v>
      </c>
      <c r="E281" s="99"/>
      <c r="F281" s="105"/>
      <c r="G281" s="47">
        <v>5</v>
      </c>
      <c r="H281" s="106"/>
      <c r="I281" s="106"/>
      <c r="J281" s="106"/>
      <c r="K281" s="100"/>
      <c r="L281" s="47"/>
      <c r="M281" s="101"/>
      <c r="N281" s="155"/>
    </row>
    <row r="282" spans="1:14" ht="47.25">
      <c r="A282" s="92" t="s">
        <v>170</v>
      </c>
      <c r="B282" s="180" t="s">
        <v>78</v>
      </c>
      <c r="C282" s="64" t="s">
        <v>21</v>
      </c>
      <c r="D282" s="63">
        <f aca="true" t="shared" si="82" ref="D282:M282">SUM(D283:D285)</f>
        <v>0</v>
      </c>
      <c r="E282" s="110">
        <f t="shared" si="82"/>
        <v>0</v>
      </c>
      <c r="F282" s="110">
        <f t="shared" si="82"/>
        <v>0</v>
      </c>
      <c r="G282" s="110">
        <f t="shared" si="82"/>
        <v>0</v>
      </c>
      <c r="H282" s="110">
        <f t="shared" si="82"/>
        <v>0</v>
      </c>
      <c r="I282" s="110">
        <f t="shared" si="82"/>
        <v>0</v>
      </c>
      <c r="J282" s="110">
        <f t="shared" si="82"/>
        <v>0</v>
      </c>
      <c r="K282" s="110">
        <f t="shared" si="82"/>
        <v>0</v>
      </c>
      <c r="L282" s="110">
        <f t="shared" si="82"/>
        <v>0</v>
      </c>
      <c r="M282" s="110">
        <f t="shared" si="82"/>
        <v>0</v>
      </c>
      <c r="N282" s="157"/>
    </row>
    <row r="283" spans="1:14" ht="15.75">
      <c r="A283" s="88"/>
      <c r="B283" s="41">
        <v>2010</v>
      </c>
      <c r="C283" s="13"/>
      <c r="D283" s="65">
        <f>SUM(E283:G283,I283:M283)</f>
        <v>0</v>
      </c>
      <c r="E283" s="99"/>
      <c r="F283" s="107"/>
      <c r="G283" s="30"/>
      <c r="H283" s="106"/>
      <c r="I283" s="106"/>
      <c r="J283" s="106"/>
      <c r="K283" s="100"/>
      <c r="L283" s="47"/>
      <c r="M283" s="101"/>
      <c r="N283" s="155"/>
    </row>
    <row r="284" spans="1:14" ht="15.75">
      <c r="A284" s="88"/>
      <c r="B284" s="41">
        <v>2011</v>
      </c>
      <c r="C284" s="13"/>
      <c r="D284" s="65">
        <f>SUM(E284:G284,I284:M284)</f>
        <v>0</v>
      </c>
      <c r="E284" s="99"/>
      <c r="F284" s="105"/>
      <c r="G284" s="30"/>
      <c r="H284" s="106"/>
      <c r="I284" s="106"/>
      <c r="J284" s="106"/>
      <c r="K284" s="100"/>
      <c r="L284" s="47"/>
      <c r="M284" s="101"/>
      <c r="N284" s="155"/>
    </row>
    <row r="285" spans="1:14" ht="15.75">
      <c r="A285" s="88"/>
      <c r="B285" s="42">
        <v>2012</v>
      </c>
      <c r="C285" s="14"/>
      <c r="D285" s="65">
        <f>SUM(E285:G285,I285:M285)</f>
        <v>0</v>
      </c>
      <c r="E285" s="99"/>
      <c r="F285" s="105"/>
      <c r="G285" s="30"/>
      <c r="H285" s="106"/>
      <c r="I285" s="106"/>
      <c r="J285" s="106"/>
      <c r="K285" s="100"/>
      <c r="L285" s="47"/>
      <c r="M285" s="101"/>
      <c r="N285" s="155"/>
    </row>
    <row r="286" spans="1:14" ht="65.25" customHeight="1">
      <c r="A286" s="92" t="s">
        <v>172</v>
      </c>
      <c r="B286" s="180" t="s">
        <v>300</v>
      </c>
      <c r="C286" s="64" t="s">
        <v>21</v>
      </c>
      <c r="D286" s="63">
        <f>SUM(D287:D289)</f>
        <v>3</v>
      </c>
      <c r="E286" s="137">
        <f>SUM(E287:E288)</f>
        <v>0</v>
      </c>
      <c r="F286" s="137">
        <f>SUM(F287:F288)</f>
        <v>0</v>
      </c>
      <c r="G286" s="137">
        <f>SUM(G287:G289)</f>
        <v>3</v>
      </c>
      <c r="H286" s="137">
        <f aca="true" t="shared" si="83" ref="H286:M286">SUM(H287:H288)</f>
        <v>0</v>
      </c>
      <c r="I286" s="137">
        <f t="shared" si="83"/>
        <v>0</v>
      </c>
      <c r="J286" s="137">
        <f t="shared" si="83"/>
        <v>0</v>
      </c>
      <c r="K286" s="137">
        <f t="shared" si="83"/>
        <v>0</v>
      </c>
      <c r="L286" s="137">
        <f t="shared" si="83"/>
        <v>0</v>
      </c>
      <c r="M286" s="137">
        <f t="shared" si="83"/>
        <v>0</v>
      </c>
      <c r="N286" s="158"/>
    </row>
    <row r="287" spans="1:14" ht="15.75">
      <c r="A287" s="88"/>
      <c r="B287" s="41">
        <v>2010</v>
      </c>
      <c r="C287" s="13"/>
      <c r="D287" s="65">
        <f>SUM(E287:G287,I287:M287)</f>
        <v>1</v>
      </c>
      <c r="E287" s="99"/>
      <c r="F287" s="107"/>
      <c r="G287" s="47">
        <v>1</v>
      </c>
      <c r="H287" s="106"/>
      <c r="I287" s="106"/>
      <c r="J287" s="106"/>
      <c r="K287" s="100"/>
      <c r="L287" s="47"/>
      <c r="M287" s="101"/>
      <c r="N287" s="155"/>
    </row>
    <row r="288" spans="1:14" ht="15.75">
      <c r="A288" s="88"/>
      <c r="B288" s="41">
        <v>2011</v>
      </c>
      <c r="C288" s="13"/>
      <c r="D288" s="65">
        <f>SUM(E288:G288,I288:M288)</f>
        <v>1</v>
      </c>
      <c r="E288" s="99"/>
      <c r="F288" s="105"/>
      <c r="G288" s="47">
        <v>1</v>
      </c>
      <c r="H288" s="106"/>
      <c r="I288" s="106"/>
      <c r="J288" s="106"/>
      <c r="K288" s="100"/>
      <c r="L288" s="47"/>
      <c r="M288" s="101"/>
      <c r="N288" s="155"/>
    </row>
    <row r="289" spans="1:14" ht="15.75">
      <c r="A289" s="88"/>
      <c r="B289" s="42">
        <v>2012</v>
      </c>
      <c r="C289" s="14"/>
      <c r="D289" s="65">
        <f>SUM(E289:G289,I289:M289)</f>
        <v>1</v>
      </c>
      <c r="E289" s="99"/>
      <c r="F289" s="105"/>
      <c r="G289" s="47">
        <v>1</v>
      </c>
      <c r="H289" s="106"/>
      <c r="I289" s="106"/>
      <c r="J289" s="106"/>
      <c r="K289" s="100"/>
      <c r="L289" s="47"/>
      <c r="M289" s="101"/>
      <c r="N289" s="155"/>
    </row>
    <row r="290" spans="1:14" ht="99.75" customHeight="1">
      <c r="A290" s="92" t="s">
        <v>174</v>
      </c>
      <c r="B290" s="180" t="s">
        <v>301</v>
      </c>
      <c r="C290" s="64" t="s">
        <v>21</v>
      </c>
      <c r="D290" s="63">
        <f aca="true" t="shared" si="84" ref="D290:M290">SUM(D291:D293)</f>
        <v>30</v>
      </c>
      <c r="E290" s="63">
        <f t="shared" si="84"/>
        <v>0</v>
      </c>
      <c r="F290" s="63">
        <f t="shared" si="84"/>
        <v>0</v>
      </c>
      <c r="G290" s="63">
        <f t="shared" si="84"/>
        <v>30</v>
      </c>
      <c r="H290" s="63">
        <f t="shared" si="84"/>
        <v>0</v>
      </c>
      <c r="I290" s="63">
        <f t="shared" si="84"/>
        <v>0</v>
      </c>
      <c r="J290" s="63">
        <f t="shared" si="84"/>
        <v>0</v>
      </c>
      <c r="K290" s="63">
        <f t="shared" si="84"/>
        <v>0</v>
      </c>
      <c r="L290" s="63">
        <f t="shared" si="84"/>
        <v>0</v>
      </c>
      <c r="M290" s="63">
        <f t="shared" si="84"/>
        <v>0</v>
      </c>
      <c r="N290" s="154"/>
    </row>
    <row r="291" spans="1:14" ht="15.75">
      <c r="A291" s="88"/>
      <c r="B291" s="13">
        <v>2010</v>
      </c>
      <c r="C291" s="13"/>
      <c r="D291" s="65">
        <f>SUM(E291:G291,I291:M291)</f>
        <v>10</v>
      </c>
      <c r="E291" s="99"/>
      <c r="F291" s="107"/>
      <c r="G291" s="47">
        <v>10</v>
      </c>
      <c r="H291" s="106"/>
      <c r="I291" s="106"/>
      <c r="J291" s="106"/>
      <c r="K291" s="100"/>
      <c r="L291" s="47"/>
      <c r="M291" s="101"/>
      <c r="N291" s="155"/>
    </row>
    <row r="292" spans="1:14" ht="15.75">
      <c r="A292" s="88"/>
      <c r="B292" s="13">
        <v>2011</v>
      </c>
      <c r="C292" s="13"/>
      <c r="D292" s="65">
        <f>SUM(E292:G292,I292:M292)</f>
        <v>10</v>
      </c>
      <c r="E292" s="99"/>
      <c r="F292" s="105"/>
      <c r="G292" s="47">
        <v>10</v>
      </c>
      <c r="H292" s="106"/>
      <c r="I292" s="106"/>
      <c r="J292" s="106"/>
      <c r="K292" s="100"/>
      <c r="L292" s="47"/>
      <c r="M292" s="101"/>
      <c r="N292" s="155"/>
    </row>
    <row r="293" spans="1:14" ht="15.75">
      <c r="A293" s="88"/>
      <c r="B293" s="14">
        <v>2012</v>
      </c>
      <c r="C293" s="14"/>
      <c r="D293" s="65">
        <f>SUM(E293:G293,I293:M293)</f>
        <v>10</v>
      </c>
      <c r="E293" s="99"/>
      <c r="F293" s="105"/>
      <c r="G293" s="47">
        <v>10</v>
      </c>
      <c r="H293" s="106"/>
      <c r="I293" s="106"/>
      <c r="J293" s="106"/>
      <c r="K293" s="100"/>
      <c r="L293" s="47"/>
      <c r="M293" s="101"/>
      <c r="N293" s="155"/>
    </row>
    <row r="294" spans="1:14" ht="65.25" customHeight="1">
      <c r="A294" s="92" t="s">
        <v>225</v>
      </c>
      <c r="B294" s="181" t="s">
        <v>302</v>
      </c>
      <c r="C294" s="64" t="s">
        <v>21</v>
      </c>
      <c r="D294" s="63">
        <f aca="true" t="shared" si="85" ref="D294:M294">SUM(D295:D297)</f>
        <v>30</v>
      </c>
      <c r="E294" s="63">
        <f t="shared" si="85"/>
        <v>0</v>
      </c>
      <c r="F294" s="63">
        <f t="shared" si="85"/>
        <v>0</v>
      </c>
      <c r="G294" s="63">
        <f t="shared" si="85"/>
        <v>30</v>
      </c>
      <c r="H294" s="63">
        <f t="shared" si="85"/>
        <v>0</v>
      </c>
      <c r="I294" s="63">
        <f t="shared" si="85"/>
        <v>0</v>
      </c>
      <c r="J294" s="63">
        <f t="shared" si="85"/>
        <v>0</v>
      </c>
      <c r="K294" s="63">
        <f t="shared" si="85"/>
        <v>0</v>
      </c>
      <c r="L294" s="63">
        <f t="shared" si="85"/>
        <v>0</v>
      </c>
      <c r="M294" s="63">
        <f t="shared" si="85"/>
        <v>0</v>
      </c>
      <c r="N294" s="154"/>
    </row>
    <row r="295" spans="1:14" ht="15.75">
      <c r="A295" s="88"/>
      <c r="B295" s="14">
        <v>2010</v>
      </c>
      <c r="C295" s="14"/>
      <c r="D295" s="65">
        <f>SUM(E295:G295,I295:M295)</f>
        <v>10</v>
      </c>
      <c r="E295" s="99"/>
      <c r="F295" s="105"/>
      <c r="G295" s="47">
        <v>10</v>
      </c>
      <c r="H295" s="106"/>
      <c r="I295" s="106"/>
      <c r="J295" s="106"/>
      <c r="K295" s="100"/>
      <c r="L295" s="47"/>
      <c r="M295" s="101"/>
      <c r="N295" s="155"/>
    </row>
    <row r="296" spans="1:14" ht="15.75">
      <c r="A296" s="88"/>
      <c r="B296" s="14">
        <v>2011</v>
      </c>
      <c r="C296" s="14"/>
      <c r="D296" s="65">
        <f>SUM(E296:G296,I296:M296)</f>
        <v>10</v>
      </c>
      <c r="E296" s="99"/>
      <c r="F296" s="105"/>
      <c r="G296" s="47">
        <v>10</v>
      </c>
      <c r="H296" s="106"/>
      <c r="I296" s="106"/>
      <c r="J296" s="106"/>
      <c r="K296" s="100"/>
      <c r="L296" s="47"/>
      <c r="M296" s="101"/>
      <c r="N296" s="155"/>
    </row>
    <row r="297" spans="1:14" ht="15.75">
      <c r="A297" s="88"/>
      <c r="B297" s="14">
        <v>2012</v>
      </c>
      <c r="C297" s="14"/>
      <c r="D297" s="65">
        <f>SUM(E297:G297,I297:M297)</f>
        <v>10</v>
      </c>
      <c r="E297" s="99"/>
      <c r="F297" s="105"/>
      <c r="G297" s="47">
        <v>10</v>
      </c>
      <c r="H297" s="106"/>
      <c r="I297" s="106"/>
      <c r="J297" s="106"/>
      <c r="K297" s="100"/>
      <c r="L297" s="47"/>
      <c r="M297" s="101"/>
      <c r="N297" s="155"/>
    </row>
    <row r="298" spans="1:14" ht="87" customHeight="1">
      <c r="A298" s="92" t="s">
        <v>226</v>
      </c>
      <c r="B298" s="180" t="s">
        <v>303</v>
      </c>
      <c r="C298" s="64" t="s">
        <v>21</v>
      </c>
      <c r="D298" s="63">
        <f aca="true" t="shared" si="86" ref="D298:M298">SUM(D299:D301)</f>
        <v>30</v>
      </c>
      <c r="E298" s="63">
        <f t="shared" si="86"/>
        <v>0</v>
      </c>
      <c r="F298" s="63">
        <f t="shared" si="86"/>
        <v>0</v>
      </c>
      <c r="G298" s="63">
        <f t="shared" si="86"/>
        <v>30</v>
      </c>
      <c r="H298" s="63">
        <f t="shared" si="86"/>
        <v>0</v>
      </c>
      <c r="I298" s="63">
        <f t="shared" si="86"/>
        <v>0</v>
      </c>
      <c r="J298" s="63">
        <f t="shared" si="86"/>
        <v>0</v>
      </c>
      <c r="K298" s="63">
        <f t="shared" si="86"/>
        <v>0</v>
      </c>
      <c r="L298" s="63">
        <f t="shared" si="86"/>
        <v>0</v>
      </c>
      <c r="M298" s="63">
        <f t="shared" si="86"/>
        <v>0</v>
      </c>
      <c r="N298" s="154"/>
    </row>
    <row r="299" spans="1:14" ht="15.75">
      <c r="A299" s="88"/>
      <c r="B299" s="13">
        <v>2010</v>
      </c>
      <c r="C299" s="13"/>
      <c r="D299" s="65">
        <f>SUM(E299:G299,I299:M299)</f>
        <v>10</v>
      </c>
      <c r="E299" s="99"/>
      <c r="F299" s="107"/>
      <c r="G299" s="47">
        <v>10</v>
      </c>
      <c r="H299" s="106"/>
      <c r="I299" s="106"/>
      <c r="J299" s="106"/>
      <c r="K299" s="100"/>
      <c r="L299" s="47"/>
      <c r="M299" s="101"/>
      <c r="N299" s="155"/>
    </row>
    <row r="300" spans="1:14" ht="15.75">
      <c r="A300" s="88"/>
      <c r="B300" s="13">
        <v>2011</v>
      </c>
      <c r="C300" s="13"/>
      <c r="D300" s="65">
        <f>SUM(E300:G300,I300:M300)</f>
        <v>10</v>
      </c>
      <c r="E300" s="99"/>
      <c r="F300" s="105"/>
      <c r="G300" s="47">
        <v>10</v>
      </c>
      <c r="H300" s="106"/>
      <c r="I300" s="106"/>
      <c r="J300" s="106"/>
      <c r="K300" s="100"/>
      <c r="L300" s="47"/>
      <c r="M300" s="101"/>
      <c r="N300" s="155"/>
    </row>
    <row r="301" spans="1:14" ht="15.75">
      <c r="A301" s="88"/>
      <c r="B301" s="14">
        <v>2012</v>
      </c>
      <c r="C301" s="14"/>
      <c r="D301" s="65">
        <f>SUM(E301:G301,I301:M301)</f>
        <v>10</v>
      </c>
      <c r="E301" s="99"/>
      <c r="F301" s="105"/>
      <c r="G301" s="47">
        <v>10</v>
      </c>
      <c r="H301" s="106"/>
      <c r="I301" s="106"/>
      <c r="J301" s="106"/>
      <c r="K301" s="100"/>
      <c r="L301" s="47"/>
      <c r="M301" s="108"/>
      <c r="N301" s="155"/>
    </row>
    <row r="302" spans="1:14" ht="78.75" customHeight="1">
      <c r="A302" s="92" t="s">
        <v>227</v>
      </c>
      <c r="B302" s="178" t="s">
        <v>304</v>
      </c>
      <c r="C302" s="64" t="s">
        <v>21</v>
      </c>
      <c r="D302" s="66">
        <f>SUM(D303:D305)</f>
        <v>390</v>
      </c>
      <c r="E302" s="66">
        <f>SUM(E303:E304)</f>
        <v>0</v>
      </c>
      <c r="F302" s="66">
        <f>SUM(F303:F304)</f>
        <v>0</v>
      </c>
      <c r="G302" s="66">
        <f>SUM(G303:G305)</f>
        <v>90</v>
      </c>
      <c r="H302" s="66">
        <f>SUM(H303:H304)</f>
        <v>0</v>
      </c>
      <c r="I302" s="139">
        <f>SUM(I303:I305)</f>
        <v>0</v>
      </c>
      <c r="J302" s="66">
        <f>SUM(J303:J304)</f>
        <v>0</v>
      </c>
      <c r="K302" s="163">
        <f>SUM(K303:K305)</f>
        <v>300</v>
      </c>
      <c r="L302" s="66">
        <f>SUM(L303:L304)</f>
        <v>0</v>
      </c>
      <c r="M302" s="66">
        <f>SUM(M303:M304)</f>
        <v>0</v>
      </c>
      <c r="N302" s="176"/>
    </row>
    <row r="303" spans="1:14" ht="15.75">
      <c r="A303" s="88"/>
      <c r="B303" s="76">
        <v>2010</v>
      </c>
      <c r="C303" s="13"/>
      <c r="D303" s="65">
        <f>SUM(E303:G303,I303:M303)</f>
        <v>130</v>
      </c>
      <c r="E303" s="99"/>
      <c r="F303" s="107"/>
      <c r="G303" s="30">
        <v>30</v>
      </c>
      <c r="H303" s="106"/>
      <c r="I303" s="106"/>
      <c r="J303" s="106"/>
      <c r="K303" s="104">
        <v>100</v>
      </c>
      <c r="L303" s="47"/>
      <c r="M303" s="101"/>
      <c r="N303" s="159"/>
    </row>
    <row r="304" spans="1:14" ht="15.75">
      <c r="A304" s="88"/>
      <c r="B304" s="76">
        <v>2011</v>
      </c>
      <c r="C304" s="13"/>
      <c r="D304" s="65">
        <f>SUM(E304:G304,I304:M304)</f>
        <v>130</v>
      </c>
      <c r="E304" s="99"/>
      <c r="F304" s="105"/>
      <c r="G304" s="30">
        <v>30</v>
      </c>
      <c r="H304" s="106"/>
      <c r="I304" s="106"/>
      <c r="J304" s="106"/>
      <c r="K304" s="104">
        <v>100</v>
      </c>
      <c r="L304" s="47"/>
      <c r="M304" s="101"/>
      <c r="N304" s="159"/>
    </row>
    <row r="305" spans="1:14" ht="15.75">
      <c r="A305" s="88"/>
      <c r="B305" s="76">
        <v>2012</v>
      </c>
      <c r="C305" s="14"/>
      <c r="D305" s="65">
        <f>SUM(E305:G305,I305:M305)</f>
        <v>130</v>
      </c>
      <c r="E305" s="99"/>
      <c r="F305" s="105"/>
      <c r="G305" s="30">
        <v>30</v>
      </c>
      <c r="H305" s="106"/>
      <c r="I305" s="106"/>
      <c r="J305" s="106"/>
      <c r="K305" s="104">
        <v>100</v>
      </c>
      <c r="L305" s="47"/>
      <c r="M305" s="101"/>
      <c r="N305" s="159"/>
    </row>
    <row r="306" spans="1:14" ht="47.25">
      <c r="A306" s="73" t="s">
        <v>228</v>
      </c>
      <c r="B306" s="74" t="s">
        <v>158</v>
      </c>
      <c r="C306" s="66" t="s">
        <v>21</v>
      </c>
      <c r="D306" s="66">
        <f>SUM(D307:D309)</f>
        <v>1.5</v>
      </c>
      <c r="E306" s="66">
        <f>SUM(E307:E309)</f>
        <v>0</v>
      </c>
      <c r="F306" s="66">
        <f aca="true" t="shared" si="87" ref="F306:M306">SUM(F307:F309)</f>
        <v>0</v>
      </c>
      <c r="G306" s="66">
        <f t="shared" si="87"/>
        <v>1.5</v>
      </c>
      <c r="H306" s="66">
        <f t="shared" si="87"/>
        <v>0</v>
      </c>
      <c r="I306" s="66">
        <f t="shared" si="87"/>
        <v>0</v>
      </c>
      <c r="J306" s="66">
        <f t="shared" si="87"/>
        <v>0</v>
      </c>
      <c r="K306" s="66">
        <f t="shared" si="87"/>
        <v>0</v>
      </c>
      <c r="L306" s="66">
        <f t="shared" si="87"/>
        <v>0</v>
      </c>
      <c r="M306" s="66">
        <f t="shared" si="87"/>
        <v>0</v>
      </c>
      <c r="N306" s="176"/>
    </row>
    <row r="307" spans="1:14" ht="15.75">
      <c r="A307" s="80"/>
      <c r="B307" s="76">
        <v>2010</v>
      </c>
      <c r="C307" s="65"/>
      <c r="D307" s="65">
        <f>SUM(E307:M307)</f>
        <v>0.5</v>
      </c>
      <c r="E307" s="65"/>
      <c r="F307" s="65"/>
      <c r="G307" s="65">
        <v>0.5</v>
      </c>
      <c r="H307" s="65"/>
      <c r="I307" s="65"/>
      <c r="J307" s="65"/>
      <c r="K307" s="65"/>
      <c r="L307" s="65"/>
      <c r="M307" s="65"/>
      <c r="N307" s="161"/>
    </row>
    <row r="308" spans="1:14" ht="15.75">
      <c r="A308" s="80"/>
      <c r="B308" s="76">
        <v>2011</v>
      </c>
      <c r="C308" s="65"/>
      <c r="D308" s="65">
        <f>SUM(E308:M308)</f>
        <v>0.5</v>
      </c>
      <c r="E308" s="65"/>
      <c r="F308" s="65"/>
      <c r="G308" s="65">
        <v>0.5</v>
      </c>
      <c r="H308" s="65"/>
      <c r="I308" s="65"/>
      <c r="J308" s="65"/>
      <c r="K308" s="65"/>
      <c r="L308" s="65"/>
      <c r="M308" s="65"/>
      <c r="N308" s="161"/>
    </row>
    <row r="309" spans="1:14" ht="15.75">
      <c r="A309" s="80"/>
      <c r="B309" s="76">
        <v>2012</v>
      </c>
      <c r="C309" s="65"/>
      <c r="D309" s="65">
        <f>SUM(E309:M309)</f>
        <v>0.5</v>
      </c>
      <c r="E309" s="65"/>
      <c r="F309" s="65"/>
      <c r="G309" s="65">
        <v>0.5</v>
      </c>
      <c r="H309" s="65"/>
      <c r="I309" s="65"/>
      <c r="J309" s="65"/>
      <c r="K309" s="65"/>
      <c r="L309" s="65"/>
      <c r="M309" s="65"/>
      <c r="N309" s="161"/>
    </row>
    <row r="310" spans="1:14" ht="47.25">
      <c r="A310" s="73" t="s">
        <v>229</v>
      </c>
      <c r="B310" s="74" t="s">
        <v>159</v>
      </c>
      <c r="C310" s="66" t="s">
        <v>21</v>
      </c>
      <c r="D310" s="66">
        <f>SUM(D311:D313)</f>
        <v>3</v>
      </c>
      <c r="E310" s="66">
        <f>SUM(E311:E313)</f>
        <v>0</v>
      </c>
      <c r="F310" s="66">
        <f aca="true" t="shared" si="88" ref="F310:M310">SUM(F311:F313)</f>
        <v>0</v>
      </c>
      <c r="G310" s="66">
        <f t="shared" si="88"/>
        <v>3</v>
      </c>
      <c r="H310" s="66">
        <f t="shared" si="88"/>
        <v>0</v>
      </c>
      <c r="I310" s="66">
        <f t="shared" si="88"/>
        <v>0</v>
      </c>
      <c r="J310" s="66">
        <f t="shared" si="88"/>
        <v>0</v>
      </c>
      <c r="K310" s="66">
        <f t="shared" si="88"/>
        <v>0</v>
      </c>
      <c r="L310" s="66">
        <f t="shared" si="88"/>
        <v>0</v>
      </c>
      <c r="M310" s="66">
        <f t="shared" si="88"/>
        <v>0</v>
      </c>
      <c r="N310" s="177"/>
    </row>
    <row r="311" spans="1:14" ht="15.75">
      <c r="A311" s="80"/>
      <c r="B311" s="76">
        <v>2010</v>
      </c>
      <c r="C311" s="65"/>
      <c r="D311" s="65">
        <f>SUM(E311:M311)</f>
        <v>1</v>
      </c>
      <c r="E311" s="65"/>
      <c r="F311" s="65"/>
      <c r="G311" s="65">
        <v>1</v>
      </c>
      <c r="H311" s="65"/>
      <c r="I311" s="65"/>
      <c r="J311" s="65"/>
      <c r="K311" s="65"/>
      <c r="L311" s="65"/>
      <c r="M311" s="65"/>
      <c r="N311" s="161"/>
    </row>
    <row r="312" spans="1:14" ht="15.75">
      <c r="A312" s="80"/>
      <c r="B312" s="76">
        <v>2011</v>
      </c>
      <c r="C312" s="65"/>
      <c r="D312" s="65">
        <f>SUM(E312:M312)</f>
        <v>1</v>
      </c>
      <c r="E312" s="65"/>
      <c r="F312" s="65"/>
      <c r="G312" s="65">
        <v>1</v>
      </c>
      <c r="H312" s="65"/>
      <c r="I312" s="65"/>
      <c r="J312" s="65"/>
      <c r="K312" s="65"/>
      <c r="L312" s="65"/>
      <c r="M312" s="65"/>
      <c r="N312" s="161"/>
    </row>
    <row r="313" spans="1:14" ht="15.75">
      <c r="A313" s="80"/>
      <c r="B313" s="76">
        <v>2012</v>
      </c>
      <c r="C313" s="65"/>
      <c r="D313" s="65">
        <f>SUM(E313:M313)</f>
        <v>1</v>
      </c>
      <c r="E313" s="65"/>
      <c r="F313" s="65"/>
      <c r="G313" s="65">
        <v>1</v>
      </c>
      <c r="H313" s="65"/>
      <c r="I313" s="65"/>
      <c r="J313" s="65"/>
      <c r="K313" s="65"/>
      <c r="L313" s="65"/>
      <c r="M313" s="65"/>
      <c r="N313" s="161"/>
    </row>
    <row r="314" spans="1:14" ht="47.25">
      <c r="A314" s="73" t="s">
        <v>230</v>
      </c>
      <c r="B314" s="74" t="s">
        <v>305</v>
      </c>
      <c r="C314" s="66" t="s">
        <v>21</v>
      </c>
      <c r="D314" s="66">
        <f>SUM(D315:D317)</f>
        <v>150</v>
      </c>
      <c r="E314" s="66">
        <f>SUM(E315:E317)</f>
        <v>0</v>
      </c>
      <c r="F314" s="66">
        <f aca="true" t="shared" si="89" ref="F314:M314">SUM(F315:F317)</f>
        <v>0</v>
      </c>
      <c r="G314" s="66">
        <f t="shared" si="89"/>
        <v>150</v>
      </c>
      <c r="H314" s="66">
        <f t="shared" si="89"/>
        <v>0</v>
      </c>
      <c r="I314" s="66">
        <f t="shared" si="89"/>
        <v>0</v>
      </c>
      <c r="J314" s="66">
        <f t="shared" si="89"/>
        <v>0</v>
      </c>
      <c r="K314" s="66">
        <f t="shared" si="89"/>
        <v>0</v>
      </c>
      <c r="L314" s="66">
        <f t="shared" si="89"/>
        <v>0</v>
      </c>
      <c r="M314" s="66">
        <f t="shared" si="89"/>
        <v>0</v>
      </c>
      <c r="N314" s="177"/>
    </row>
    <row r="315" spans="1:14" ht="15.75">
      <c r="A315" s="80"/>
      <c r="B315" s="76">
        <v>2010</v>
      </c>
      <c r="C315" s="65"/>
      <c r="D315" s="65">
        <f>SUM(E315:M315)</f>
        <v>50</v>
      </c>
      <c r="E315" s="65"/>
      <c r="F315" s="65"/>
      <c r="G315" s="65">
        <v>50</v>
      </c>
      <c r="H315" s="65"/>
      <c r="I315" s="65"/>
      <c r="J315" s="65"/>
      <c r="K315" s="65"/>
      <c r="L315" s="65"/>
      <c r="M315" s="65"/>
      <c r="N315" s="161"/>
    </row>
    <row r="316" spans="1:14" ht="15.75">
      <c r="A316" s="80"/>
      <c r="B316" s="76">
        <v>2011</v>
      </c>
      <c r="C316" s="65"/>
      <c r="D316" s="65">
        <f>SUM(E316:M316)</f>
        <v>50</v>
      </c>
      <c r="E316" s="65"/>
      <c r="F316" s="65"/>
      <c r="G316" s="65">
        <v>50</v>
      </c>
      <c r="H316" s="65"/>
      <c r="I316" s="65"/>
      <c r="J316" s="65"/>
      <c r="K316" s="65"/>
      <c r="L316" s="65"/>
      <c r="M316" s="65"/>
      <c r="N316" s="161"/>
    </row>
    <row r="317" spans="1:14" ht="15.75">
      <c r="A317" s="80"/>
      <c r="B317" s="76">
        <v>2012</v>
      </c>
      <c r="C317" s="65"/>
      <c r="D317" s="65">
        <f>SUM(E317:M317)</f>
        <v>50</v>
      </c>
      <c r="E317" s="65"/>
      <c r="F317" s="65"/>
      <c r="G317" s="65">
        <v>50</v>
      </c>
      <c r="H317" s="65"/>
      <c r="I317" s="65"/>
      <c r="J317" s="65"/>
      <c r="K317" s="65"/>
      <c r="L317" s="65"/>
      <c r="M317" s="65"/>
      <c r="N317" s="161"/>
    </row>
    <row r="318" spans="1:14" ht="47.25">
      <c r="A318" s="73" t="s">
        <v>231</v>
      </c>
      <c r="B318" s="70" t="s">
        <v>306</v>
      </c>
      <c r="C318" s="66" t="s">
        <v>21</v>
      </c>
      <c r="D318" s="66">
        <f>SUM(D319:D321)</f>
        <v>3</v>
      </c>
      <c r="E318" s="66">
        <f>SUM(E319:E321)</f>
        <v>0</v>
      </c>
      <c r="F318" s="66">
        <f aca="true" t="shared" si="90" ref="F318:M318">SUM(F319:F321)</f>
        <v>0</v>
      </c>
      <c r="G318" s="66">
        <f t="shared" si="90"/>
        <v>3</v>
      </c>
      <c r="H318" s="66">
        <f t="shared" si="90"/>
        <v>0</v>
      </c>
      <c r="I318" s="66">
        <f t="shared" si="90"/>
        <v>0</v>
      </c>
      <c r="J318" s="66">
        <f t="shared" si="90"/>
        <v>0</v>
      </c>
      <c r="K318" s="66">
        <f t="shared" si="90"/>
        <v>0</v>
      </c>
      <c r="L318" s="66">
        <f t="shared" si="90"/>
        <v>0</v>
      </c>
      <c r="M318" s="66">
        <f t="shared" si="90"/>
        <v>0</v>
      </c>
      <c r="N318" s="177"/>
    </row>
    <row r="319" spans="1:14" ht="15.75">
      <c r="A319" s="80"/>
      <c r="B319" s="76">
        <v>2010</v>
      </c>
      <c r="C319" s="65"/>
      <c r="D319" s="65">
        <f>SUM(E319:M319)</f>
        <v>1</v>
      </c>
      <c r="E319" s="65"/>
      <c r="F319" s="65"/>
      <c r="G319" s="65">
        <v>1</v>
      </c>
      <c r="H319" s="65"/>
      <c r="I319" s="65"/>
      <c r="J319" s="65"/>
      <c r="K319" s="65"/>
      <c r="L319" s="65"/>
      <c r="M319" s="65"/>
      <c r="N319" s="161"/>
    </row>
    <row r="320" spans="1:14" ht="15.75">
      <c r="A320" s="80"/>
      <c r="B320" s="76">
        <v>2011</v>
      </c>
      <c r="C320" s="65"/>
      <c r="D320" s="65">
        <f>SUM(E320:M320)</f>
        <v>1</v>
      </c>
      <c r="E320" s="65"/>
      <c r="F320" s="65"/>
      <c r="G320" s="65">
        <v>1</v>
      </c>
      <c r="H320" s="65"/>
      <c r="I320" s="65"/>
      <c r="J320" s="65"/>
      <c r="K320" s="65"/>
      <c r="L320" s="65"/>
      <c r="M320" s="65"/>
      <c r="N320" s="161"/>
    </row>
    <row r="321" spans="1:14" ht="15.75">
      <c r="A321" s="80"/>
      <c r="B321" s="76">
        <v>2012</v>
      </c>
      <c r="C321" s="65"/>
      <c r="D321" s="65">
        <f>SUM(E321:M321)</f>
        <v>1</v>
      </c>
      <c r="E321" s="65"/>
      <c r="F321" s="65"/>
      <c r="G321" s="65">
        <v>1</v>
      </c>
      <c r="H321" s="65"/>
      <c r="I321" s="65"/>
      <c r="J321" s="65"/>
      <c r="K321" s="65"/>
      <c r="L321" s="65"/>
      <c r="M321" s="65"/>
      <c r="N321" s="161"/>
    </row>
    <row r="322" spans="1:14" ht="47.25">
      <c r="A322" s="253" t="s">
        <v>232</v>
      </c>
      <c r="B322" s="182" t="s">
        <v>161</v>
      </c>
      <c r="C322" s="165" t="s">
        <v>21</v>
      </c>
      <c r="D322" s="183">
        <f>SUM(D323:D325)</f>
        <v>10003</v>
      </c>
      <c r="E322" s="260">
        <f>SUM(E323:E325)</f>
        <v>2800</v>
      </c>
      <c r="F322" s="260">
        <f>SUM(F323:F325)</f>
        <v>5300</v>
      </c>
      <c r="G322" s="260">
        <f>SUM(G323:G325)</f>
        <v>1903</v>
      </c>
      <c r="H322" s="183">
        <f aca="true" t="shared" si="91" ref="H322:M322">SUM(H323:H325)</f>
        <v>0</v>
      </c>
      <c r="I322" s="183">
        <f t="shared" si="91"/>
        <v>0</v>
      </c>
      <c r="J322" s="183">
        <f t="shared" si="91"/>
        <v>0</v>
      </c>
      <c r="K322" s="183">
        <f t="shared" si="91"/>
        <v>0</v>
      </c>
      <c r="L322" s="183">
        <f t="shared" si="91"/>
        <v>0</v>
      </c>
      <c r="M322" s="183">
        <f t="shared" si="91"/>
        <v>0</v>
      </c>
      <c r="N322" s="177"/>
    </row>
    <row r="323" spans="1:14" ht="15.75">
      <c r="A323" s="80"/>
      <c r="B323" s="76">
        <v>2010</v>
      </c>
      <c r="C323" s="65"/>
      <c r="D323" s="65">
        <f>SUM(E323:M323)</f>
        <v>2846</v>
      </c>
      <c r="E323" s="185">
        <f>E327+E331+E335+E339+E343+E347+E351+E355+E359+E363+E367+E371</f>
        <v>1000</v>
      </c>
      <c r="F323" s="185">
        <f>F327+F331+F335+F339+F343+F347+F351+F355+F359+F363+F367+F371</f>
        <v>1600</v>
      </c>
      <c r="G323" s="185">
        <f>G327+G331+G335+G339+G343+G347+G351+G355+G359+G363+G367+G371</f>
        <v>246</v>
      </c>
      <c r="H323" s="185">
        <f aca="true" t="shared" si="92" ref="H323:M323">H327+H331+H335+H339+H343+H347</f>
        <v>0</v>
      </c>
      <c r="I323" s="185">
        <f t="shared" si="92"/>
        <v>0</v>
      </c>
      <c r="J323" s="185">
        <f t="shared" si="92"/>
        <v>0</v>
      </c>
      <c r="K323" s="185">
        <f t="shared" si="92"/>
        <v>0</v>
      </c>
      <c r="L323" s="185">
        <f t="shared" si="92"/>
        <v>0</v>
      </c>
      <c r="M323" s="185">
        <f t="shared" si="92"/>
        <v>0</v>
      </c>
      <c r="N323" s="161"/>
    </row>
    <row r="324" spans="1:14" ht="15.75">
      <c r="A324" s="80"/>
      <c r="B324" s="76">
        <v>2011</v>
      </c>
      <c r="C324" s="65"/>
      <c r="D324" s="65">
        <f>SUM(E324:M324)</f>
        <v>3351</v>
      </c>
      <c r="E324" s="185">
        <f aca="true" t="shared" si="93" ref="E324:M324">E328+E332+E336+E340+E344+E348</f>
        <v>750</v>
      </c>
      <c r="F324" s="185">
        <f t="shared" si="93"/>
        <v>1750</v>
      </c>
      <c r="G324" s="185">
        <f>G328+G332+G336+G340+G344+G348+G352+G356</f>
        <v>851</v>
      </c>
      <c r="H324" s="185">
        <f t="shared" si="93"/>
        <v>0</v>
      </c>
      <c r="I324" s="185">
        <f t="shared" si="93"/>
        <v>0</v>
      </c>
      <c r="J324" s="185">
        <f t="shared" si="93"/>
        <v>0</v>
      </c>
      <c r="K324" s="185">
        <f t="shared" si="93"/>
        <v>0</v>
      </c>
      <c r="L324" s="185">
        <f t="shared" si="93"/>
        <v>0</v>
      </c>
      <c r="M324" s="185">
        <f t="shared" si="93"/>
        <v>0</v>
      </c>
      <c r="N324" s="161"/>
    </row>
    <row r="325" spans="1:14" ht="15.75">
      <c r="A325" s="80"/>
      <c r="B325" s="76">
        <v>2012</v>
      </c>
      <c r="C325" s="65"/>
      <c r="D325" s="65">
        <f>SUM(E325:M325)</f>
        <v>3806</v>
      </c>
      <c r="E325" s="185">
        <f aca="true" t="shared" si="94" ref="E325:M325">E329+E333+E337+E341+E345+E349</f>
        <v>1050</v>
      </c>
      <c r="F325" s="185">
        <f t="shared" si="94"/>
        <v>1950</v>
      </c>
      <c r="G325" s="185">
        <f>G329+G333+G337+G341+G345+G349+G353+G357</f>
        <v>806</v>
      </c>
      <c r="H325" s="185">
        <f t="shared" si="94"/>
        <v>0</v>
      </c>
      <c r="I325" s="185">
        <f t="shared" si="94"/>
        <v>0</v>
      </c>
      <c r="J325" s="185">
        <f t="shared" si="94"/>
        <v>0</v>
      </c>
      <c r="K325" s="185">
        <f t="shared" si="94"/>
        <v>0</v>
      </c>
      <c r="L325" s="185">
        <f t="shared" si="94"/>
        <v>0</v>
      </c>
      <c r="M325" s="185">
        <f t="shared" si="94"/>
        <v>0</v>
      </c>
      <c r="N325" s="161"/>
    </row>
    <row r="326" spans="1:14" ht="64.5" customHeight="1">
      <c r="A326" s="257" t="s">
        <v>233</v>
      </c>
      <c r="B326" s="178" t="s">
        <v>166</v>
      </c>
      <c r="C326" s="64" t="s">
        <v>21</v>
      </c>
      <c r="D326" s="63">
        <f aca="true" t="shared" si="95" ref="D326:M326">SUM(D327:D329)</f>
        <v>45</v>
      </c>
      <c r="E326" s="63">
        <f t="shared" si="95"/>
        <v>0</v>
      </c>
      <c r="F326" s="63">
        <f t="shared" si="95"/>
        <v>0</v>
      </c>
      <c r="G326" s="63">
        <f t="shared" si="95"/>
        <v>45</v>
      </c>
      <c r="H326" s="63">
        <f t="shared" si="95"/>
        <v>0</v>
      </c>
      <c r="I326" s="63">
        <f t="shared" si="95"/>
        <v>0</v>
      </c>
      <c r="J326" s="63">
        <f t="shared" si="95"/>
        <v>0</v>
      </c>
      <c r="K326" s="63">
        <f t="shared" si="95"/>
        <v>0</v>
      </c>
      <c r="L326" s="63">
        <f t="shared" si="95"/>
        <v>0</v>
      </c>
      <c r="M326" s="63">
        <f t="shared" si="95"/>
        <v>0</v>
      </c>
      <c r="N326" s="154"/>
    </row>
    <row r="327" spans="1:14" ht="15.75">
      <c r="A327" s="88"/>
      <c r="B327" s="13">
        <v>2010</v>
      </c>
      <c r="C327" s="13"/>
      <c r="D327" s="65">
        <f>SUM(E327:G327,I327:M327)</f>
        <v>10</v>
      </c>
      <c r="E327" s="99"/>
      <c r="F327" s="107"/>
      <c r="G327" s="30">
        <v>10</v>
      </c>
      <c r="H327" s="106"/>
      <c r="I327" s="106"/>
      <c r="J327" s="106"/>
      <c r="K327" s="100"/>
      <c r="L327" s="47"/>
      <c r="M327" s="101"/>
      <c r="N327" s="155"/>
    </row>
    <row r="328" spans="1:14" ht="15.75">
      <c r="A328" s="88"/>
      <c r="B328" s="13">
        <v>2011</v>
      </c>
      <c r="C328" s="13"/>
      <c r="D328" s="65">
        <f>SUM(E328:G328,I328:M328)</f>
        <v>15</v>
      </c>
      <c r="E328" s="99"/>
      <c r="F328" s="105"/>
      <c r="G328" s="47">
        <v>15</v>
      </c>
      <c r="H328" s="106"/>
      <c r="I328" s="106"/>
      <c r="J328" s="106"/>
      <c r="K328" s="100"/>
      <c r="L328" s="47"/>
      <c r="M328" s="101"/>
      <c r="N328" s="155"/>
    </row>
    <row r="329" spans="1:14" ht="15.75">
      <c r="A329" s="88"/>
      <c r="B329" s="14">
        <v>2012</v>
      </c>
      <c r="C329" s="14"/>
      <c r="D329" s="65">
        <f>SUM(E329:G329,I329:M329)</f>
        <v>20</v>
      </c>
      <c r="E329" s="99"/>
      <c r="F329" s="105"/>
      <c r="G329" s="47">
        <v>20</v>
      </c>
      <c r="H329" s="106"/>
      <c r="I329" s="106">
        <v>0</v>
      </c>
      <c r="J329" s="106"/>
      <c r="K329" s="100"/>
      <c r="L329" s="47"/>
      <c r="M329" s="101"/>
      <c r="N329" s="155"/>
    </row>
    <row r="330" spans="1:14" ht="47.25">
      <c r="A330" s="73" t="s">
        <v>234</v>
      </c>
      <c r="B330" s="70" t="s">
        <v>164</v>
      </c>
      <c r="C330" s="66" t="s">
        <v>21</v>
      </c>
      <c r="D330" s="66">
        <f>SUM(D331:D333)</f>
        <v>8150</v>
      </c>
      <c r="E330" s="66">
        <f>SUM(E331:E333)</f>
        <v>2500</v>
      </c>
      <c r="F330" s="66">
        <f aca="true" t="shared" si="96" ref="F330:M330">SUM(F331:F333)</f>
        <v>5000</v>
      </c>
      <c r="G330" s="66">
        <f t="shared" si="96"/>
        <v>650</v>
      </c>
      <c r="H330" s="66">
        <f t="shared" si="96"/>
        <v>0</v>
      </c>
      <c r="I330" s="66">
        <f t="shared" si="96"/>
        <v>0</v>
      </c>
      <c r="J330" s="66">
        <f t="shared" si="96"/>
        <v>0</v>
      </c>
      <c r="K330" s="66">
        <f t="shared" si="96"/>
        <v>0</v>
      </c>
      <c r="L330" s="66">
        <f t="shared" si="96"/>
        <v>0</v>
      </c>
      <c r="M330" s="66">
        <f t="shared" si="96"/>
        <v>0</v>
      </c>
      <c r="N330" s="177"/>
    </row>
    <row r="331" spans="1:14" ht="15.75">
      <c r="A331" s="80"/>
      <c r="B331" s="76">
        <v>2010</v>
      </c>
      <c r="C331" s="65"/>
      <c r="D331" s="65">
        <f>SUM(E331:G331,I331:M331)</f>
        <v>2100</v>
      </c>
      <c r="E331" s="65">
        <v>700</v>
      </c>
      <c r="F331" s="65">
        <v>1300</v>
      </c>
      <c r="G331" s="65">
        <v>100</v>
      </c>
      <c r="H331" s="65"/>
      <c r="I331" s="65"/>
      <c r="J331" s="65"/>
      <c r="K331" s="65"/>
      <c r="L331" s="65"/>
      <c r="M331" s="65"/>
      <c r="N331" s="161"/>
    </row>
    <row r="332" spans="1:14" ht="15.75">
      <c r="A332" s="80"/>
      <c r="B332" s="76">
        <v>2011</v>
      </c>
      <c r="C332" s="65"/>
      <c r="D332" s="65">
        <f>SUM(E332:G332,I332:M332)</f>
        <v>2750</v>
      </c>
      <c r="E332" s="65">
        <v>750</v>
      </c>
      <c r="F332" s="65">
        <v>1750</v>
      </c>
      <c r="G332" s="65">
        <v>250</v>
      </c>
      <c r="H332" s="65"/>
      <c r="I332" s="65"/>
      <c r="J332" s="65"/>
      <c r="K332" s="65"/>
      <c r="L332" s="65"/>
      <c r="M332" s="65"/>
      <c r="N332" s="161"/>
    </row>
    <row r="333" spans="1:14" ht="15.75">
      <c r="A333" s="80"/>
      <c r="B333" s="76">
        <v>2012</v>
      </c>
      <c r="C333" s="65"/>
      <c r="D333" s="65">
        <f>SUM(E333:G333,I333:M333)</f>
        <v>3300</v>
      </c>
      <c r="E333" s="65">
        <v>1050</v>
      </c>
      <c r="F333" s="65">
        <v>1950</v>
      </c>
      <c r="G333" s="65">
        <v>300</v>
      </c>
      <c r="H333" s="65"/>
      <c r="I333" s="65"/>
      <c r="J333" s="65"/>
      <c r="K333" s="65"/>
      <c r="L333" s="65"/>
      <c r="M333" s="65"/>
      <c r="N333" s="161"/>
    </row>
    <row r="334" spans="1:14" ht="60.75" customHeight="1">
      <c r="A334" s="73" t="s">
        <v>235</v>
      </c>
      <c r="B334" s="236" t="s">
        <v>169</v>
      </c>
      <c r="C334" s="66" t="s">
        <v>21</v>
      </c>
      <c r="D334" s="66">
        <f>SUM(D335:D337)</f>
        <v>0</v>
      </c>
      <c r="E334" s="66">
        <f aca="true" t="shared" si="97" ref="E334:M334">SUM(E335:E337)</f>
        <v>0</v>
      </c>
      <c r="F334" s="66">
        <f t="shared" si="97"/>
        <v>0</v>
      </c>
      <c r="G334" s="66">
        <f t="shared" si="97"/>
        <v>0</v>
      </c>
      <c r="H334" s="66">
        <f t="shared" si="97"/>
        <v>0</v>
      </c>
      <c r="I334" s="66">
        <f t="shared" si="97"/>
        <v>0</v>
      </c>
      <c r="J334" s="66">
        <f t="shared" si="97"/>
        <v>0</v>
      </c>
      <c r="K334" s="66">
        <f t="shared" si="97"/>
        <v>0</v>
      </c>
      <c r="L334" s="66">
        <f t="shared" si="97"/>
        <v>0</v>
      </c>
      <c r="M334" s="66">
        <f t="shared" si="97"/>
        <v>0</v>
      </c>
      <c r="N334" s="154"/>
    </row>
    <row r="335" spans="1:14" ht="15.75">
      <c r="A335" s="80"/>
      <c r="B335" s="76">
        <v>2010</v>
      </c>
      <c r="C335" s="65"/>
      <c r="D335" s="65">
        <f>SUM(E335:G335,I335:M335)</f>
        <v>0</v>
      </c>
      <c r="E335" s="65">
        <f>SUM(F335:H335,J335:N335)</f>
        <v>0</v>
      </c>
      <c r="F335" s="65"/>
      <c r="G335" s="65"/>
      <c r="H335" s="65"/>
      <c r="I335" s="65"/>
      <c r="J335" s="65"/>
      <c r="K335" s="65"/>
      <c r="L335" s="65"/>
      <c r="M335" s="65"/>
      <c r="N335" s="155"/>
    </row>
    <row r="336" spans="1:14" ht="15.75">
      <c r="A336" s="80"/>
      <c r="B336" s="76">
        <v>2011</v>
      </c>
      <c r="C336" s="65"/>
      <c r="D336" s="65">
        <f>SUM(E336:G336,I336:M336)</f>
        <v>0</v>
      </c>
      <c r="E336" s="65">
        <f>SUM(F336:H336,J336:N336)</f>
        <v>0</v>
      </c>
      <c r="F336" s="65"/>
      <c r="G336" s="65"/>
      <c r="H336" s="65"/>
      <c r="I336" s="65"/>
      <c r="J336" s="65"/>
      <c r="K336" s="65"/>
      <c r="L336" s="65"/>
      <c r="M336" s="65"/>
      <c r="N336" s="155"/>
    </row>
    <row r="337" spans="1:14" ht="15.75">
      <c r="A337" s="80"/>
      <c r="B337" s="76">
        <v>2012</v>
      </c>
      <c r="C337" s="65"/>
      <c r="D337" s="65">
        <f>SUM(E337:G337,I337:M337)</f>
        <v>0</v>
      </c>
      <c r="E337" s="65"/>
      <c r="F337" s="65"/>
      <c r="G337" s="65"/>
      <c r="H337" s="65"/>
      <c r="I337" s="65"/>
      <c r="J337" s="65"/>
      <c r="K337" s="65"/>
      <c r="L337" s="65"/>
      <c r="M337" s="65"/>
      <c r="N337" s="155"/>
    </row>
    <row r="338" spans="1:14" ht="47.25">
      <c r="A338" s="73" t="s">
        <v>236</v>
      </c>
      <c r="B338" s="70" t="s">
        <v>171</v>
      </c>
      <c r="C338" s="66" t="s">
        <v>21</v>
      </c>
      <c r="D338" s="66">
        <f>SUM(D339:D341)</f>
        <v>0</v>
      </c>
      <c r="E338" s="66">
        <f>SUM(E339:E341)</f>
        <v>0</v>
      </c>
      <c r="F338" s="66">
        <f aca="true" t="shared" si="98" ref="F338:M338">SUM(F339:F341)</f>
        <v>0</v>
      </c>
      <c r="G338" s="66">
        <f t="shared" si="98"/>
        <v>0</v>
      </c>
      <c r="H338" s="66">
        <f t="shared" si="98"/>
        <v>0</v>
      </c>
      <c r="I338" s="66">
        <f t="shared" si="98"/>
        <v>0</v>
      </c>
      <c r="J338" s="66">
        <f t="shared" si="98"/>
        <v>0</v>
      </c>
      <c r="K338" s="66">
        <f t="shared" si="98"/>
        <v>0</v>
      </c>
      <c r="L338" s="66">
        <f t="shared" si="98"/>
        <v>0</v>
      </c>
      <c r="M338" s="66">
        <f t="shared" si="98"/>
        <v>0</v>
      </c>
      <c r="N338" s="177"/>
    </row>
    <row r="339" spans="1:14" ht="15.75">
      <c r="A339" s="80"/>
      <c r="B339" s="76">
        <v>2010</v>
      </c>
      <c r="C339" s="65"/>
      <c r="D339" s="65">
        <f>SUM(E339:G339,I339:M339)</f>
        <v>0</v>
      </c>
      <c r="E339" s="65"/>
      <c r="F339" s="65"/>
      <c r="G339" s="65"/>
      <c r="H339" s="65"/>
      <c r="I339" s="65"/>
      <c r="J339" s="65"/>
      <c r="K339" s="65"/>
      <c r="L339" s="65"/>
      <c r="M339" s="65"/>
      <c r="N339" s="161"/>
    </row>
    <row r="340" spans="1:14" ht="15.75">
      <c r="A340" s="80"/>
      <c r="B340" s="76">
        <v>2011</v>
      </c>
      <c r="C340" s="65"/>
      <c r="D340" s="65">
        <f>SUM(E340:G340,I340:M340)</f>
        <v>0</v>
      </c>
      <c r="E340" s="65"/>
      <c r="F340" s="65"/>
      <c r="G340" s="65"/>
      <c r="H340" s="65"/>
      <c r="I340" s="65"/>
      <c r="J340" s="65"/>
      <c r="K340" s="65"/>
      <c r="L340" s="65"/>
      <c r="M340" s="65"/>
      <c r="N340" s="161"/>
    </row>
    <row r="341" spans="1:14" ht="15.75">
      <c r="A341" s="80"/>
      <c r="B341" s="76">
        <v>2012</v>
      </c>
      <c r="C341" s="65"/>
      <c r="D341" s="65">
        <f>SUM(E341:G341,I341:M341)</f>
        <v>0</v>
      </c>
      <c r="E341" s="65"/>
      <c r="F341" s="65"/>
      <c r="G341" s="65"/>
      <c r="H341" s="65"/>
      <c r="I341" s="65"/>
      <c r="J341" s="65"/>
      <c r="K341" s="65"/>
      <c r="L341" s="65"/>
      <c r="M341" s="65"/>
      <c r="N341" s="161"/>
    </row>
    <row r="342" spans="1:14" ht="47.25">
      <c r="A342" s="73" t="s">
        <v>237</v>
      </c>
      <c r="B342" s="70" t="s">
        <v>173</v>
      </c>
      <c r="C342" s="66" t="s">
        <v>21</v>
      </c>
      <c r="D342" s="66">
        <f>SUM(D343:D345)</f>
        <v>0</v>
      </c>
      <c r="E342" s="66">
        <f>SUM(E343:E345)</f>
        <v>0</v>
      </c>
      <c r="F342" s="66">
        <f aca="true" t="shared" si="99" ref="F342:M342">SUM(F343:F345)</f>
        <v>0</v>
      </c>
      <c r="G342" s="66">
        <f t="shared" si="99"/>
        <v>0</v>
      </c>
      <c r="H342" s="66">
        <f t="shared" si="99"/>
        <v>0</v>
      </c>
      <c r="I342" s="66">
        <f t="shared" si="99"/>
        <v>0</v>
      </c>
      <c r="J342" s="66">
        <f t="shared" si="99"/>
        <v>0</v>
      </c>
      <c r="K342" s="66">
        <f t="shared" si="99"/>
        <v>0</v>
      </c>
      <c r="L342" s="66">
        <f t="shared" si="99"/>
        <v>0</v>
      </c>
      <c r="M342" s="66">
        <f t="shared" si="99"/>
        <v>0</v>
      </c>
      <c r="N342" s="177"/>
    </row>
    <row r="343" spans="1:14" ht="15.75">
      <c r="A343" s="80"/>
      <c r="B343" s="76">
        <v>2010</v>
      </c>
      <c r="C343" s="65"/>
      <c r="D343" s="65">
        <f>SUM(E343:G343,I343:M343)</f>
        <v>0</v>
      </c>
      <c r="E343" s="65"/>
      <c r="F343" s="65"/>
      <c r="G343" s="65"/>
      <c r="H343" s="65"/>
      <c r="I343" s="65"/>
      <c r="J343" s="65"/>
      <c r="K343" s="65"/>
      <c r="L343" s="65"/>
      <c r="M343" s="65"/>
      <c r="N343" s="161"/>
    </row>
    <row r="344" spans="1:14" ht="15.75">
      <c r="A344" s="80"/>
      <c r="B344" s="76">
        <v>2011</v>
      </c>
      <c r="C344" s="65"/>
      <c r="D344" s="65">
        <f>SUM(E344:G344,I344:M344)</f>
        <v>0</v>
      </c>
      <c r="E344" s="65"/>
      <c r="F344" s="65"/>
      <c r="G344" s="65"/>
      <c r="H344" s="65"/>
      <c r="I344" s="65"/>
      <c r="J344" s="65"/>
      <c r="K344" s="65"/>
      <c r="L344" s="65"/>
      <c r="M344" s="65"/>
      <c r="N344" s="161"/>
    </row>
    <row r="345" spans="1:14" ht="15.75">
      <c r="A345" s="80"/>
      <c r="B345" s="76">
        <v>2012</v>
      </c>
      <c r="C345" s="65"/>
      <c r="D345" s="65">
        <f>SUM(E345:G345,I345:M345)</f>
        <v>0</v>
      </c>
      <c r="E345" s="65"/>
      <c r="F345" s="65"/>
      <c r="G345" s="65"/>
      <c r="H345" s="65"/>
      <c r="I345" s="65"/>
      <c r="J345" s="65"/>
      <c r="K345" s="65"/>
      <c r="L345" s="65"/>
      <c r="M345" s="65"/>
      <c r="N345" s="161"/>
    </row>
    <row r="346" spans="1:14" ht="47.25">
      <c r="A346" s="73" t="s">
        <v>238</v>
      </c>
      <c r="B346" s="70" t="s">
        <v>276</v>
      </c>
      <c r="C346" s="66" t="s">
        <v>21</v>
      </c>
      <c r="D346" s="66">
        <f>SUM(D347:D349)</f>
        <v>86</v>
      </c>
      <c r="E346" s="66">
        <f>SUM(E347:E349)</f>
        <v>0</v>
      </c>
      <c r="F346" s="66">
        <f aca="true" t="shared" si="100" ref="F346:M346">SUM(F347:F349)</f>
        <v>0</v>
      </c>
      <c r="G346" s="66">
        <f t="shared" si="100"/>
        <v>86</v>
      </c>
      <c r="H346" s="66">
        <f t="shared" si="100"/>
        <v>0</v>
      </c>
      <c r="I346" s="66">
        <f t="shared" si="100"/>
        <v>0</v>
      </c>
      <c r="J346" s="66">
        <f t="shared" si="100"/>
        <v>0</v>
      </c>
      <c r="K346" s="66">
        <f t="shared" si="100"/>
        <v>0</v>
      </c>
      <c r="L346" s="66">
        <f t="shared" si="100"/>
        <v>0</v>
      </c>
      <c r="M346" s="66">
        <f t="shared" si="100"/>
        <v>0</v>
      </c>
      <c r="N346" s="177"/>
    </row>
    <row r="347" spans="1:14" ht="15.75">
      <c r="A347" s="80"/>
      <c r="B347" s="76">
        <v>2010</v>
      </c>
      <c r="C347" s="65"/>
      <c r="D347" s="65">
        <f>SUM(E347:G347,I347:M347)</f>
        <v>16</v>
      </c>
      <c r="E347" s="65"/>
      <c r="F347" s="65"/>
      <c r="G347" s="65">
        <f>35-19</f>
        <v>16</v>
      </c>
      <c r="H347" s="65"/>
      <c r="I347" s="65"/>
      <c r="J347" s="65"/>
      <c r="K347" s="65"/>
      <c r="L347" s="65"/>
      <c r="M347" s="65"/>
      <c r="N347" s="161"/>
    </row>
    <row r="348" spans="1:14" ht="15.75">
      <c r="A348" s="80"/>
      <c r="B348" s="76">
        <v>2011</v>
      </c>
      <c r="C348" s="65"/>
      <c r="D348" s="65">
        <f>SUM(E348:G348,I348:M348)</f>
        <v>35</v>
      </c>
      <c r="E348" s="65"/>
      <c r="F348" s="65"/>
      <c r="G348" s="65">
        <v>35</v>
      </c>
      <c r="H348" s="65"/>
      <c r="I348" s="65"/>
      <c r="J348" s="65"/>
      <c r="K348" s="65"/>
      <c r="L348" s="65"/>
      <c r="M348" s="65"/>
      <c r="N348" s="161"/>
    </row>
    <row r="349" spans="1:14" ht="15.75">
      <c r="A349" s="80"/>
      <c r="B349" s="76">
        <v>2012</v>
      </c>
      <c r="C349" s="65"/>
      <c r="D349" s="65">
        <f>SUM(E349:G349,I349:M349)</f>
        <v>35</v>
      </c>
      <c r="E349" s="65"/>
      <c r="F349" s="65"/>
      <c r="G349" s="65">
        <v>35</v>
      </c>
      <c r="H349" s="65"/>
      <c r="I349" s="65"/>
      <c r="J349" s="65"/>
      <c r="K349" s="65"/>
      <c r="L349" s="65"/>
      <c r="M349" s="65"/>
      <c r="N349" s="161"/>
    </row>
    <row r="350" spans="1:14" ht="31.5">
      <c r="A350" s="73" t="s">
        <v>265</v>
      </c>
      <c r="B350" s="70" t="s">
        <v>266</v>
      </c>
      <c r="C350" s="66" t="s">
        <v>21</v>
      </c>
      <c r="D350" s="66">
        <f>SUM(D351:D353)</f>
        <v>504</v>
      </c>
      <c r="E350" s="66">
        <f>SUM(E351:E353)</f>
        <v>0</v>
      </c>
      <c r="F350" s="66">
        <f aca="true" t="shared" si="101" ref="F350:M350">SUM(F351:F353)</f>
        <v>0</v>
      </c>
      <c r="G350" s="66">
        <f t="shared" si="101"/>
        <v>504</v>
      </c>
      <c r="H350" s="66">
        <f t="shared" si="101"/>
        <v>0</v>
      </c>
      <c r="I350" s="66">
        <f t="shared" si="101"/>
        <v>0</v>
      </c>
      <c r="J350" s="66">
        <f t="shared" si="101"/>
        <v>0</v>
      </c>
      <c r="K350" s="66">
        <f t="shared" si="101"/>
        <v>0</v>
      </c>
      <c r="L350" s="66">
        <f t="shared" si="101"/>
        <v>0</v>
      </c>
      <c r="M350" s="66">
        <f t="shared" si="101"/>
        <v>0</v>
      </c>
      <c r="N350" s="258"/>
    </row>
    <row r="351" spans="1:14" ht="15.75">
      <c r="A351" s="80"/>
      <c r="B351" s="76">
        <v>2010</v>
      </c>
      <c r="C351" s="65"/>
      <c r="D351" s="65">
        <f>SUM(E351:G351,I351:M351)</f>
        <v>4</v>
      </c>
      <c r="E351" s="65"/>
      <c r="F351" s="65"/>
      <c r="G351" s="65">
        <v>4</v>
      </c>
      <c r="H351" s="65"/>
      <c r="I351" s="65"/>
      <c r="J351" s="65"/>
      <c r="K351" s="65"/>
      <c r="L351" s="65"/>
      <c r="M351" s="65"/>
      <c r="N351" s="161"/>
    </row>
    <row r="352" spans="1:14" ht="15.75">
      <c r="A352" s="80"/>
      <c r="B352" s="76">
        <v>2011</v>
      </c>
      <c r="C352" s="65"/>
      <c r="D352" s="65">
        <f>SUM(E352:G352,I352:M352)</f>
        <v>300</v>
      </c>
      <c r="E352" s="65"/>
      <c r="F352" s="65"/>
      <c r="G352" s="65">
        <v>300</v>
      </c>
      <c r="H352" s="65"/>
      <c r="I352" s="65"/>
      <c r="J352" s="65"/>
      <c r="K352" s="65"/>
      <c r="L352" s="65"/>
      <c r="M352" s="65"/>
      <c r="N352" s="161"/>
    </row>
    <row r="353" spans="1:14" ht="15.75">
      <c r="A353" s="80"/>
      <c r="B353" s="76">
        <v>2012</v>
      </c>
      <c r="C353" s="65"/>
      <c r="D353" s="65">
        <f>SUM(E353:G353,I353:M353)</f>
        <v>200</v>
      </c>
      <c r="E353" s="65"/>
      <c r="F353" s="65"/>
      <c r="G353" s="65">
        <v>200</v>
      </c>
      <c r="H353" s="65"/>
      <c r="I353" s="65"/>
      <c r="J353" s="65"/>
      <c r="K353" s="65"/>
      <c r="L353" s="65"/>
      <c r="M353" s="65"/>
      <c r="N353" s="161"/>
    </row>
    <row r="354" spans="1:14" ht="31.5">
      <c r="A354" s="73" t="s">
        <v>267</v>
      </c>
      <c r="B354" s="70" t="s">
        <v>289</v>
      </c>
      <c r="C354" s="66" t="s">
        <v>21</v>
      </c>
      <c r="D354" s="66">
        <f>SUM(D355:D357)</f>
        <v>502</v>
      </c>
      <c r="E354" s="66">
        <f>SUM(E355:E357)</f>
        <v>0</v>
      </c>
      <c r="F354" s="66">
        <f aca="true" t="shared" si="102" ref="F354:M354">SUM(F355:F357)</f>
        <v>0</v>
      </c>
      <c r="G354" s="66">
        <f>SUM(G355:G357)</f>
        <v>502</v>
      </c>
      <c r="H354" s="66">
        <f t="shared" si="102"/>
        <v>0</v>
      </c>
      <c r="I354" s="66">
        <f t="shared" si="102"/>
        <v>0</v>
      </c>
      <c r="J354" s="66">
        <f t="shared" si="102"/>
        <v>0</v>
      </c>
      <c r="K354" s="66">
        <f t="shared" si="102"/>
        <v>0</v>
      </c>
      <c r="L354" s="66">
        <f t="shared" si="102"/>
        <v>0</v>
      </c>
      <c r="M354" s="66">
        <f t="shared" si="102"/>
        <v>0</v>
      </c>
      <c r="N354" s="258"/>
    </row>
    <row r="355" spans="1:14" ht="15.75">
      <c r="A355" s="80"/>
      <c r="B355" s="76">
        <v>2010</v>
      </c>
      <c r="C355" s="65"/>
      <c r="D355" s="65">
        <f>SUM(E355:G355,I355:M355)</f>
        <v>0</v>
      </c>
      <c r="E355" s="65"/>
      <c r="F355" s="65">
        <f>200-200</f>
        <v>0</v>
      </c>
      <c r="G355" s="65">
        <f>51-51</f>
        <v>0</v>
      </c>
      <c r="H355" s="65"/>
      <c r="I355" s="65"/>
      <c r="J355" s="65"/>
      <c r="K355" s="65"/>
      <c r="L355" s="65"/>
      <c r="M355" s="65"/>
      <c r="N355" s="161"/>
    </row>
    <row r="356" spans="1:14" ht="15.75">
      <c r="A356" s="80"/>
      <c r="B356" s="76">
        <v>2011</v>
      </c>
      <c r="C356" s="65"/>
      <c r="D356" s="65">
        <f>SUM(E356:G356,I356:M356)</f>
        <v>251</v>
      </c>
      <c r="E356" s="65"/>
      <c r="F356" s="65"/>
      <c r="G356" s="65">
        <v>251</v>
      </c>
      <c r="H356" s="65"/>
      <c r="I356" s="65"/>
      <c r="J356" s="65"/>
      <c r="K356" s="65"/>
      <c r="L356" s="65"/>
      <c r="M356" s="65"/>
      <c r="N356" s="161"/>
    </row>
    <row r="357" spans="1:14" ht="15.75">
      <c r="A357" s="80"/>
      <c r="B357" s="76">
        <v>2012</v>
      </c>
      <c r="C357" s="65"/>
      <c r="D357" s="65">
        <f>SUM(E357:G357,I357:M357)</f>
        <v>251</v>
      </c>
      <c r="E357" s="65"/>
      <c r="F357" s="65"/>
      <c r="G357" s="65">
        <v>251</v>
      </c>
      <c r="H357" s="65"/>
      <c r="I357" s="65"/>
      <c r="J357" s="65"/>
      <c r="K357" s="65"/>
      <c r="L357" s="65"/>
      <c r="M357" s="65"/>
      <c r="N357" s="161"/>
    </row>
    <row r="358" spans="1:14" ht="31.5">
      <c r="A358" s="73" t="s">
        <v>290</v>
      </c>
      <c r="B358" s="70" t="s">
        <v>291</v>
      </c>
      <c r="C358" s="66" t="s">
        <v>21</v>
      </c>
      <c r="D358" s="66">
        <f aca="true" t="shared" si="103" ref="D358:L358">SUM(D359:D361)</f>
        <v>36</v>
      </c>
      <c r="E358" s="66">
        <f t="shared" si="103"/>
        <v>0</v>
      </c>
      <c r="F358" s="66">
        <f t="shared" si="103"/>
        <v>0</v>
      </c>
      <c r="G358" s="66">
        <f t="shared" si="103"/>
        <v>36</v>
      </c>
      <c r="H358" s="66">
        <f t="shared" si="103"/>
        <v>0</v>
      </c>
      <c r="I358" s="66">
        <f t="shared" si="103"/>
        <v>0</v>
      </c>
      <c r="J358" s="66">
        <f t="shared" si="103"/>
        <v>0</v>
      </c>
      <c r="K358" s="66">
        <f t="shared" si="103"/>
        <v>0</v>
      </c>
      <c r="L358" s="66">
        <f t="shared" si="103"/>
        <v>0</v>
      </c>
      <c r="M358" s="65"/>
      <c r="N358" s="264"/>
    </row>
    <row r="359" spans="1:14" ht="15.75">
      <c r="A359" s="80"/>
      <c r="B359" s="76">
        <v>2010</v>
      </c>
      <c r="C359" s="65"/>
      <c r="D359" s="65">
        <f>SUM(E359:G359,I359:M359)</f>
        <v>36</v>
      </c>
      <c r="E359" s="65"/>
      <c r="F359" s="65"/>
      <c r="G359" s="65">
        <f>30.7+5.3</f>
        <v>36</v>
      </c>
      <c r="H359" s="65"/>
      <c r="I359" s="65"/>
      <c r="J359" s="65"/>
      <c r="K359" s="65"/>
      <c r="L359" s="65"/>
      <c r="M359" s="65"/>
      <c r="N359" s="161"/>
    </row>
    <row r="360" spans="1:14" ht="15.75">
      <c r="A360" s="80"/>
      <c r="B360" s="76">
        <v>2011</v>
      </c>
      <c r="C360" s="65"/>
      <c r="D360" s="65">
        <f>SUM(E360:G360,I360:M360)</f>
        <v>0</v>
      </c>
      <c r="E360" s="65"/>
      <c r="F360" s="65"/>
      <c r="G360" s="65"/>
      <c r="H360" s="65"/>
      <c r="I360" s="65"/>
      <c r="J360" s="65"/>
      <c r="K360" s="65"/>
      <c r="L360" s="65"/>
      <c r="M360" s="65"/>
      <c r="N360" s="161"/>
    </row>
    <row r="361" spans="1:14" ht="15.75">
      <c r="A361" s="80"/>
      <c r="B361" s="76">
        <v>2012</v>
      </c>
      <c r="C361" s="65"/>
      <c r="D361" s="65">
        <f>SUM(E361:G361,I361:M361)</f>
        <v>0</v>
      </c>
      <c r="E361" s="65"/>
      <c r="F361" s="65"/>
      <c r="G361" s="65"/>
      <c r="H361" s="65"/>
      <c r="I361" s="65"/>
      <c r="J361" s="65"/>
      <c r="K361" s="65"/>
      <c r="L361" s="65"/>
      <c r="M361" s="65"/>
      <c r="N361" s="161"/>
    </row>
    <row r="362" spans="1:14" ht="63">
      <c r="A362" s="73" t="s">
        <v>292</v>
      </c>
      <c r="B362" s="70" t="s">
        <v>293</v>
      </c>
      <c r="C362" s="66" t="s">
        <v>21</v>
      </c>
      <c r="D362" s="66">
        <f>SUM(D363:D365)</f>
        <v>200</v>
      </c>
      <c r="E362" s="66">
        <f>SUM(E363:E365)</f>
        <v>0</v>
      </c>
      <c r="F362" s="66">
        <f aca="true" t="shared" si="104" ref="F362:M362">SUM(F363:F365)</f>
        <v>200</v>
      </c>
      <c r="G362" s="66">
        <f t="shared" si="104"/>
        <v>0</v>
      </c>
      <c r="H362" s="66">
        <f t="shared" si="104"/>
        <v>0</v>
      </c>
      <c r="I362" s="66">
        <f t="shared" si="104"/>
        <v>0</v>
      </c>
      <c r="J362" s="66">
        <f t="shared" si="104"/>
        <v>0</v>
      </c>
      <c r="K362" s="66">
        <f t="shared" si="104"/>
        <v>0</v>
      </c>
      <c r="L362" s="66">
        <f t="shared" si="104"/>
        <v>0</v>
      </c>
      <c r="M362" s="66">
        <f t="shared" si="104"/>
        <v>0</v>
      </c>
      <c r="N362" s="264"/>
    </row>
    <row r="363" spans="1:14" ht="15.75">
      <c r="A363" s="80"/>
      <c r="B363" s="76">
        <v>2010</v>
      </c>
      <c r="C363" s="65"/>
      <c r="D363" s="65">
        <f>SUM(E363:G363,I363:M363)</f>
        <v>200</v>
      </c>
      <c r="E363" s="65"/>
      <c r="F363" s="65">
        <v>200</v>
      </c>
      <c r="G363" s="65">
        <f>200-5.3-194.7</f>
        <v>0</v>
      </c>
      <c r="H363" s="65"/>
      <c r="I363" s="65"/>
      <c r="J363" s="65"/>
      <c r="K363" s="65"/>
      <c r="L363" s="65"/>
      <c r="M363" s="65"/>
      <c r="N363" s="161"/>
    </row>
    <row r="364" spans="1:14" ht="15.75">
      <c r="A364" s="80"/>
      <c r="B364" s="76">
        <v>2011</v>
      </c>
      <c r="C364" s="65"/>
      <c r="D364" s="65">
        <f>SUM(E364:G364,I364:M364)</f>
        <v>0</v>
      </c>
      <c r="E364" s="65"/>
      <c r="F364" s="65"/>
      <c r="G364" s="65"/>
      <c r="H364" s="65"/>
      <c r="I364" s="65"/>
      <c r="J364" s="65"/>
      <c r="K364" s="65"/>
      <c r="L364" s="65"/>
      <c r="M364" s="65"/>
      <c r="N364" s="161"/>
    </row>
    <row r="365" spans="1:14" ht="15.75">
      <c r="A365" s="80"/>
      <c r="B365" s="76">
        <v>2012</v>
      </c>
      <c r="C365" s="65"/>
      <c r="D365" s="65">
        <f>SUM(E365:G365,I365:M365)</f>
        <v>0</v>
      </c>
      <c r="E365" s="65"/>
      <c r="F365" s="65"/>
      <c r="G365" s="65"/>
      <c r="H365" s="65"/>
      <c r="I365" s="65"/>
      <c r="J365" s="65"/>
      <c r="K365" s="65"/>
      <c r="L365" s="65"/>
      <c r="M365" s="65"/>
      <c r="N365" s="161"/>
    </row>
    <row r="366" spans="1:14" ht="31.5">
      <c r="A366" s="73" t="s">
        <v>294</v>
      </c>
      <c r="B366" s="70" t="s">
        <v>295</v>
      </c>
      <c r="C366" s="66" t="s">
        <v>21</v>
      </c>
      <c r="D366" s="66">
        <f>SUM(D367:D369)</f>
        <v>400</v>
      </c>
      <c r="E366" s="66">
        <f>SUM(E367:E369)</f>
        <v>300</v>
      </c>
      <c r="F366" s="66">
        <f aca="true" t="shared" si="105" ref="F366:M366">SUM(F367:F369)</f>
        <v>100</v>
      </c>
      <c r="G366" s="66">
        <f t="shared" si="105"/>
        <v>0</v>
      </c>
      <c r="H366" s="66">
        <f t="shared" si="105"/>
        <v>0</v>
      </c>
      <c r="I366" s="66">
        <f t="shared" si="105"/>
        <v>0</v>
      </c>
      <c r="J366" s="66">
        <f t="shared" si="105"/>
        <v>0</v>
      </c>
      <c r="K366" s="66">
        <f t="shared" si="105"/>
        <v>0</v>
      </c>
      <c r="L366" s="66">
        <f t="shared" si="105"/>
        <v>0</v>
      </c>
      <c r="M366" s="66">
        <f t="shared" si="105"/>
        <v>0</v>
      </c>
      <c r="N366" s="264"/>
    </row>
    <row r="367" spans="1:14" ht="15.75">
      <c r="A367" s="80"/>
      <c r="B367" s="76">
        <v>2010</v>
      </c>
      <c r="C367" s="65"/>
      <c r="D367" s="65">
        <f>SUM(E367:G367,I367:M367)</f>
        <v>400</v>
      </c>
      <c r="E367" s="65">
        <v>300</v>
      </c>
      <c r="F367" s="65">
        <f>69.3+30.7</f>
        <v>100</v>
      </c>
      <c r="G367" s="65">
        <v>0</v>
      </c>
      <c r="H367" s="65"/>
      <c r="I367" s="65"/>
      <c r="J367" s="65"/>
      <c r="K367" s="65"/>
      <c r="L367" s="65"/>
      <c r="M367" s="65"/>
      <c r="N367" s="161"/>
    </row>
    <row r="368" spans="1:14" ht="15.75">
      <c r="A368" s="80"/>
      <c r="B368" s="76">
        <v>2011</v>
      </c>
      <c r="C368" s="65"/>
      <c r="D368" s="65">
        <f>SUM(E368:G368,I368:M368)</f>
        <v>0</v>
      </c>
      <c r="E368" s="65"/>
      <c r="F368" s="65"/>
      <c r="G368" s="65"/>
      <c r="H368" s="65"/>
      <c r="I368" s="65"/>
      <c r="J368" s="65"/>
      <c r="K368" s="65"/>
      <c r="L368" s="65"/>
      <c r="M368" s="65"/>
      <c r="N368" s="161"/>
    </row>
    <row r="369" spans="1:14" ht="15.75">
      <c r="A369" s="80"/>
      <c r="B369" s="76">
        <v>2012</v>
      </c>
      <c r="C369" s="65"/>
      <c r="D369" s="65">
        <f>SUM(E369:G369,I369:M369)</f>
        <v>0</v>
      </c>
      <c r="E369" s="65"/>
      <c r="F369" s="65"/>
      <c r="G369" s="65"/>
      <c r="H369" s="65"/>
      <c r="I369" s="65"/>
      <c r="J369" s="65"/>
      <c r="K369" s="65"/>
      <c r="L369" s="65"/>
      <c r="M369" s="65"/>
      <c r="N369" s="161"/>
    </row>
    <row r="370" spans="1:14" ht="63">
      <c r="A370" s="73" t="s">
        <v>296</v>
      </c>
      <c r="B370" s="70" t="s">
        <v>297</v>
      </c>
      <c r="C370" s="66" t="s">
        <v>21</v>
      </c>
      <c r="D370" s="66">
        <f>SUM(D371:D373)</f>
        <v>80</v>
      </c>
      <c r="E370" s="66">
        <f>SUM(E371:E373)</f>
        <v>0</v>
      </c>
      <c r="F370" s="66">
        <f aca="true" t="shared" si="106" ref="F370:M370">SUM(F371:F373)</f>
        <v>0</v>
      </c>
      <c r="G370" s="66">
        <f t="shared" si="106"/>
        <v>80</v>
      </c>
      <c r="H370" s="66">
        <f t="shared" si="106"/>
        <v>0</v>
      </c>
      <c r="I370" s="66">
        <f t="shared" si="106"/>
        <v>0</v>
      </c>
      <c r="J370" s="66">
        <f t="shared" si="106"/>
        <v>0</v>
      </c>
      <c r="K370" s="66">
        <f t="shared" si="106"/>
        <v>0</v>
      </c>
      <c r="L370" s="66">
        <f t="shared" si="106"/>
        <v>0</v>
      </c>
      <c r="M370" s="66">
        <f t="shared" si="106"/>
        <v>0</v>
      </c>
      <c r="N370" s="264"/>
    </row>
    <row r="371" spans="1:14" ht="15.75">
      <c r="A371" s="80"/>
      <c r="B371" s="76">
        <v>2010</v>
      </c>
      <c r="C371" s="65"/>
      <c r="D371" s="65">
        <f>SUM(E371:G371,I371:M371)</f>
        <v>80</v>
      </c>
      <c r="E371" s="65"/>
      <c r="F371" s="65"/>
      <c r="G371" s="65">
        <v>80</v>
      </c>
      <c r="H371" s="65"/>
      <c r="I371" s="65"/>
      <c r="J371" s="65"/>
      <c r="K371" s="65"/>
      <c r="L371" s="65"/>
      <c r="M371" s="65"/>
      <c r="N371" s="161"/>
    </row>
    <row r="372" spans="1:14" ht="15.75">
      <c r="A372" s="80"/>
      <c r="B372" s="76">
        <v>2011</v>
      </c>
      <c r="C372" s="65"/>
      <c r="D372" s="65">
        <f>SUM(E372:G372,I372:M372)</f>
        <v>0</v>
      </c>
      <c r="E372" s="65"/>
      <c r="F372" s="65"/>
      <c r="G372" s="65"/>
      <c r="H372" s="65"/>
      <c r="I372" s="65"/>
      <c r="J372" s="65"/>
      <c r="K372" s="65"/>
      <c r="L372" s="65"/>
      <c r="M372" s="65"/>
      <c r="N372" s="161"/>
    </row>
    <row r="373" spans="1:14" ht="15.75">
      <c r="A373" s="80"/>
      <c r="B373" s="76">
        <v>2012</v>
      </c>
      <c r="C373" s="65"/>
      <c r="D373" s="65">
        <f>SUM(E373:G373,I373:M373)</f>
        <v>0</v>
      </c>
      <c r="E373" s="65"/>
      <c r="F373" s="65"/>
      <c r="G373" s="65"/>
      <c r="H373" s="65"/>
      <c r="I373" s="65"/>
      <c r="J373" s="65"/>
      <c r="K373" s="65"/>
      <c r="L373" s="65"/>
      <c r="M373" s="65"/>
      <c r="N373" s="161"/>
    </row>
  </sheetData>
  <sheetProtection/>
  <mergeCells count="117">
    <mergeCell ref="M117:M118"/>
    <mergeCell ref="N117:N118"/>
    <mergeCell ref="G117:G118"/>
    <mergeCell ref="H117:H118"/>
    <mergeCell ref="I117:I118"/>
    <mergeCell ref="J117:J118"/>
    <mergeCell ref="K117:K118"/>
    <mergeCell ref="L117:L118"/>
    <mergeCell ref="A117:A118"/>
    <mergeCell ref="B117:B118"/>
    <mergeCell ref="C117:C118"/>
    <mergeCell ref="D117:D118"/>
    <mergeCell ref="E117:E118"/>
    <mergeCell ref="F117:F118"/>
    <mergeCell ref="J107:J108"/>
    <mergeCell ref="K107:K108"/>
    <mergeCell ref="L107:L108"/>
    <mergeCell ref="M107:M108"/>
    <mergeCell ref="N107:N108"/>
    <mergeCell ref="N102:N103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N78:N79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H78:H79"/>
    <mergeCell ref="I78:I79"/>
    <mergeCell ref="J78:J79"/>
    <mergeCell ref="H97:H98"/>
    <mergeCell ref="K78:K79"/>
    <mergeCell ref="L78:L79"/>
    <mergeCell ref="M78:M79"/>
    <mergeCell ref="A78:A79"/>
    <mergeCell ref="B78:B79"/>
    <mergeCell ref="C78:C79"/>
    <mergeCell ref="D78:D79"/>
    <mergeCell ref="E78:E79"/>
    <mergeCell ref="F78:F79"/>
    <mergeCell ref="G78:G79"/>
    <mergeCell ref="L97:L98"/>
    <mergeCell ref="M97:M98"/>
    <mergeCell ref="L112:L113"/>
    <mergeCell ref="M112:M113"/>
    <mergeCell ref="L88:L89"/>
    <mergeCell ref="M88:M89"/>
    <mergeCell ref="L102:L103"/>
    <mergeCell ref="M102:M103"/>
    <mergeCell ref="G112:G113"/>
    <mergeCell ref="H112:H113"/>
    <mergeCell ref="I112:I113"/>
    <mergeCell ref="J112:J113"/>
    <mergeCell ref="K112:K113"/>
    <mergeCell ref="I97:I98"/>
    <mergeCell ref="J97:J98"/>
    <mergeCell ref="K97:K98"/>
    <mergeCell ref="J102:J103"/>
    <mergeCell ref="K102:K103"/>
    <mergeCell ref="A112:A113"/>
    <mergeCell ref="C112:C113"/>
    <mergeCell ref="D112:D113"/>
    <mergeCell ref="E112:E113"/>
    <mergeCell ref="B112:B113"/>
    <mergeCell ref="F112:F113"/>
    <mergeCell ref="A97:A98"/>
    <mergeCell ref="B97:B98"/>
    <mergeCell ref="C97:C98"/>
    <mergeCell ref="D97:D98"/>
    <mergeCell ref="J88:J89"/>
    <mergeCell ref="A88:A89"/>
    <mergeCell ref="C88:C89"/>
    <mergeCell ref="D88:D89"/>
    <mergeCell ref="E88:E89"/>
    <mergeCell ref="B88:B89"/>
    <mergeCell ref="E97:E98"/>
    <mergeCell ref="B2:H2"/>
    <mergeCell ref="I2:M2"/>
    <mergeCell ref="E4:M4"/>
    <mergeCell ref="K5:K6"/>
    <mergeCell ref="F88:F89"/>
    <mergeCell ref="G88:G89"/>
    <mergeCell ref="H88:H89"/>
    <mergeCell ref="I88:I89"/>
    <mergeCell ref="K88:K89"/>
    <mergeCell ref="B3:H3"/>
    <mergeCell ref="B5:B6"/>
    <mergeCell ref="D5:D6"/>
    <mergeCell ref="A8:M8"/>
    <mergeCell ref="A5:A6"/>
    <mergeCell ref="H1:L1"/>
    <mergeCell ref="M5:M6"/>
    <mergeCell ref="C5:C6"/>
    <mergeCell ref="I5:I6"/>
    <mergeCell ref="J5:J6"/>
    <mergeCell ref="N88:N89"/>
    <mergeCell ref="N97:N98"/>
    <mergeCell ref="N112:N113"/>
    <mergeCell ref="B13:M13"/>
    <mergeCell ref="L5:L6"/>
    <mergeCell ref="G5:H5"/>
    <mergeCell ref="E5:E6"/>
    <mergeCell ref="F5:F6"/>
    <mergeCell ref="F97:F98"/>
    <mergeCell ref="G97:G9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view="pageBreakPreview" zoomScale="85" zoomScaleNormal="75" zoomScaleSheetLayoutView="85" zoomScalePageLayoutView="0" workbookViewId="0" topLeftCell="A1">
      <pane ySplit="4" topLeftCell="A12" activePane="bottomLeft" state="frozen"/>
      <selection pane="topLeft" activeCell="A1" sqref="A1"/>
      <selection pane="bottomLeft" activeCell="B20" sqref="B20"/>
    </sheetView>
  </sheetViews>
  <sheetFormatPr defaultColWidth="8.88671875" defaultRowHeight="15"/>
  <cols>
    <col min="1" max="1" width="6.10546875" style="4" customWidth="1"/>
    <col min="2" max="2" width="34.6640625" style="5" customWidth="1"/>
    <col min="3" max="3" width="10.77734375" style="10" customWidth="1"/>
    <col min="4" max="4" width="55.6640625" style="26" customWidth="1"/>
    <col min="5" max="5" width="33.4453125" style="16" customWidth="1"/>
    <col min="6" max="16384" width="8.88671875" style="6" customWidth="1"/>
  </cols>
  <sheetData>
    <row r="1" spans="4:5" ht="18">
      <c r="D1" s="29"/>
      <c r="E1" s="134" t="s">
        <v>7</v>
      </c>
    </row>
    <row r="2" spans="1:5" ht="44.25" customHeight="1">
      <c r="A2" s="366" t="s">
        <v>124</v>
      </c>
      <c r="B2" s="367"/>
      <c r="C2" s="367"/>
      <c r="D2" s="367"/>
      <c r="E2" s="368"/>
    </row>
    <row r="3" spans="1:5" ht="63" customHeight="1">
      <c r="A3" s="131" t="s">
        <v>22</v>
      </c>
      <c r="B3" s="132" t="s">
        <v>2</v>
      </c>
      <c r="C3" s="132" t="s">
        <v>11</v>
      </c>
      <c r="D3" s="132" t="s">
        <v>12</v>
      </c>
      <c r="E3" s="133" t="s">
        <v>3</v>
      </c>
    </row>
    <row r="4" spans="1:5" ht="13.5" customHeight="1">
      <c r="A4" s="33">
        <v>1</v>
      </c>
      <c r="B4" s="33">
        <v>2</v>
      </c>
      <c r="C4" s="33">
        <v>3</v>
      </c>
      <c r="D4" s="33">
        <v>5</v>
      </c>
      <c r="E4" s="123">
        <v>6</v>
      </c>
    </row>
    <row r="5" spans="1:5" ht="22.5" customHeight="1">
      <c r="A5" s="365" t="str">
        <f>финансирование!A8</f>
        <v>Программа "Развитие предпринимательства и туризма в Онгудайском районе на 2010-2012 гг."</v>
      </c>
      <c r="B5" s="365"/>
      <c r="C5" s="365"/>
      <c r="D5" s="365"/>
      <c r="E5" s="365"/>
    </row>
    <row r="6" spans="1:5" ht="28.5" customHeight="1">
      <c r="A6" s="187" t="str">
        <f>финансирование!A22</f>
        <v>1</v>
      </c>
      <c r="B6" s="188" t="str">
        <f>финансирование!B22</f>
        <v>Развитие перерабатывающего производства</v>
      </c>
      <c r="C6" s="24"/>
      <c r="D6" s="23"/>
      <c r="E6" s="23"/>
    </row>
    <row r="7" spans="1:5" ht="31.5" customHeight="1">
      <c r="A7" s="190" t="str">
        <f>финансирование!A26</f>
        <v>1.1.</v>
      </c>
      <c r="B7" s="191" t="str">
        <f>финансирование!B26</f>
        <v>Ввод в эксплуатацию пельменного цеха СПоК "Ижемди", СПоК "Аржан"</v>
      </c>
      <c r="C7" s="190">
        <v>2010</v>
      </c>
      <c r="D7" s="191" t="s">
        <v>97</v>
      </c>
      <c r="E7" s="191" t="s">
        <v>98</v>
      </c>
    </row>
    <row r="8" spans="1:5" ht="40.5" customHeight="1">
      <c r="A8" s="190" t="str">
        <f>финансирование!A30</f>
        <v>1.2.</v>
      </c>
      <c r="B8" s="191" t="str">
        <f>финансирование!B30</f>
        <v>Производство чайных напитков, фасовка лекарственных трав и заготовка лектехсырья</v>
      </c>
      <c r="C8" s="190" t="s">
        <v>103</v>
      </c>
      <c r="D8" s="191" t="s">
        <v>97</v>
      </c>
      <c r="E8" s="191" t="s">
        <v>271</v>
      </c>
    </row>
    <row r="9" spans="1:5" ht="39" customHeight="1">
      <c r="A9" s="190" t="str">
        <f>финансирование!A34</f>
        <v>1.3.</v>
      </c>
      <c r="B9" s="191" t="str">
        <f>финансирование!B34</f>
        <v>Организация мини-цеха по переработке шерсти</v>
      </c>
      <c r="C9" s="190">
        <v>2010</v>
      </c>
      <c r="D9" s="191" t="s">
        <v>176</v>
      </c>
      <c r="E9" s="191" t="s">
        <v>270</v>
      </c>
    </row>
    <row r="10" spans="1:5" ht="27" customHeight="1">
      <c r="A10" s="190" t="str">
        <f>финансирование!A38</f>
        <v>1.4.</v>
      </c>
      <c r="B10" s="191" t="str">
        <f>финансирование!B38</f>
        <v>Организация цеха по упаковке Алтай-Чая</v>
      </c>
      <c r="C10" s="190">
        <v>2012</v>
      </c>
      <c r="D10" s="191" t="s">
        <v>275</v>
      </c>
      <c r="E10" s="192" t="s">
        <v>99</v>
      </c>
    </row>
    <row r="11" spans="1:5" ht="21.75" customHeight="1">
      <c r="A11" s="190" t="str">
        <f>финансирование!A42</f>
        <v>1.5.</v>
      </c>
      <c r="B11" s="191" t="str">
        <f>финансирование!B42</f>
        <v>Организация производства мясных полуфабрикатов, копчение мяса</v>
      </c>
      <c r="C11" s="190">
        <v>2010</v>
      </c>
      <c r="D11" s="191" t="s">
        <v>167</v>
      </c>
      <c r="E11" s="192" t="s">
        <v>271</v>
      </c>
    </row>
    <row r="12" spans="1:5" ht="30" customHeight="1">
      <c r="A12" s="190" t="str">
        <f>финансирование!A46</f>
        <v>1.6.</v>
      </c>
      <c r="B12" s="191" t="str">
        <f>финансирование!B46</f>
        <v>Содействие в расширении мебельного производства с.Онгудай</v>
      </c>
      <c r="C12" s="190" t="s">
        <v>102</v>
      </c>
      <c r="D12" s="191" t="s">
        <v>100</v>
      </c>
      <c r="E12" s="192" t="s">
        <v>101</v>
      </c>
    </row>
    <row r="13" spans="1:5" ht="28.5" customHeight="1">
      <c r="A13" s="190" t="str">
        <f>финансирование!A50</f>
        <v>1.7.</v>
      </c>
      <c r="B13" s="191" t="str">
        <f>финансирование!B50</f>
        <v>Организация производства национальных мясных продуктов </v>
      </c>
      <c r="C13" s="190" t="s">
        <v>103</v>
      </c>
      <c r="D13" s="191" t="s">
        <v>168</v>
      </c>
      <c r="E13" s="192" t="s">
        <v>271</v>
      </c>
    </row>
    <row r="14" spans="1:5" ht="28.5" customHeight="1">
      <c r="A14" s="193" t="str">
        <f>финансирование!A54</f>
        <v>1.8.</v>
      </c>
      <c r="B14" s="191" t="str">
        <f>финансирование!B54</f>
        <v>Организация производства пантогематогена </v>
      </c>
      <c r="C14" s="190" t="s">
        <v>102</v>
      </c>
      <c r="D14" s="191" t="s">
        <v>178</v>
      </c>
      <c r="E14" s="192" t="s">
        <v>177</v>
      </c>
    </row>
    <row r="15" spans="1:5" ht="28.5" customHeight="1">
      <c r="A15" s="193" t="s">
        <v>215</v>
      </c>
      <c r="B15" s="191" t="str">
        <f>финансирование!B58</f>
        <v>Организация цеха по производству мумие и лечебно-оздоровительных сборов</v>
      </c>
      <c r="C15" s="190" t="s">
        <v>104</v>
      </c>
      <c r="D15" s="191" t="s">
        <v>241</v>
      </c>
      <c r="E15" s="192" t="s">
        <v>242</v>
      </c>
    </row>
    <row r="16" spans="1:5" ht="28.5" customHeight="1">
      <c r="A16" s="193" t="s">
        <v>216</v>
      </c>
      <c r="B16" s="191" t="str">
        <f>финансирование!B62</f>
        <v>Строительство цеха по производству кирпича</v>
      </c>
      <c r="C16" s="190" t="s">
        <v>104</v>
      </c>
      <c r="D16" s="191" t="s">
        <v>243</v>
      </c>
      <c r="E16" s="192" t="s">
        <v>244</v>
      </c>
    </row>
    <row r="17" spans="1:5" ht="28.5" customHeight="1">
      <c r="A17" s="193" t="s">
        <v>218</v>
      </c>
      <c r="B17" s="191" t="str">
        <f>финансирование!B66</f>
        <v>Строительство цеха по розливу воды</v>
      </c>
      <c r="C17" s="190" t="s">
        <v>104</v>
      </c>
      <c r="D17" s="191" t="s">
        <v>245</v>
      </c>
      <c r="E17" s="192" t="s">
        <v>273</v>
      </c>
    </row>
    <row r="18" spans="1:5" ht="39" customHeight="1">
      <c r="A18" s="193" t="s">
        <v>219</v>
      </c>
      <c r="B18" s="191" t="str">
        <f>финансирование!B70</f>
        <v>Организация производства изделий народных промыслов</v>
      </c>
      <c r="C18" s="190" t="s">
        <v>102</v>
      </c>
      <c r="D18" s="191" t="s">
        <v>246</v>
      </c>
      <c r="E18" s="192" t="s">
        <v>247</v>
      </c>
    </row>
    <row r="19" spans="1:5" ht="39" customHeight="1">
      <c r="A19" s="193" t="s">
        <v>272</v>
      </c>
      <c r="B19" s="191" t="str">
        <f>финансирование!B74</f>
        <v>Организация производства по фасовке меда</v>
      </c>
      <c r="C19" s="190" t="s">
        <v>104</v>
      </c>
      <c r="D19" s="191" t="s">
        <v>274</v>
      </c>
      <c r="E19" s="191" t="s">
        <v>271</v>
      </c>
    </row>
    <row r="20" spans="1:5" ht="31.5" customHeight="1">
      <c r="A20" s="190" t="str">
        <f>финансирование!A78</f>
        <v>2.</v>
      </c>
      <c r="B20" s="194" t="str">
        <f>финансирование!B78</f>
        <v>Развитие предпринимательства</v>
      </c>
      <c r="C20" s="190"/>
      <c r="D20" s="191"/>
      <c r="E20" s="192"/>
    </row>
    <row r="21" spans="1:5" ht="29.25" customHeight="1">
      <c r="A21" s="190" t="str">
        <f>финансирование!A88</f>
        <v>2.1.</v>
      </c>
      <c r="B21" s="191" t="str">
        <f>финансирование!B88</f>
        <v>Строительство туристской деревни в этническом стиле на базе ГУ РА "Уч Энмек"</v>
      </c>
      <c r="C21" s="190">
        <v>2010</v>
      </c>
      <c r="D21" s="191" t="s">
        <v>109</v>
      </c>
      <c r="E21" s="192" t="s">
        <v>179</v>
      </c>
    </row>
    <row r="22" spans="1:5" ht="25.5">
      <c r="A22" s="190" t="str">
        <f>финансирование!A93</f>
        <v>2.2.</v>
      </c>
      <c r="B22" s="191" t="str">
        <f>финансирование!B93</f>
        <v>Строительство туристической базы на территории Каракольского СП</v>
      </c>
      <c r="C22" s="190">
        <v>2011</v>
      </c>
      <c r="D22" s="191" t="s">
        <v>109</v>
      </c>
      <c r="E22" s="192" t="s">
        <v>271</v>
      </c>
    </row>
    <row r="23" spans="1:5" ht="25.5">
      <c r="A23" s="190" t="str">
        <f>финансирование!A97</f>
        <v>2.3.</v>
      </c>
      <c r="B23" s="191" t="str">
        <f>финансирование!B97</f>
        <v>Строительство туристической базы на территории Хабаровского СП</v>
      </c>
      <c r="C23" s="190">
        <v>2011</v>
      </c>
      <c r="D23" s="191" t="s">
        <v>109</v>
      </c>
      <c r="E23" s="192" t="s">
        <v>271</v>
      </c>
    </row>
    <row r="24" spans="1:5" ht="25.5">
      <c r="A24" s="190" t="str">
        <f>финансирование!A102</f>
        <v>2.4.</v>
      </c>
      <c r="B24" s="191" t="str">
        <f>финансирование!B102</f>
        <v>Развитие придорожного сервиса (участок за газовым хозяйством с.Онгудай)</v>
      </c>
      <c r="C24" s="190">
        <v>2011</v>
      </c>
      <c r="D24" s="191" t="s">
        <v>180</v>
      </c>
      <c r="E24" s="191" t="s">
        <v>48</v>
      </c>
    </row>
    <row r="25" spans="1:5" ht="12.75">
      <c r="A25" s="190" t="str">
        <f>финансирование!A107</f>
        <v>2.5.</v>
      </c>
      <c r="B25" s="191" t="str">
        <f>финансирование!B107</f>
        <v>Строительство гостиничного комплекса  с.Онгудай</v>
      </c>
      <c r="C25" s="190" t="s">
        <v>104</v>
      </c>
      <c r="D25" s="191" t="s">
        <v>109</v>
      </c>
      <c r="E25" s="195" t="s">
        <v>106</v>
      </c>
    </row>
    <row r="26" spans="1:5" ht="25.5" customHeight="1">
      <c r="A26" s="190" t="str">
        <f>финансирование!A112</f>
        <v>2.6.</v>
      </c>
      <c r="B26" s="191" t="str">
        <f>финансирование!B112</f>
        <v>Реализация плана развития зеленого туризма в селах Б-Яломан,Иня</v>
      </c>
      <c r="C26" s="190" t="s">
        <v>104</v>
      </c>
      <c r="D26" s="191" t="s">
        <v>180</v>
      </c>
      <c r="E26" s="196" t="s">
        <v>181</v>
      </c>
    </row>
    <row r="27" spans="1:5" ht="24" customHeight="1">
      <c r="A27" s="193" t="s">
        <v>84</v>
      </c>
      <c r="B27" s="191" t="str">
        <f>финансирование!B117</f>
        <v>Реализация плана развития агротуризма в крестьянских хозяйствах</v>
      </c>
      <c r="C27" s="190" t="s">
        <v>104</v>
      </c>
      <c r="D27" s="192" t="s">
        <v>89</v>
      </c>
      <c r="E27" s="196" t="s">
        <v>114</v>
      </c>
    </row>
    <row r="28" spans="1:5" ht="26.25" customHeight="1">
      <c r="A28" s="190" t="str">
        <f>финансирование!A122</f>
        <v>2.8.</v>
      </c>
      <c r="B28" s="191" t="str">
        <f>финансирование!B122</f>
        <v>Оборудование туристической  стоянки вдоль р.Катунь</v>
      </c>
      <c r="C28" s="190" t="s">
        <v>104</v>
      </c>
      <c r="D28" s="192" t="s">
        <v>89</v>
      </c>
      <c r="E28" s="196" t="s">
        <v>182</v>
      </c>
    </row>
    <row r="29" spans="1:5" ht="46.5" customHeight="1">
      <c r="A29" s="197" t="str">
        <f>финансирование!A126</f>
        <v>2.9.</v>
      </c>
      <c r="B29" s="191" t="str">
        <f>финансирование!B126</f>
        <v>Оборудование туристической  стоянки вдоль р.Катунь</v>
      </c>
      <c r="C29" s="190" t="s">
        <v>104</v>
      </c>
      <c r="D29" s="192" t="s">
        <v>89</v>
      </c>
      <c r="E29" s="198" t="s">
        <v>183</v>
      </c>
    </row>
    <row r="30" spans="1:5" ht="21" customHeight="1">
      <c r="A30" s="374" t="str">
        <f>финансирование!A130</f>
        <v>2.8.</v>
      </c>
      <c r="B30" s="361" t="str">
        <f>финансирование!B130</f>
        <v>Оборудование туристической  стоянки вдоль р.Катунь</v>
      </c>
      <c r="C30" s="369" t="s">
        <v>104</v>
      </c>
      <c r="D30" s="370" t="s">
        <v>186</v>
      </c>
      <c r="E30" s="371" t="s">
        <v>184</v>
      </c>
    </row>
    <row r="31" spans="1:5" ht="15.75" customHeight="1">
      <c r="A31" s="374"/>
      <c r="B31" s="373"/>
      <c r="C31" s="369"/>
      <c r="D31" s="370"/>
      <c r="E31" s="372"/>
    </row>
    <row r="32" spans="1:5" ht="18" customHeight="1" hidden="1">
      <c r="A32" s="374"/>
      <c r="B32" s="362"/>
      <c r="C32" s="369"/>
      <c r="D32" s="370"/>
      <c r="E32" s="208"/>
    </row>
    <row r="33" spans="1:5" ht="37.5" customHeight="1">
      <c r="A33" s="190" t="str">
        <f>финансирование!A134</f>
        <v>2.8.</v>
      </c>
      <c r="B33" s="205" t="str">
        <f>финансирование!B134</f>
        <v>Оборудование туристической  стоянки вдоль р.Катунь</v>
      </c>
      <c r="C33" s="200" t="s">
        <v>104</v>
      </c>
      <c r="D33" s="213" t="s">
        <v>186</v>
      </c>
      <c r="E33" s="208" t="s">
        <v>185</v>
      </c>
    </row>
    <row r="34" spans="1:5" ht="30.75" customHeight="1">
      <c r="A34" s="359" t="str">
        <f>финансирование!A138</f>
        <v>2.9.</v>
      </c>
      <c r="B34" s="361" t="str">
        <f>финансирование!B138</f>
        <v>Строительство рынков в селах по Чуйскому тракту (с..Туекта,с. Каракол, с.Купчегень, с.Иня) </v>
      </c>
      <c r="C34" s="361" t="s">
        <v>27</v>
      </c>
      <c r="D34" s="213" t="s">
        <v>187</v>
      </c>
      <c r="E34" s="208" t="s">
        <v>58</v>
      </c>
    </row>
    <row r="35" spans="1:5" ht="17.25" customHeight="1">
      <c r="A35" s="360"/>
      <c r="B35" s="362"/>
      <c r="C35" s="362"/>
      <c r="D35" s="206"/>
      <c r="E35" s="208"/>
    </row>
    <row r="36" spans="1:5" ht="38.25" customHeight="1">
      <c r="A36" s="207" t="str">
        <f>финансирование!A142</f>
        <v>2.10.</v>
      </c>
      <c r="B36" s="203" t="str">
        <f>финансирование!B142</f>
        <v>Организация музейно-туристского комплекса под открытым небом «Балык-Соок»(МУП"Онгудай-Тур")</v>
      </c>
      <c r="C36" s="375" t="s">
        <v>104</v>
      </c>
      <c r="D36" s="213" t="s">
        <v>116</v>
      </c>
      <c r="E36" s="191" t="s">
        <v>48</v>
      </c>
    </row>
    <row r="37" spans="1:5" ht="38.25" customHeight="1">
      <c r="A37" s="254" t="s">
        <v>135</v>
      </c>
      <c r="B37" s="203" t="str">
        <f>финансирование!B146</f>
        <v>Строительство выставочных аилов по Чуйскому тракту</v>
      </c>
      <c r="C37" s="376"/>
      <c r="D37" s="214" t="s">
        <v>105</v>
      </c>
      <c r="E37" s="208" t="s">
        <v>58</v>
      </c>
    </row>
    <row r="38" spans="1:5" ht="25.5">
      <c r="A38" s="190" t="s">
        <v>136</v>
      </c>
      <c r="B38" s="200" t="str">
        <f>финансирование!B150</f>
        <v>Разработка ПИР туристско-экскурсионного дорожно-исторического комплекса</v>
      </c>
      <c r="C38" s="377"/>
      <c r="D38" s="214" t="s">
        <v>105</v>
      </c>
      <c r="E38" s="191" t="s">
        <v>48</v>
      </c>
    </row>
    <row r="39" spans="1:5" ht="30" customHeight="1">
      <c r="A39" s="190" t="str">
        <f>финансирование!A154</f>
        <v>2.13.</v>
      </c>
      <c r="B39" s="200" t="str">
        <f>финансирование!B154</f>
        <v>Развитие Семинской горноклиматической зоны:</v>
      </c>
      <c r="C39" s="202" t="s">
        <v>104</v>
      </c>
      <c r="D39" s="363" t="s">
        <v>105</v>
      </c>
      <c r="E39" s="191" t="s">
        <v>48</v>
      </c>
    </row>
    <row r="40" spans="1:5" ht="32.25" customHeight="1">
      <c r="A40" s="190" t="str">
        <f>финансирование!A158</f>
        <v>2.14.</v>
      </c>
      <c r="B40" s="200" t="str">
        <f>финансирование!B158</f>
        <v>Организация работы туристско-информационного визит - центра на Семнском перевале</v>
      </c>
      <c r="C40" s="202" t="s">
        <v>104</v>
      </c>
      <c r="D40" s="364"/>
      <c r="E40" s="191" t="s">
        <v>48</v>
      </c>
    </row>
    <row r="41" spans="1:5" ht="35.25" customHeight="1">
      <c r="A41" s="190" t="str">
        <f>финансирование!A162</f>
        <v>2.15.</v>
      </c>
      <c r="B41" s="200" t="str">
        <f>финансирование!B162</f>
        <v>Организация работы туристско-информационного визит - центра на перевале Чике-Таман</v>
      </c>
      <c r="C41" s="200" t="s">
        <v>104</v>
      </c>
      <c r="D41" s="363" t="s">
        <v>105</v>
      </c>
      <c r="E41" s="191" t="s">
        <v>48</v>
      </c>
    </row>
    <row r="42" spans="1:5" ht="24" customHeight="1">
      <c r="A42" s="190" t="str">
        <f>финансирование!A166</f>
        <v>2.16.</v>
      </c>
      <c r="B42" s="200" t="str">
        <f>финансирование!B166</f>
        <v>Участие в турвыставках</v>
      </c>
      <c r="C42" s="200" t="s">
        <v>104</v>
      </c>
      <c r="D42" s="364"/>
      <c r="E42" s="191" t="s">
        <v>48</v>
      </c>
    </row>
    <row r="43" spans="1:5" ht="35.25" customHeight="1">
      <c r="A43" s="190" t="str">
        <f>финансирование!A170</f>
        <v>2.17.</v>
      </c>
      <c r="B43" s="205" t="str">
        <f>финансирование!B170</f>
        <v>Рекламно-информационная поддержка и продвижение турпродукта(изготовление буклетов, визиток)</v>
      </c>
      <c r="C43" s="201" t="s">
        <v>104</v>
      </c>
      <c r="D43" s="213" t="s">
        <v>188</v>
      </c>
      <c r="E43" s="191" t="s">
        <v>48</v>
      </c>
    </row>
    <row r="44" spans="1:5" ht="30.75" customHeight="1">
      <c r="A44" s="190" t="str">
        <f>финансирование!A174</f>
        <v>2.18.</v>
      </c>
      <c r="B44" s="205" t="str">
        <f>финансирование!B174</f>
        <v>Создание сайта района по туризму</v>
      </c>
      <c r="C44" s="201" t="s">
        <v>104</v>
      </c>
      <c r="D44" s="213" t="s">
        <v>188</v>
      </c>
      <c r="E44" s="191" t="s">
        <v>48</v>
      </c>
    </row>
    <row r="45" spans="1:5" ht="48.75" customHeight="1">
      <c r="A45" s="190" t="str">
        <f>финансирование!A178</f>
        <v>2.19.</v>
      </c>
      <c r="B45" s="205" t="str">
        <f>финансирование!B178</f>
        <v>Разработка экскурсионных программ, обучение экскусоводов по Онгудайскому району</v>
      </c>
      <c r="C45" s="201" t="s">
        <v>104</v>
      </c>
      <c r="D45" s="213" t="s">
        <v>107</v>
      </c>
      <c r="E45" s="191" t="s">
        <v>48</v>
      </c>
    </row>
    <row r="46" spans="1:5" ht="36.75" customHeight="1">
      <c r="A46" s="190" t="str">
        <f>финансирование!A190</f>
        <v>2.20.</v>
      </c>
      <c r="B46" s="205" t="str">
        <f>финансирование!B190</f>
        <v>Организация и развитие водного туризма </v>
      </c>
      <c r="C46" s="201" t="s">
        <v>104</v>
      </c>
      <c r="D46" s="213" t="s">
        <v>112</v>
      </c>
      <c r="E46" s="208" t="s">
        <v>108</v>
      </c>
    </row>
    <row r="47" spans="1:5" ht="30" customHeight="1">
      <c r="A47" s="190" t="str">
        <f>финансирование!A194</f>
        <v>2.21.</v>
      </c>
      <c r="B47" s="205" t="str">
        <f>финансирование!B194</f>
        <v>Организация комплексов отдыха (пантовые ванны, лекарственные ванны)</v>
      </c>
      <c r="C47" s="201" t="s">
        <v>104</v>
      </c>
      <c r="D47" s="213" t="s">
        <v>109</v>
      </c>
      <c r="E47" s="208" t="s">
        <v>110</v>
      </c>
    </row>
    <row r="48" spans="1:5" ht="29.25" customHeight="1">
      <c r="A48" s="190" t="str">
        <f>финансирование!A198</f>
        <v>2.22.</v>
      </c>
      <c r="B48" s="205" t="str">
        <f>финансирование!B198</f>
        <v> Сотрудничество с туроператорами по реализации туристских путевок  для населения района</v>
      </c>
      <c r="C48" s="201" t="s">
        <v>104</v>
      </c>
      <c r="D48" s="213"/>
      <c r="E48" s="208" t="s">
        <v>111</v>
      </c>
    </row>
    <row r="49" spans="1:5" ht="27.75" customHeight="1">
      <c r="A49" s="190" t="str">
        <f>финансирование!A206</f>
        <v>2.23.</v>
      </c>
      <c r="B49" s="199" t="str">
        <f>финансирование!B206</f>
        <v>Разработка маршрутов специализированных видов туризма</v>
      </c>
      <c r="C49" s="201" t="s">
        <v>104</v>
      </c>
      <c r="D49" s="208" t="s">
        <v>113</v>
      </c>
      <c r="E49" s="208" t="s">
        <v>114</v>
      </c>
    </row>
    <row r="50" spans="1:5" ht="33.75" customHeight="1">
      <c r="A50" s="207" t="str">
        <f>финансирование!A210</f>
        <v>2.24.</v>
      </c>
      <c r="B50" s="199" t="str">
        <f>финансирование!B210</f>
        <v>Поддержка и развитие детско-юношеского туризма</v>
      </c>
      <c r="C50" s="204" t="s">
        <v>104</v>
      </c>
      <c r="D50" s="213" t="s">
        <v>115</v>
      </c>
      <c r="E50" s="208" t="s">
        <v>110</v>
      </c>
    </row>
    <row r="51" spans="1:5" ht="25.5">
      <c r="A51" s="193" t="str">
        <f>финансирование!A214</f>
        <v>2.25.</v>
      </c>
      <c r="B51" s="205" t="str">
        <f>финансирование!B214</f>
        <v>Содействие в развитии производства народных промыслов</v>
      </c>
      <c r="C51" s="204" t="s">
        <v>104</v>
      </c>
      <c r="D51" s="208" t="s">
        <v>49</v>
      </c>
      <c r="E51" s="208" t="s">
        <v>189</v>
      </c>
    </row>
    <row r="52" spans="1:5" ht="12.75">
      <c r="A52" s="193" t="str">
        <f>финансирование!A218</f>
        <v>2.26.</v>
      </c>
      <c r="B52" s="200" t="str">
        <f>финансирование!B218</f>
        <v>Содействие в развитии изготовления  войлока</v>
      </c>
      <c r="C52" s="204" t="s">
        <v>104</v>
      </c>
      <c r="D52" s="208" t="s">
        <v>190</v>
      </c>
      <c r="E52" s="208" t="s">
        <v>189</v>
      </c>
    </row>
    <row r="53" spans="1:5" ht="31.5" customHeight="1">
      <c r="A53" s="193" t="str">
        <f>финансирование!A222</f>
        <v>2.27.</v>
      </c>
      <c r="B53" s="209" t="str">
        <f>финансирование!B222</f>
        <v>Организация реализации сувениров на Семинском перевале</v>
      </c>
      <c r="C53" s="201" t="s">
        <v>104</v>
      </c>
      <c r="D53" s="213" t="s">
        <v>191</v>
      </c>
      <c r="E53" s="208" t="s">
        <v>189</v>
      </c>
    </row>
    <row r="54" spans="1:5" ht="45.75" customHeight="1">
      <c r="A54" s="210" t="str">
        <f>финансирование!A226</f>
        <v>2.28.</v>
      </c>
      <c r="B54" s="200" t="str">
        <f>финансирование!B226</f>
        <v>Организация реализации сувениров на Чике-Таманском перевале</v>
      </c>
      <c r="C54" s="201" t="s">
        <v>104</v>
      </c>
      <c r="D54" s="213" t="s">
        <v>191</v>
      </c>
      <c r="E54" s="208" t="s">
        <v>189</v>
      </c>
    </row>
    <row r="55" spans="1:5" ht="45.75" customHeight="1">
      <c r="A55" s="210" t="s">
        <v>210</v>
      </c>
      <c r="B55" s="200" t="str">
        <f>финансирование!B230</f>
        <v>Организация уборки мусора по линии туристических маршрутов </v>
      </c>
      <c r="C55" s="201" t="s">
        <v>104</v>
      </c>
      <c r="D55" s="213" t="s">
        <v>248</v>
      </c>
      <c r="E55" s="208" t="s">
        <v>249</v>
      </c>
    </row>
    <row r="56" spans="1:5" ht="45.75" customHeight="1">
      <c r="A56" s="210" t="s">
        <v>212</v>
      </c>
      <c r="B56" s="200" t="str">
        <f>финансирование!B234</f>
        <v>Изготовление информационных щитов по  туристическим маршрутам по уборке мусора  </v>
      </c>
      <c r="C56" s="201" t="s">
        <v>104</v>
      </c>
      <c r="D56" s="213" t="s">
        <v>248</v>
      </c>
      <c r="E56" s="208" t="s">
        <v>249</v>
      </c>
    </row>
    <row r="57" spans="1:5" ht="45.75" customHeight="1">
      <c r="A57" s="210" t="s">
        <v>213</v>
      </c>
      <c r="B57" s="200" t="str">
        <f>финансирование!B238</f>
        <v>Создание предприятия по сбору и прессованию пластиковых бутылок</v>
      </c>
      <c r="C57" s="201" t="s">
        <v>104</v>
      </c>
      <c r="D57" s="213" t="s">
        <v>250</v>
      </c>
      <c r="E57" s="208" t="s">
        <v>251</v>
      </c>
    </row>
    <row r="58" spans="1:5" ht="45.75" customHeight="1">
      <c r="A58" s="210" t="s">
        <v>254</v>
      </c>
      <c r="B58" s="200" t="str">
        <f>финансирование!B242</f>
        <v>Обозначение, выявление  мест для проезда к местам отдыха неорганизованных туристов</v>
      </c>
      <c r="C58" s="201" t="s">
        <v>104</v>
      </c>
      <c r="D58" s="213" t="s">
        <v>248</v>
      </c>
      <c r="E58" s="208" t="s">
        <v>249</v>
      </c>
    </row>
    <row r="59" spans="1:5" ht="45.75" customHeight="1">
      <c r="A59" s="210" t="s">
        <v>88</v>
      </c>
      <c r="B59" s="255" t="str">
        <f>финансирование!B246</f>
        <v>Энергосберегающие мероприятия в субьектах малого и среднего предпринимательства</v>
      </c>
      <c r="C59" s="201"/>
      <c r="D59" s="213"/>
      <c r="E59" s="208"/>
    </row>
    <row r="60" spans="1:5" ht="45.75" customHeight="1">
      <c r="A60" s="210" t="s">
        <v>90</v>
      </c>
      <c r="B60" s="189" t="str">
        <f>финансирование!B250</f>
        <v>субсидирование установки ветрогенераторов в труднодоступных животноводческих стоянках (ИП)</v>
      </c>
      <c r="C60" s="201" t="s">
        <v>104</v>
      </c>
      <c r="D60" s="256" t="s">
        <v>253</v>
      </c>
      <c r="E60" s="208" t="s">
        <v>252</v>
      </c>
    </row>
    <row r="61" spans="1:5" ht="45.75" customHeight="1">
      <c r="A61" s="210" t="s">
        <v>91</v>
      </c>
      <c r="B61" s="200" t="str">
        <f>финансирование!B254</f>
        <v>субсидирование установки ветрогенераторов на туристических базах</v>
      </c>
      <c r="C61" s="201" t="s">
        <v>104</v>
      </c>
      <c r="D61" s="256" t="s">
        <v>253</v>
      </c>
      <c r="E61" s="208" t="s">
        <v>252</v>
      </c>
    </row>
    <row r="62" spans="1:5" ht="45.75" customHeight="1">
      <c r="A62" s="210" t="s">
        <v>94</v>
      </c>
      <c r="B62" s="200" t="str">
        <f>финансирование!B258</f>
        <v>субсидирование установки солнечных станций на туристических базах</v>
      </c>
      <c r="C62" s="201" t="s">
        <v>104</v>
      </c>
      <c r="D62" s="256" t="s">
        <v>253</v>
      </c>
      <c r="E62" s="208" t="s">
        <v>252</v>
      </c>
    </row>
    <row r="63" spans="1:5" ht="45.75" customHeight="1">
      <c r="A63" s="210" t="s">
        <v>95</v>
      </c>
      <c r="B63" s="200" t="str">
        <f>финансирование!B262</f>
        <v>Строительство мини-ГЭС на р.Урсул</v>
      </c>
      <c r="C63" s="201" t="s">
        <v>104</v>
      </c>
      <c r="D63" s="256" t="s">
        <v>253</v>
      </c>
      <c r="E63" s="208" t="s">
        <v>252</v>
      </c>
    </row>
    <row r="64" spans="1:5" ht="41.25" customHeight="1">
      <c r="A64" s="211" t="s">
        <v>160</v>
      </c>
      <c r="B64" s="212" t="str">
        <f>финансирование!B266</f>
        <v>Мероприятия информацонно-методической и организационной поддержки предпринимательства</v>
      </c>
      <c r="C64" s="201"/>
      <c r="D64" s="204"/>
      <c r="E64" s="208"/>
    </row>
    <row r="65" spans="1:5" ht="18" customHeight="1">
      <c r="A65" s="210" t="s">
        <v>162</v>
      </c>
      <c r="B65" s="200" t="str">
        <f>финансирование!B270</f>
        <v>Создание ассоциации предпринимателей района, занятых в сфере туризма</v>
      </c>
      <c r="C65" s="201" t="s">
        <v>104</v>
      </c>
      <c r="D65" s="204" t="s">
        <v>193</v>
      </c>
      <c r="E65" s="208" t="s">
        <v>48</v>
      </c>
    </row>
    <row r="66" spans="1:5" ht="25.5">
      <c r="A66" s="210" t="s">
        <v>163</v>
      </c>
      <c r="B66" s="200" t="str">
        <f>финансирование!B274</f>
        <v>Формирование реестра субъектов малого предпринимательства</v>
      </c>
      <c r="C66" s="201" t="s">
        <v>104</v>
      </c>
      <c r="D66" s="204" t="s">
        <v>193</v>
      </c>
      <c r="E66" s="208" t="s">
        <v>48</v>
      </c>
    </row>
    <row r="67" spans="1:5" ht="38.25">
      <c r="A67" s="210" t="s">
        <v>165</v>
      </c>
      <c r="B67" s="200" t="str">
        <f>финансирование!B278</f>
        <v>Проведение аналитических, прогнозных исследований и мониторинга по проблемам предпринимательства</v>
      </c>
      <c r="C67" s="201" t="s">
        <v>104</v>
      </c>
      <c r="D67" s="204" t="s">
        <v>193</v>
      </c>
      <c r="E67" s="208" t="s">
        <v>48</v>
      </c>
    </row>
    <row r="68" spans="1:5" ht="25.5">
      <c r="A68" s="210" t="s">
        <v>170</v>
      </c>
      <c r="B68" s="200" t="str">
        <f>финансирование!B282</f>
        <v>Организация работы координационного совета предпринимателей</v>
      </c>
      <c r="C68" s="201" t="s">
        <v>104</v>
      </c>
      <c r="D68" s="204" t="s">
        <v>193</v>
      </c>
      <c r="E68" s="208" t="s">
        <v>48</v>
      </c>
    </row>
    <row r="69" spans="1:5" ht="48.75" customHeight="1">
      <c r="A69" s="210" t="s">
        <v>172</v>
      </c>
      <c r="B69" s="200" t="str">
        <f>финансирование!B286</f>
        <v>Организация проведения публичных мероприятий по вопросам предпринимательства: проведение семинаров </v>
      </c>
      <c r="C69" s="201" t="s">
        <v>104</v>
      </c>
      <c r="D69" s="204" t="s">
        <v>193</v>
      </c>
      <c r="E69" s="208" t="s">
        <v>48</v>
      </c>
    </row>
    <row r="70" spans="1:5" ht="51">
      <c r="A70" s="210" t="s">
        <v>174</v>
      </c>
      <c r="B70" s="200" t="str">
        <f>финансирование!B290</f>
        <v>Организация проведения публичных мероприятий по вопросам предпринимательства: проведение выставок изделий народных промыслов, изделий собственного производства</v>
      </c>
      <c r="C70" s="201" t="s">
        <v>104</v>
      </c>
      <c r="D70" s="204" t="s">
        <v>193</v>
      </c>
      <c r="E70" s="208" t="s">
        <v>48</v>
      </c>
    </row>
    <row r="71" spans="1:5" ht="38.25">
      <c r="A71" s="210" t="s">
        <v>225</v>
      </c>
      <c r="B71" s="200" t="str">
        <f>финансирование!B294</f>
        <v>Организация проведения публичных мероприятий по вопросам предпринимательства: проведение универсальных ярмарок</v>
      </c>
      <c r="C71" s="201" t="s">
        <v>104</v>
      </c>
      <c r="D71" s="204" t="s">
        <v>193</v>
      </c>
      <c r="E71" s="208" t="s">
        <v>48</v>
      </c>
    </row>
    <row r="72" spans="1:5" ht="51">
      <c r="A72" s="210" t="s">
        <v>226</v>
      </c>
      <c r="B72" s="200" t="str">
        <f>финансирование!B298</f>
        <v>Организация проведения публичных мероприятий по вопросам предпринимательства: проведение "круглых столов" по туризму, встречи с надзорными органами</v>
      </c>
      <c r="C72" s="201" t="s">
        <v>104</v>
      </c>
      <c r="D72" s="204" t="s">
        <v>193</v>
      </c>
      <c r="E72" s="208" t="s">
        <v>48</v>
      </c>
    </row>
    <row r="73" spans="1:5" ht="45" customHeight="1">
      <c r="A73" s="210" t="s">
        <v>227</v>
      </c>
      <c r="B73" s="200" t="str">
        <f>финансирование!B302</f>
        <v>Организация участия субъектов малого и среднего </v>
      </c>
      <c r="C73" s="201" t="s">
        <v>104</v>
      </c>
      <c r="D73" s="204" t="s">
        <v>193</v>
      </c>
      <c r="E73" s="208" t="s">
        <v>48</v>
      </c>
    </row>
    <row r="74" spans="1:5" ht="25.5">
      <c r="A74" s="210" t="s">
        <v>228</v>
      </c>
      <c r="B74" s="200" t="str">
        <f>финансирование!B306</f>
        <v>Проведение разяснительной консультационной работы в средствах массовой информации</v>
      </c>
      <c r="C74" s="201" t="s">
        <v>104</v>
      </c>
      <c r="D74" s="204" t="s">
        <v>193</v>
      </c>
      <c r="E74" s="208" t="s">
        <v>48</v>
      </c>
    </row>
    <row r="75" spans="1:5" ht="25.5">
      <c r="A75" s="210" t="s">
        <v>229</v>
      </c>
      <c r="B75" s="200" t="str">
        <f>финансирование!B310</f>
        <v>Предоставление в районной газете места для размещения рекламы предпринимателей района</v>
      </c>
      <c r="C75" s="201" t="s">
        <v>104</v>
      </c>
      <c r="D75" s="204" t="s">
        <v>193</v>
      </c>
      <c r="E75" s="208" t="s">
        <v>48</v>
      </c>
    </row>
    <row r="76" spans="1:5" ht="25.5">
      <c r="A76" s="210" t="s">
        <v>230</v>
      </c>
      <c r="B76" s="200" t="str">
        <f>финансирование!B318</f>
        <v>Проведение  уроков  в образовательных учреждениях района о предпринимательстве</v>
      </c>
      <c r="C76" s="201" t="s">
        <v>104</v>
      </c>
      <c r="D76" s="204" t="s">
        <v>193</v>
      </c>
      <c r="E76" s="208" t="s">
        <v>48</v>
      </c>
    </row>
    <row r="77" spans="1:5" ht="31.5" customHeight="1">
      <c r="A77" s="210" t="s">
        <v>231</v>
      </c>
      <c r="B77" s="200" t="str">
        <f>финансирование!B318</f>
        <v>Проведение  уроков  в образовательных учреждениях района о предпринимательстве</v>
      </c>
      <c r="C77" s="201" t="s">
        <v>104</v>
      </c>
      <c r="D77" s="204" t="s">
        <v>193</v>
      </c>
      <c r="E77" s="208" t="s">
        <v>48</v>
      </c>
    </row>
    <row r="78" spans="1:5" ht="33.75" customHeight="1">
      <c r="A78" s="210" t="s">
        <v>232</v>
      </c>
      <c r="B78" s="212" t="str">
        <f>финансирование!B322</f>
        <v>Мероприятия по развитию инфраструктуры поддержки малого предпринимательства</v>
      </c>
      <c r="C78" s="201"/>
      <c r="D78" s="204"/>
      <c r="E78" s="208"/>
    </row>
    <row r="79" spans="1:5" ht="38.25">
      <c r="A79" s="210" t="s">
        <v>233</v>
      </c>
      <c r="B79" s="200" t="str">
        <f>финансирование!B326</f>
        <v>Дальнейшее развитие муниципального центра поддержки предпринимательства(выделение кабинета, оргтехники)</v>
      </c>
      <c r="C79" s="201" t="s">
        <v>104</v>
      </c>
      <c r="D79" s="208" t="s">
        <v>194</v>
      </c>
      <c r="E79" s="208" t="s">
        <v>48</v>
      </c>
    </row>
    <row r="80" spans="1:5" ht="38.25">
      <c r="A80" s="210" t="s">
        <v>234</v>
      </c>
      <c r="B80" s="200" t="str">
        <f>финансирование!B330</f>
        <v>Субсидирование части процентной ставки по кредитам, полученным в российских кредитных оранизациях</v>
      </c>
      <c r="C80" s="201" t="s">
        <v>104</v>
      </c>
      <c r="D80" s="208" t="s">
        <v>194</v>
      </c>
      <c r="E80" s="208" t="s">
        <v>48</v>
      </c>
    </row>
    <row r="81" spans="1:5" ht="25.5">
      <c r="A81" s="210" t="s">
        <v>235</v>
      </c>
      <c r="B81" s="200" t="str">
        <f>финансирование!B334</f>
        <v>Обеспечение консалтингового сопровождения инвестиционных и инновационных проектов</v>
      </c>
      <c r="C81" s="201" t="s">
        <v>104</v>
      </c>
      <c r="D81" s="208" t="s">
        <v>194</v>
      </c>
      <c r="E81" s="208" t="s">
        <v>48</v>
      </c>
    </row>
    <row r="82" spans="1:5" ht="38.25">
      <c r="A82" s="210" t="s">
        <v>236</v>
      </c>
      <c r="B82" s="200" t="str">
        <f>финансирование!B338</f>
        <v>Разработка и реализация программ подготовки и переподготовки кадров для субъектов МП совместно с ЦЗН</v>
      </c>
      <c r="C82" s="201" t="s">
        <v>104</v>
      </c>
      <c r="D82" s="208" t="s">
        <v>194</v>
      </c>
      <c r="E82" s="208" t="s">
        <v>48</v>
      </c>
    </row>
    <row r="83" spans="1:5" ht="25.5">
      <c r="A83" s="210" t="s">
        <v>237</v>
      </c>
      <c r="B83" s="200" t="str">
        <f>финансирование!B342</f>
        <v>Консультирование по вопросу наиболее перспективных направлений развития бизнеса</v>
      </c>
      <c r="C83" s="201" t="s">
        <v>104</v>
      </c>
      <c r="D83" s="208" t="s">
        <v>194</v>
      </c>
      <c r="E83" s="208" t="s">
        <v>48</v>
      </c>
    </row>
    <row r="84" spans="1:5" ht="33.75" customHeight="1">
      <c r="A84" s="217" t="s">
        <v>238</v>
      </c>
      <c r="B84" s="200" t="str">
        <f>финансирование!B346</f>
        <v>Оказание муниципальной грантовой поддержки  молодым предпринимателям</v>
      </c>
      <c r="C84" s="201" t="s">
        <v>104</v>
      </c>
      <c r="D84" s="208" t="s">
        <v>194</v>
      </c>
      <c r="E84" s="208" t="s">
        <v>48</v>
      </c>
    </row>
    <row r="85" spans="1:5" ht="25.5">
      <c r="A85" s="217" t="s">
        <v>265</v>
      </c>
      <c r="B85" s="200" t="str">
        <f>финансирование!B354</f>
        <v>Субсидирование инновационных направлений бизнеса</v>
      </c>
      <c r="C85" s="201" t="s">
        <v>104</v>
      </c>
      <c r="D85" s="208" t="s">
        <v>194</v>
      </c>
      <c r="E85" s="208" t="s">
        <v>48</v>
      </c>
    </row>
    <row r="86" spans="1:5" ht="25.5">
      <c r="A86" s="217" t="s">
        <v>267</v>
      </c>
      <c r="B86" s="200" t="str">
        <f>финансирование!B354</f>
        <v>Субсидирование инновационных направлений бизнеса</v>
      </c>
      <c r="C86" s="201" t="s">
        <v>104</v>
      </c>
      <c r="D86" s="208" t="s">
        <v>194</v>
      </c>
      <c r="E86" s="208" t="s">
        <v>48</v>
      </c>
    </row>
  </sheetData>
  <sheetProtection/>
  <mergeCells count="13">
    <mergeCell ref="A30:A32"/>
    <mergeCell ref="C36:C38"/>
    <mergeCell ref="D39:D40"/>
    <mergeCell ref="A34:A35"/>
    <mergeCell ref="B34:B35"/>
    <mergeCell ref="C34:C35"/>
    <mergeCell ref="D41:D42"/>
    <mergeCell ref="A5:E5"/>
    <mergeCell ref="A2:E2"/>
    <mergeCell ref="C30:C32"/>
    <mergeCell ref="D30:D32"/>
    <mergeCell ref="E30:E31"/>
    <mergeCell ref="B30:B32"/>
  </mergeCells>
  <printOptions horizontalCentered="1"/>
  <pageMargins left="0" right="0.15748031496062992" top="0.3937007874015748" bottom="0" header="0.5118110236220472" footer="0.35433070866141736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80" zoomScaleSheetLayoutView="80" zoomScalePageLayoutView="0" workbookViewId="0" topLeftCell="A1">
      <selection activeCell="A29" sqref="A29"/>
    </sheetView>
  </sheetViews>
  <sheetFormatPr defaultColWidth="8.88671875" defaultRowHeight="15"/>
  <cols>
    <col min="1" max="1" width="39.88671875" style="0" customWidth="1"/>
    <col min="2" max="2" width="14.6640625" style="0" customWidth="1"/>
    <col min="3" max="3" width="16.3359375" style="0" customWidth="1"/>
    <col min="4" max="4" width="16.6640625" style="0" customWidth="1"/>
    <col min="5" max="5" width="14.3359375" style="0" customWidth="1"/>
  </cols>
  <sheetData>
    <row r="1" spans="1:5" ht="18">
      <c r="A1" s="381" t="s">
        <v>7</v>
      </c>
      <c r="B1" s="381"/>
      <c r="C1" s="381"/>
      <c r="D1" s="381"/>
      <c r="E1" s="381"/>
    </row>
    <row r="2" spans="1:5" ht="18.75">
      <c r="A2" s="382" t="s">
        <v>125</v>
      </c>
      <c r="B2" s="382"/>
      <c r="C2" s="382"/>
      <c r="D2" s="382"/>
      <c r="E2" s="382"/>
    </row>
    <row r="3" spans="1:5" ht="18.75">
      <c r="A3" s="382" t="s">
        <v>126</v>
      </c>
      <c r="B3" s="382"/>
      <c r="C3" s="382"/>
      <c r="D3" s="382"/>
      <c r="E3" s="382"/>
    </row>
    <row r="4" spans="1:5" ht="15">
      <c r="A4" s="59"/>
      <c r="B4" s="59"/>
      <c r="C4" s="59"/>
      <c r="D4" s="59"/>
      <c r="E4" s="59"/>
    </row>
    <row r="5" spans="1:5" ht="15">
      <c r="A5" s="383" t="s">
        <v>31</v>
      </c>
      <c r="B5" s="383" t="s">
        <v>40</v>
      </c>
      <c r="C5" s="383" t="s">
        <v>117</v>
      </c>
      <c r="D5" s="383" t="s">
        <v>118</v>
      </c>
      <c r="E5" s="378" t="s">
        <v>119</v>
      </c>
    </row>
    <row r="6" spans="1:5" ht="15">
      <c r="A6" s="383"/>
      <c r="B6" s="383"/>
      <c r="C6" s="383"/>
      <c r="D6" s="383"/>
      <c r="E6" s="379"/>
    </row>
    <row r="7" spans="1:5" ht="27" customHeight="1">
      <c r="A7" s="129" t="s">
        <v>33</v>
      </c>
      <c r="B7" s="130">
        <f>B9+B19</f>
        <v>49848.5</v>
      </c>
      <c r="C7" s="130">
        <f>C9+C19</f>
        <v>14044.5</v>
      </c>
      <c r="D7" s="130">
        <f>D9+D19</f>
        <v>25735.5</v>
      </c>
      <c r="E7" s="130">
        <f>E9+E19</f>
        <v>10068.5</v>
      </c>
    </row>
    <row r="8" spans="1:5" ht="15">
      <c r="A8" s="380" t="s">
        <v>41</v>
      </c>
      <c r="B8" s="380"/>
      <c r="C8" s="380"/>
      <c r="D8" s="380"/>
      <c r="E8" s="380"/>
    </row>
    <row r="9" spans="1:5" ht="27.75" customHeight="1">
      <c r="A9" s="125" t="s">
        <v>42</v>
      </c>
      <c r="B9" s="128">
        <f>B10+B11+B12+B14+B15+B16</f>
        <v>35643</v>
      </c>
      <c r="C9" s="128">
        <f>C10+C11+C12+C14+C15+C16</f>
        <v>9816</v>
      </c>
      <c r="D9" s="128">
        <f>D10+D11+D12+D14+D15+D16</f>
        <v>21212</v>
      </c>
      <c r="E9" s="128">
        <f>E10+E11+E12+E14+E15+E16</f>
        <v>4615</v>
      </c>
    </row>
    <row r="10" spans="1:5" ht="19.5" customHeight="1">
      <c r="A10" s="58" t="s">
        <v>34</v>
      </c>
      <c r="B10" s="60">
        <f aca="true" t="shared" si="0" ref="B10:B16">C10+D10+E10</f>
        <v>1400</v>
      </c>
      <c r="C10" s="60">
        <f>финансирование!E15</f>
        <v>1400</v>
      </c>
      <c r="D10" s="60">
        <f>финансирование!E16</f>
        <v>0</v>
      </c>
      <c r="E10" s="60">
        <f>финансирование!E17</f>
        <v>0</v>
      </c>
    </row>
    <row r="11" spans="1:5" ht="25.5" customHeight="1">
      <c r="A11" s="58" t="s">
        <v>35</v>
      </c>
      <c r="B11" s="60">
        <f t="shared" si="0"/>
        <v>200</v>
      </c>
      <c r="C11" s="60">
        <f>финансирование!F15</f>
        <v>200</v>
      </c>
      <c r="D11" s="60">
        <f>финансирование!F16</f>
        <v>0</v>
      </c>
      <c r="E11" s="60">
        <f>финансирование!F17</f>
        <v>0</v>
      </c>
    </row>
    <row r="12" spans="1:5" ht="19.5" customHeight="1">
      <c r="A12" s="58" t="s">
        <v>36</v>
      </c>
      <c r="B12" s="60">
        <f t="shared" si="0"/>
        <v>356</v>
      </c>
      <c r="C12" s="60">
        <f>финансирование!G15</f>
        <v>116</v>
      </c>
      <c r="D12" s="60">
        <f>финансирование!G16</f>
        <v>125</v>
      </c>
      <c r="E12" s="60">
        <f>финансирование!G17</f>
        <v>115</v>
      </c>
    </row>
    <row r="13" spans="1:5" ht="25.5" customHeight="1">
      <c r="A13" s="58" t="s">
        <v>37</v>
      </c>
      <c r="B13" s="60">
        <f t="shared" si="0"/>
        <v>146</v>
      </c>
      <c r="C13" s="60">
        <f>финансирование!H15</f>
        <v>36</v>
      </c>
      <c r="D13" s="60">
        <f>финансирование!H16</f>
        <v>65</v>
      </c>
      <c r="E13" s="60">
        <f>финансирование!H17</f>
        <v>45</v>
      </c>
    </row>
    <row r="14" spans="1:5" ht="27" customHeight="1">
      <c r="A14" s="58" t="s">
        <v>38</v>
      </c>
      <c r="B14" s="60">
        <f t="shared" si="0"/>
        <v>21587</v>
      </c>
      <c r="C14" s="60">
        <f>финансирование!I15</f>
        <v>3500</v>
      </c>
      <c r="D14" s="60">
        <f>финансирование!I16</f>
        <v>15787</v>
      </c>
      <c r="E14" s="60">
        <f>финансирование!I17</f>
        <v>2300</v>
      </c>
    </row>
    <row r="15" spans="1:5" ht="18" customHeight="1">
      <c r="A15" s="58" t="s">
        <v>39</v>
      </c>
      <c r="B15" s="60">
        <f t="shared" si="0"/>
        <v>7700</v>
      </c>
      <c r="C15" s="60">
        <f>финансирование!J15</f>
        <v>3400</v>
      </c>
      <c r="D15" s="60">
        <f>финансирование!J16</f>
        <v>3100</v>
      </c>
      <c r="E15" s="60">
        <f>финансирование!J17</f>
        <v>1200</v>
      </c>
    </row>
    <row r="16" spans="1:5" ht="31.5" customHeight="1">
      <c r="A16" s="58" t="s">
        <v>17</v>
      </c>
      <c r="B16" s="60">
        <f t="shared" si="0"/>
        <v>4400</v>
      </c>
      <c r="C16" s="60">
        <f>финансирование!K15</f>
        <v>1200</v>
      </c>
      <c r="D16" s="60">
        <f>финансирование!K16</f>
        <v>2200</v>
      </c>
      <c r="E16" s="60">
        <f>финансирование!K17</f>
        <v>1000</v>
      </c>
    </row>
    <row r="17" spans="1:5" ht="18" customHeight="1">
      <c r="A17" s="55" t="s">
        <v>43</v>
      </c>
      <c r="B17" s="61">
        <f>B9/B7*100</f>
        <v>71.50265303870728</v>
      </c>
      <c r="C17" s="61">
        <f>C9/C7*100</f>
        <v>69.89212859126349</v>
      </c>
      <c r="D17" s="61">
        <f>D9/D7*100</f>
        <v>82.42311204367509</v>
      </c>
      <c r="E17" s="61">
        <f>E9/E7*100</f>
        <v>45.836023240800515</v>
      </c>
    </row>
    <row r="18" spans="1:5" ht="15">
      <c r="A18" s="380" t="s">
        <v>44</v>
      </c>
      <c r="B18" s="380"/>
      <c r="C18" s="380"/>
      <c r="D18" s="380"/>
      <c r="E18" s="380"/>
    </row>
    <row r="19" spans="1:5" ht="29.25" customHeight="1">
      <c r="A19" s="125" t="s">
        <v>45</v>
      </c>
      <c r="B19" s="128">
        <f>B20+B21+B22+B24+B25+B26+B23</f>
        <v>14205.5</v>
      </c>
      <c r="C19" s="128">
        <f>C20+C21+C22+C24+C25+C26</f>
        <v>4228.5</v>
      </c>
      <c r="D19" s="128">
        <f>D20+D21+D22+D24+D25+D26+D23</f>
        <v>4523.5</v>
      </c>
      <c r="E19" s="128">
        <f>E20+E21+E22+E24+E25+E26+E23</f>
        <v>5453.5</v>
      </c>
    </row>
    <row r="20" spans="1:5" ht="15.75" customHeight="1">
      <c r="A20" s="58" t="s">
        <v>34</v>
      </c>
      <c r="B20" s="60">
        <f aca="true" t="shared" si="1" ref="B20:B26">C20+D20+E20</f>
        <v>2800</v>
      </c>
      <c r="C20" s="60">
        <f>финансирование!E19</f>
        <v>1000</v>
      </c>
      <c r="D20" s="60">
        <f>финансирование!E20</f>
        <v>750</v>
      </c>
      <c r="E20" s="60">
        <f>финансирование!E21</f>
        <v>1050</v>
      </c>
    </row>
    <row r="21" spans="1:5" ht="26.25" customHeight="1">
      <c r="A21" s="58" t="s">
        <v>35</v>
      </c>
      <c r="B21" s="60">
        <f t="shared" si="1"/>
        <v>5300</v>
      </c>
      <c r="C21" s="60">
        <f>финансирование!F19</f>
        <v>1600</v>
      </c>
      <c r="D21" s="60">
        <f>финансирование!F20</f>
        <v>1750</v>
      </c>
      <c r="E21" s="60">
        <f>финансирование!F21</f>
        <v>1950</v>
      </c>
    </row>
    <row r="22" spans="1:5" ht="17.25" customHeight="1">
      <c r="A22" s="58" t="s">
        <v>36</v>
      </c>
      <c r="B22" s="60">
        <f t="shared" si="1"/>
        <v>2690.5</v>
      </c>
      <c r="C22" s="60">
        <f>финансирование!G19-финансирование!H19</f>
        <v>538.5</v>
      </c>
      <c r="D22" s="60">
        <f>финансирование!G20-финансирование!H20</f>
        <v>1063.5</v>
      </c>
      <c r="E22" s="60">
        <f>финансирование!G21-финансирование!H21</f>
        <v>1088.5</v>
      </c>
    </row>
    <row r="23" spans="1:5" ht="27" customHeight="1">
      <c r="A23" s="58" t="s">
        <v>37</v>
      </c>
      <c r="B23" s="60">
        <f t="shared" si="1"/>
        <v>45</v>
      </c>
      <c r="C23" s="60">
        <f>финансирование!H19</f>
        <v>0</v>
      </c>
      <c r="D23" s="60">
        <f>финансирование!H20</f>
        <v>35</v>
      </c>
      <c r="E23" s="60">
        <f>финансирование!H21</f>
        <v>10</v>
      </c>
    </row>
    <row r="24" spans="1:5" ht="25.5" customHeight="1">
      <c r="A24" s="58" t="s">
        <v>38</v>
      </c>
      <c r="B24" s="60">
        <f t="shared" si="1"/>
        <v>1945</v>
      </c>
      <c r="C24" s="60">
        <f>финансирование!I19</f>
        <v>615</v>
      </c>
      <c r="D24" s="60">
        <f>финансирование!I20</f>
        <v>600</v>
      </c>
      <c r="E24" s="60">
        <f>финансирование!I21</f>
        <v>730</v>
      </c>
    </row>
    <row r="25" spans="1:5" ht="14.25" customHeight="1">
      <c r="A25" s="58" t="s">
        <v>39</v>
      </c>
      <c r="B25" s="60">
        <f t="shared" si="1"/>
        <v>0</v>
      </c>
      <c r="C25" s="60">
        <f>финансирование!J19</f>
        <v>0</v>
      </c>
      <c r="D25" s="60">
        <f>финансирование!J20</f>
        <v>0</v>
      </c>
      <c r="E25" s="60">
        <f>финансирование!J21</f>
        <v>0</v>
      </c>
    </row>
    <row r="26" spans="1:5" ht="27" customHeight="1">
      <c r="A26" s="58" t="s">
        <v>17</v>
      </c>
      <c r="B26" s="60">
        <f t="shared" si="1"/>
        <v>1425</v>
      </c>
      <c r="C26" s="60">
        <f>финансирование!K19</f>
        <v>475</v>
      </c>
      <c r="D26" s="60">
        <f>финансирование!K20</f>
        <v>325</v>
      </c>
      <c r="E26" s="60">
        <f>финансирование!K21</f>
        <v>625</v>
      </c>
    </row>
    <row r="27" spans="1:5" ht="18.75" customHeight="1">
      <c r="A27" s="58" t="s">
        <v>43</v>
      </c>
      <c r="B27" s="61">
        <f>B19/B7*100</f>
        <v>28.49734696129272</v>
      </c>
      <c r="C27" s="61">
        <f>C19/C7*100</f>
        <v>30.107871408736514</v>
      </c>
      <c r="D27" s="61">
        <f>D19/D7*100</f>
        <v>17.57688795632492</v>
      </c>
      <c r="E27" s="61">
        <f>E19/E7*100</f>
        <v>54.163976759199485</v>
      </c>
    </row>
  </sheetData>
  <sheetProtection/>
  <mergeCells count="10">
    <mergeCell ref="E5:E6"/>
    <mergeCell ref="A8:E8"/>
    <mergeCell ref="A18:E18"/>
    <mergeCell ref="A1:E1"/>
    <mergeCell ref="A2:E2"/>
    <mergeCell ref="A3:E3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4">
      <selection activeCell="F11" sqref="F11"/>
    </sheetView>
  </sheetViews>
  <sheetFormatPr defaultColWidth="8.88671875" defaultRowHeight="15"/>
  <cols>
    <col min="1" max="1" width="28.10546875" style="0" customWidth="1"/>
    <col min="2" max="2" width="11.10546875" style="0" customWidth="1"/>
    <col min="3" max="3" width="10.99609375" style="0" customWidth="1"/>
    <col min="4" max="4" width="9.3359375" style="0" customWidth="1"/>
    <col min="6" max="6" width="10.99609375" style="0" customWidth="1"/>
  </cols>
  <sheetData>
    <row r="1" spans="1:6" ht="18.75">
      <c r="A1" s="50"/>
      <c r="B1" s="50"/>
      <c r="C1" s="50"/>
      <c r="D1" s="50"/>
      <c r="E1" s="50"/>
      <c r="F1" s="51"/>
    </row>
    <row r="2" spans="1:6" ht="18.75">
      <c r="A2" s="50"/>
      <c r="B2" s="50"/>
      <c r="C2" s="50"/>
      <c r="D2" s="50"/>
      <c r="E2" s="135" t="s">
        <v>0</v>
      </c>
      <c r="F2" s="62"/>
    </row>
    <row r="3" spans="1:6" ht="18.75">
      <c r="A3" s="382" t="s">
        <v>30</v>
      </c>
      <c r="B3" s="382"/>
      <c r="C3" s="382"/>
      <c r="D3" s="382"/>
      <c r="E3" s="382"/>
      <c r="F3" s="382"/>
    </row>
    <row r="4" spans="1:6" ht="18.75">
      <c r="A4" s="382" t="s">
        <v>127</v>
      </c>
      <c r="B4" s="382"/>
      <c r="C4" s="382"/>
      <c r="D4" s="382"/>
      <c r="E4" s="382"/>
      <c r="F4" s="382"/>
    </row>
    <row r="5" spans="1:6" ht="15.75">
      <c r="A5" s="50"/>
      <c r="B5" s="50"/>
      <c r="C5" s="50"/>
      <c r="D5" s="50"/>
      <c r="E5" s="50"/>
      <c r="F5" s="52" t="s">
        <v>123</v>
      </c>
    </row>
    <row r="6" spans="1:6" ht="15">
      <c r="A6" s="53" t="s">
        <v>31</v>
      </c>
      <c r="B6" s="54" t="s">
        <v>8</v>
      </c>
      <c r="C6" s="54">
        <v>2010</v>
      </c>
      <c r="D6" s="54">
        <v>2011</v>
      </c>
      <c r="E6" s="54">
        <v>2012</v>
      </c>
      <c r="F6" s="54" t="s">
        <v>32</v>
      </c>
    </row>
    <row r="7" spans="1:6" ht="27" customHeight="1">
      <c r="A7" s="125" t="s">
        <v>33</v>
      </c>
      <c r="B7" s="126">
        <f>B8+B9+B10+B12+B13+B14</f>
        <v>48448.5</v>
      </c>
      <c r="C7" s="126">
        <f>C8+C9+C10+C12+C13+C14</f>
        <v>12644.5</v>
      </c>
      <c r="D7" s="126">
        <f>D8+D9+D10+D12+D13+D14</f>
        <v>25735.5</v>
      </c>
      <c r="E7" s="126">
        <f>E8+E9+E10+E12+E13+E14</f>
        <v>10068.5</v>
      </c>
      <c r="F7" s="127">
        <v>100</v>
      </c>
    </row>
    <row r="8" spans="1:6" ht="24" customHeight="1">
      <c r="A8" s="58" t="s">
        <v>34</v>
      </c>
      <c r="B8" s="56">
        <f aca="true" t="shared" si="0" ref="B8:B14">C8+D8+E8</f>
        <v>2800</v>
      </c>
      <c r="C8" s="56">
        <f>'структура фин-ия'!C20</f>
        <v>1000</v>
      </c>
      <c r="D8" s="56">
        <f>'структура фин-ия'!D20</f>
        <v>750</v>
      </c>
      <c r="E8" s="56">
        <f>'структура фин-ия'!E20</f>
        <v>1050</v>
      </c>
      <c r="F8" s="57">
        <f>B8/B7*100</f>
        <v>5.779332693478642</v>
      </c>
    </row>
    <row r="9" spans="1:6" ht="29.25" customHeight="1">
      <c r="A9" s="58" t="s">
        <v>35</v>
      </c>
      <c r="B9" s="56">
        <f t="shared" si="0"/>
        <v>5500</v>
      </c>
      <c r="C9" s="56">
        <f>финансирование!F10</f>
        <v>1800</v>
      </c>
      <c r="D9" s="56">
        <f>финансирование!F11</f>
        <v>1750</v>
      </c>
      <c r="E9" s="56">
        <f>финансирование!F12</f>
        <v>1950</v>
      </c>
      <c r="F9" s="57">
        <f>B9/B7*100</f>
        <v>11.352260647904476</v>
      </c>
    </row>
    <row r="10" spans="1:6" ht="18" customHeight="1">
      <c r="A10" s="58" t="s">
        <v>36</v>
      </c>
      <c r="B10" s="56">
        <f t="shared" si="0"/>
        <v>3091.5</v>
      </c>
      <c r="C10" s="56">
        <f>финансирование!G10</f>
        <v>654.5</v>
      </c>
      <c r="D10" s="56">
        <f>финансирование!G11</f>
        <v>1223.5</v>
      </c>
      <c r="E10" s="56">
        <f>финансирование!G12</f>
        <v>1213.5</v>
      </c>
      <c r="F10" s="57">
        <f>B10/B7*100</f>
        <v>6.381002507817579</v>
      </c>
    </row>
    <row r="11" spans="1:6" ht="27" customHeight="1">
      <c r="A11" s="58" t="s">
        <v>37</v>
      </c>
      <c r="B11" s="56">
        <f t="shared" si="0"/>
        <v>191</v>
      </c>
      <c r="C11" s="56">
        <f>финансирование!H10</f>
        <v>36</v>
      </c>
      <c r="D11" s="56">
        <f>финансирование!H11</f>
        <v>100</v>
      </c>
      <c r="E11" s="56">
        <f>финансирование!H12</f>
        <v>55</v>
      </c>
      <c r="F11" s="57">
        <f>B11/B7*100</f>
        <v>0.3942330515908646</v>
      </c>
    </row>
    <row r="12" spans="1:6" ht="27" customHeight="1">
      <c r="A12" s="58" t="s">
        <v>38</v>
      </c>
      <c r="B12" s="56">
        <f t="shared" si="0"/>
        <v>23532</v>
      </c>
      <c r="C12" s="56">
        <f>финансирование!I10</f>
        <v>4115</v>
      </c>
      <c r="D12" s="56">
        <f>финансирование!I11</f>
        <v>16387</v>
      </c>
      <c r="E12" s="56">
        <f>финансирование!I12</f>
        <v>3030</v>
      </c>
      <c r="F12" s="57">
        <f>B12/B7*100</f>
        <v>48.571163193906926</v>
      </c>
    </row>
    <row r="13" spans="1:6" ht="24.75" customHeight="1">
      <c r="A13" s="58" t="s">
        <v>39</v>
      </c>
      <c r="B13" s="56">
        <f t="shared" si="0"/>
        <v>7700</v>
      </c>
      <c r="C13" s="56">
        <f>финансирование!J10</f>
        <v>3400</v>
      </c>
      <c r="D13" s="56">
        <f>финансирование!J11</f>
        <v>3100</v>
      </c>
      <c r="E13" s="56">
        <f>финансирование!J12</f>
        <v>1200</v>
      </c>
      <c r="F13" s="57">
        <f>B13/B7*100</f>
        <v>15.893164907066264</v>
      </c>
    </row>
    <row r="14" spans="1:6" ht="29.25" customHeight="1">
      <c r="A14" s="58" t="s">
        <v>17</v>
      </c>
      <c r="B14" s="56">
        <f t="shared" si="0"/>
        <v>5825</v>
      </c>
      <c r="C14" s="56">
        <f>финансирование!K10</f>
        <v>1675</v>
      </c>
      <c r="D14" s="56">
        <f>финансирование!K11</f>
        <v>2525</v>
      </c>
      <c r="E14" s="56">
        <f>финансирование!K12</f>
        <v>1625</v>
      </c>
      <c r="F14" s="57">
        <f>B14/B7*100</f>
        <v>12.023076049826104</v>
      </c>
    </row>
  </sheetData>
  <sheetProtection/>
  <mergeCells count="2">
    <mergeCell ref="A4:F4"/>
    <mergeCell ref="A3:F3"/>
  </mergeCells>
  <printOptions/>
  <pageMargins left="0.75" right="0.75" top="1" bottom="1" header="0.5" footer="0.5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75" zoomScaleNormal="70" zoomScaleSheetLayoutView="75" zoomScalePageLayoutView="0" workbookViewId="0" topLeftCell="A1">
      <pane xSplit="3" ySplit="5" topLeftCell="D5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64" sqref="B64"/>
    </sheetView>
  </sheetViews>
  <sheetFormatPr defaultColWidth="8.88671875" defaultRowHeight="15"/>
  <cols>
    <col min="1" max="1" width="5.6640625" style="4" customWidth="1"/>
    <col min="2" max="2" width="48.6640625" style="5" customWidth="1"/>
    <col min="3" max="3" width="10.5546875" style="10" customWidth="1"/>
    <col min="4" max="4" width="10.21484375" style="10" customWidth="1"/>
    <col min="5" max="5" width="7.3359375" style="18" customWidth="1"/>
    <col min="6" max="6" width="8.88671875" style="18" customWidth="1"/>
    <col min="7" max="7" width="7.99609375" style="18" customWidth="1"/>
    <col min="8" max="8" width="37.6640625" style="18" customWidth="1"/>
  </cols>
  <sheetData>
    <row r="1" spans="1:8" ht="27.75" customHeight="1">
      <c r="A1" s="31"/>
      <c r="B1" s="32"/>
      <c r="C1" s="33"/>
      <c r="D1" s="33"/>
      <c r="E1" s="17"/>
      <c r="F1" s="387" t="s">
        <v>47</v>
      </c>
      <c r="G1" s="388"/>
      <c r="H1" s="389"/>
    </row>
    <row r="2" spans="1:8" ht="23.25" customHeight="1">
      <c r="A2" s="394" t="s">
        <v>122</v>
      </c>
      <c r="B2" s="395"/>
      <c r="C2" s="395"/>
      <c r="D2" s="395"/>
      <c r="E2" s="395"/>
      <c r="F2" s="395"/>
      <c r="G2" s="395"/>
      <c r="H2" s="395"/>
    </row>
    <row r="3" spans="1:9" ht="29.25" customHeight="1">
      <c r="A3" s="398" t="s">
        <v>22</v>
      </c>
      <c r="B3" s="393" t="s">
        <v>2</v>
      </c>
      <c r="C3" s="390" t="s">
        <v>4</v>
      </c>
      <c r="D3" s="385" t="s">
        <v>24</v>
      </c>
      <c r="E3" s="396" t="s">
        <v>5</v>
      </c>
      <c r="F3" s="396"/>
      <c r="G3" s="397"/>
      <c r="H3" s="391" t="s">
        <v>6</v>
      </c>
      <c r="I3" s="7"/>
    </row>
    <row r="4" spans="1:9" ht="41.25" customHeight="1">
      <c r="A4" s="398"/>
      <c r="B4" s="393"/>
      <c r="C4" s="390"/>
      <c r="D4" s="386"/>
      <c r="E4" s="36">
        <v>2010</v>
      </c>
      <c r="F4" s="45" t="s">
        <v>120</v>
      </c>
      <c r="G4" s="45" t="s">
        <v>121</v>
      </c>
      <c r="H4" s="392"/>
      <c r="I4" s="7"/>
    </row>
    <row r="5" spans="1:9" ht="15">
      <c r="A5" s="33">
        <v>1</v>
      </c>
      <c r="B5" s="33">
        <v>2</v>
      </c>
      <c r="C5" s="33">
        <v>3</v>
      </c>
      <c r="D5" s="33">
        <v>4</v>
      </c>
      <c r="E5" s="34">
        <v>5</v>
      </c>
      <c r="F5" s="34">
        <v>6</v>
      </c>
      <c r="G5" s="35">
        <v>7</v>
      </c>
      <c r="H5" s="35">
        <v>8</v>
      </c>
      <c r="I5" s="8"/>
    </row>
    <row r="6" spans="1:10" ht="46.5" customHeight="1">
      <c r="A6" s="384" t="str">
        <f>финансирование!A8</f>
        <v>Программа "Развитие предпринимательства и туризма в Онгудайском районе на 2010-2012 гг."</v>
      </c>
      <c r="B6" s="384"/>
      <c r="C6" s="384"/>
      <c r="D6" s="384"/>
      <c r="E6" s="384"/>
      <c r="F6" s="384"/>
      <c r="G6" s="384"/>
      <c r="H6" s="384"/>
      <c r="I6" s="25"/>
      <c r="J6" s="25"/>
    </row>
    <row r="7" spans="1:10" ht="29.25" customHeight="1">
      <c r="A7" s="122"/>
      <c r="B7" s="124"/>
      <c r="C7" s="142"/>
      <c r="D7" s="142"/>
      <c r="E7" s="143"/>
      <c r="F7" s="143"/>
      <c r="G7" s="143"/>
      <c r="H7" s="144"/>
      <c r="I7" s="25"/>
      <c r="J7" s="25"/>
    </row>
    <row r="8" spans="1:10" ht="33.75" customHeight="1">
      <c r="A8" s="215" t="s">
        <v>29</v>
      </c>
      <c r="B8" s="216" t="str">
        <f>финансирование!B26</f>
        <v>Ввод в эксплуатацию пельменного цеха СПоК "Ижемди", СПоК "Аржан"</v>
      </c>
      <c r="C8" s="217" t="s">
        <v>61</v>
      </c>
      <c r="D8" s="217">
        <v>2010</v>
      </c>
      <c r="E8" s="217">
        <v>2</v>
      </c>
      <c r="F8" s="217"/>
      <c r="G8" s="217"/>
      <c r="H8" s="218" t="s">
        <v>195</v>
      </c>
      <c r="I8" s="25"/>
      <c r="J8" s="25"/>
    </row>
    <row r="9" spans="1:10" ht="36" customHeight="1">
      <c r="A9" s="215">
        <f>1+A8</f>
        <v>2</v>
      </c>
      <c r="B9" s="219" t="str">
        <f>финансирование!B30</f>
        <v>Производство чайных напитков, фасовка лекарственных трав и заготовка лектехсырья</v>
      </c>
      <c r="C9" s="217" t="s">
        <v>61</v>
      </c>
      <c r="D9" s="217" t="s">
        <v>103</v>
      </c>
      <c r="E9" s="220"/>
      <c r="F9" s="220"/>
      <c r="G9" s="220"/>
      <c r="H9" s="220" t="s">
        <v>196</v>
      </c>
      <c r="I9" s="25"/>
      <c r="J9" s="25"/>
    </row>
    <row r="10" spans="1:10" ht="40.5" customHeight="1">
      <c r="A10" s="215">
        <f aca="true" t="shared" si="0" ref="A10:A64">1+A9</f>
        <v>3</v>
      </c>
      <c r="B10" s="219" t="str">
        <f>финансирование!B34</f>
        <v>Организация мини-цеха по переработке шерсти</v>
      </c>
      <c r="C10" s="217" t="s">
        <v>61</v>
      </c>
      <c r="D10" s="217">
        <v>2010</v>
      </c>
      <c r="E10" s="220"/>
      <c r="F10" s="220"/>
      <c r="G10" s="220"/>
      <c r="H10" s="220" t="s">
        <v>197</v>
      </c>
      <c r="I10" s="25"/>
      <c r="J10" s="25"/>
    </row>
    <row r="11" spans="1:10" ht="15.75" customHeight="1">
      <c r="A11" s="215">
        <f t="shared" si="0"/>
        <v>4</v>
      </c>
      <c r="B11" s="216" t="str">
        <f>финансирование!B38</f>
        <v>Организация цеха по упаковке Алтай-Чая</v>
      </c>
      <c r="C11" s="217" t="s">
        <v>61</v>
      </c>
      <c r="D11" s="217">
        <v>2012</v>
      </c>
      <c r="E11" s="220"/>
      <c r="F11" s="220"/>
      <c r="G11" s="220"/>
      <c r="H11" s="220" t="s">
        <v>197</v>
      </c>
      <c r="I11" s="25"/>
      <c r="J11" s="25"/>
    </row>
    <row r="12" spans="1:10" ht="15.75" customHeight="1">
      <c r="A12" s="215">
        <f t="shared" si="0"/>
        <v>5</v>
      </c>
      <c r="B12" s="216" t="str">
        <f>финансирование!B42</f>
        <v>Организация производства мясных полуфабрикатов, копчение мяса</v>
      </c>
      <c r="C12" s="217" t="s">
        <v>61</v>
      </c>
      <c r="D12" s="217">
        <v>2010</v>
      </c>
      <c r="E12" s="220"/>
      <c r="F12" s="220"/>
      <c r="G12" s="220"/>
      <c r="H12" s="220" t="s">
        <v>198</v>
      </c>
      <c r="I12" s="25"/>
      <c r="J12" s="25"/>
    </row>
    <row r="13" spans="1:10" ht="15.75" customHeight="1">
      <c r="A13" s="215">
        <f t="shared" si="0"/>
        <v>6</v>
      </c>
      <c r="B13" s="216" t="str">
        <f>финансирование!B46</f>
        <v>Содействие в расширении мебельного производства с.Онгудай</v>
      </c>
      <c r="C13" s="217" t="s">
        <v>61</v>
      </c>
      <c r="D13" s="217" t="s">
        <v>102</v>
      </c>
      <c r="E13" s="217"/>
      <c r="F13" s="217"/>
      <c r="G13" s="217"/>
      <c r="H13" s="221" t="s">
        <v>199</v>
      </c>
      <c r="I13" s="25"/>
      <c r="J13" s="25"/>
    </row>
    <row r="14" spans="1:10" ht="15.75" customHeight="1">
      <c r="A14" s="215">
        <f t="shared" si="0"/>
        <v>7</v>
      </c>
      <c r="B14" s="216" t="str">
        <f>финансирование!B50</f>
        <v>Организация производства национальных мясных продуктов </v>
      </c>
      <c r="C14" s="217" t="s">
        <v>61</v>
      </c>
      <c r="D14" s="217" t="s">
        <v>103</v>
      </c>
      <c r="E14" s="220"/>
      <c r="F14" s="220"/>
      <c r="G14" s="220"/>
      <c r="H14" s="221" t="s">
        <v>200</v>
      </c>
      <c r="I14" s="25"/>
      <c r="J14" s="25"/>
    </row>
    <row r="15" spans="1:10" ht="15.75" customHeight="1">
      <c r="A15" s="215">
        <f t="shared" si="0"/>
        <v>8</v>
      </c>
      <c r="B15" s="216" t="str">
        <f>финансирование!B54</f>
        <v>Организация производства пантогематогена </v>
      </c>
      <c r="C15" s="217" t="s">
        <v>61</v>
      </c>
      <c r="D15" s="217" t="s">
        <v>104</v>
      </c>
      <c r="E15" s="220"/>
      <c r="F15" s="220"/>
      <c r="G15" s="220"/>
      <c r="H15" s="221" t="s">
        <v>201</v>
      </c>
      <c r="I15" s="25"/>
      <c r="J15" s="25"/>
    </row>
    <row r="16" spans="1:10" ht="33" customHeight="1">
      <c r="A16" s="215">
        <f t="shared" si="0"/>
        <v>9</v>
      </c>
      <c r="B16" s="216" t="str">
        <f>финансирование!B88</f>
        <v>Строительство туристской деревни в этническом стиле на базе ГУ РА "Уч Энмек"</v>
      </c>
      <c r="C16" s="217" t="s">
        <v>61</v>
      </c>
      <c r="D16" s="217">
        <v>2011</v>
      </c>
      <c r="E16" s="220"/>
      <c r="F16" s="220">
        <v>1</v>
      </c>
      <c r="G16" s="220"/>
      <c r="H16" s="221">
        <v>1</v>
      </c>
      <c r="I16" s="25"/>
      <c r="J16" s="25"/>
    </row>
    <row r="17" spans="1:10" ht="15.75" customHeight="1">
      <c r="A17" s="215">
        <f t="shared" si="0"/>
        <v>10</v>
      </c>
      <c r="B17" s="216" t="str">
        <f>финансирование!B93</f>
        <v>Строительство туристической базы на территории Каракольского СП</v>
      </c>
      <c r="C17" s="217"/>
      <c r="D17" s="217">
        <v>2011</v>
      </c>
      <c r="E17" s="220"/>
      <c r="F17" s="220"/>
      <c r="G17" s="220"/>
      <c r="H17" s="221">
        <v>1</v>
      </c>
      <c r="I17" s="25"/>
      <c r="J17" s="25"/>
    </row>
    <row r="18" spans="1:10" ht="15.75" customHeight="1">
      <c r="A18" s="215">
        <f t="shared" si="0"/>
        <v>11</v>
      </c>
      <c r="B18" s="216" t="str">
        <f>финансирование!B97</f>
        <v>Строительство туристической базы на территории Хабаровского СП</v>
      </c>
      <c r="C18" s="217" t="s">
        <v>61</v>
      </c>
      <c r="D18" s="217">
        <v>2011</v>
      </c>
      <c r="E18" s="220"/>
      <c r="F18" s="220"/>
      <c r="G18" s="220"/>
      <c r="H18" s="221">
        <v>1</v>
      </c>
      <c r="I18" s="25"/>
      <c r="J18" s="25"/>
    </row>
    <row r="19" spans="1:8" ht="24" customHeight="1">
      <c r="A19" s="215">
        <f t="shared" si="0"/>
        <v>12</v>
      </c>
      <c r="B19" s="222" t="str">
        <f>финансирование!B102</f>
        <v>Развитие придорожного сервиса (участок за газовым хозяйством с.Онгудай)</v>
      </c>
      <c r="C19" s="217" t="s">
        <v>61</v>
      </c>
      <c r="D19" s="217" t="s">
        <v>104</v>
      </c>
      <c r="E19" s="220">
        <v>1</v>
      </c>
      <c r="F19" s="220">
        <v>1</v>
      </c>
      <c r="G19" s="220"/>
      <c r="H19" s="218">
        <v>5</v>
      </c>
    </row>
    <row r="20" spans="1:8" ht="21" customHeight="1">
      <c r="A20" s="215">
        <f t="shared" si="0"/>
        <v>13</v>
      </c>
      <c r="B20" s="117" t="str">
        <f>финансирование!B107</f>
        <v>Строительство гостиничного комплекса  с.Онгудай</v>
      </c>
      <c r="C20" s="217" t="s">
        <v>63</v>
      </c>
      <c r="D20" s="217" t="s">
        <v>104</v>
      </c>
      <c r="E20" s="220">
        <v>1</v>
      </c>
      <c r="F20" s="220">
        <v>1</v>
      </c>
      <c r="G20" s="220">
        <v>1</v>
      </c>
      <c r="H20" s="189" t="s">
        <v>202</v>
      </c>
    </row>
    <row r="21" spans="1:8" ht="27" customHeight="1">
      <c r="A21" s="215">
        <f t="shared" si="0"/>
        <v>14</v>
      </c>
      <c r="B21" s="117" t="str">
        <f>финансирование!B112</f>
        <v>Реализация плана развития зеленого туризма в селах Б-Яломан,Иня</v>
      </c>
      <c r="C21" s="217" t="s">
        <v>203</v>
      </c>
      <c r="D21" s="217" t="s">
        <v>104</v>
      </c>
      <c r="E21" s="220">
        <v>5</v>
      </c>
      <c r="F21" s="220">
        <v>5</v>
      </c>
      <c r="G21" s="220">
        <v>5</v>
      </c>
      <c r="H21" s="220">
        <v>15</v>
      </c>
    </row>
    <row r="22" spans="1:8" ht="30.75" customHeight="1">
      <c r="A22" s="215">
        <f t="shared" si="0"/>
        <v>15</v>
      </c>
      <c r="B22" s="117" t="str">
        <f>финансирование!B117</f>
        <v>Реализация плана развития агротуризма в крестьянских хозяйствах</v>
      </c>
      <c r="C22" s="217" t="s">
        <v>203</v>
      </c>
      <c r="D22" s="217" t="s">
        <v>104</v>
      </c>
      <c r="E22" s="220">
        <v>3</v>
      </c>
      <c r="F22" s="220">
        <v>3</v>
      </c>
      <c r="G22" s="220">
        <v>3</v>
      </c>
      <c r="H22" s="220">
        <v>9</v>
      </c>
    </row>
    <row r="23" spans="1:8" ht="60" customHeight="1">
      <c r="A23" s="215">
        <f t="shared" si="0"/>
        <v>16</v>
      </c>
      <c r="B23" s="117" t="str">
        <f>финансирование!B122</f>
        <v>Оборудование туристической  стоянки вдоль р.Катунь</v>
      </c>
      <c r="C23" s="217" t="s">
        <v>61</v>
      </c>
      <c r="D23" s="217" t="s">
        <v>104</v>
      </c>
      <c r="E23" s="220">
        <v>1660</v>
      </c>
      <c r="F23" s="220">
        <v>2500</v>
      </c>
      <c r="G23" s="220">
        <v>3333</v>
      </c>
      <c r="H23" s="189" t="s">
        <v>65</v>
      </c>
    </row>
    <row r="24" spans="1:8" ht="27.75" customHeight="1">
      <c r="A24" s="215">
        <f t="shared" si="0"/>
        <v>17</v>
      </c>
      <c r="B24" s="117" t="str">
        <f>финансирование!B126</f>
        <v>Оборудование туристической  стоянки вдоль р.Катунь</v>
      </c>
      <c r="C24" s="217" t="s">
        <v>61</v>
      </c>
      <c r="D24" s="217" t="s">
        <v>104</v>
      </c>
      <c r="E24" s="220">
        <v>450</v>
      </c>
      <c r="F24" s="220">
        <v>550</v>
      </c>
      <c r="G24" s="220">
        <v>700</v>
      </c>
      <c r="H24" s="189" t="s">
        <v>66</v>
      </c>
    </row>
    <row r="25" spans="1:8" ht="48.75" customHeight="1">
      <c r="A25" s="215">
        <f t="shared" si="0"/>
        <v>18</v>
      </c>
      <c r="B25" s="117" t="str">
        <f>финансирование!B130</f>
        <v>Оборудование туристической  стоянки вдоль р.Катунь</v>
      </c>
      <c r="C25" s="217" t="s">
        <v>61</v>
      </c>
      <c r="D25" s="217" t="s">
        <v>104</v>
      </c>
      <c r="E25" s="220"/>
      <c r="F25" s="220"/>
      <c r="G25" s="220"/>
      <c r="H25" s="189">
        <v>1</v>
      </c>
    </row>
    <row r="26" spans="1:8" ht="41.25" customHeight="1">
      <c r="A26" s="215">
        <f t="shared" si="0"/>
        <v>19</v>
      </c>
      <c r="B26" s="117" t="str">
        <f>финансирование!B134</f>
        <v>Оборудование туристической  стоянки вдоль р.Катунь</v>
      </c>
      <c r="C26" s="217" t="s">
        <v>61</v>
      </c>
      <c r="D26" s="217" t="s">
        <v>104</v>
      </c>
      <c r="E26" s="220"/>
      <c r="F26" s="220"/>
      <c r="G26" s="220"/>
      <c r="H26" s="189">
        <v>1</v>
      </c>
    </row>
    <row r="27" spans="1:8" ht="45" customHeight="1">
      <c r="A27" s="215">
        <f t="shared" si="0"/>
        <v>20</v>
      </c>
      <c r="B27" s="117" t="str">
        <f>финансирование!B138</f>
        <v>Строительство рынков в селах по Чуйскому тракту (с..Туекта,с. Каракол, с.Купчегень, с.Иня) </v>
      </c>
      <c r="C27" s="217" t="s">
        <v>61</v>
      </c>
      <c r="D27" s="217" t="s">
        <v>104</v>
      </c>
      <c r="E27" s="220"/>
      <c r="F27" s="220"/>
      <c r="G27" s="220"/>
      <c r="H27" s="189">
        <v>1</v>
      </c>
    </row>
    <row r="28" spans="1:8" ht="45" customHeight="1">
      <c r="A28" s="215"/>
      <c r="B28" s="117" t="str">
        <f>финансирование!B142</f>
        <v>Организация музейно-туристского комплекса под открытым небом «Балык-Соок»(МУП"Онгудай-Тур")</v>
      </c>
      <c r="C28" s="217" t="s">
        <v>61</v>
      </c>
      <c r="D28" s="217" t="s">
        <v>104</v>
      </c>
      <c r="E28" s="220"/>
      <c r="F28" s="220"/>
      <c r="G28" s="220"/>
      <c r="H28" s="189">
        <v>1</v>
      </c>
    </row>
    <row r="29" spans="1:8" ht="42.75" customHeight="1">
      <c r="A29" s="215">
        <f>1+A27</f>
        <v>21</v>
      </c>
      <c r="B29" s="117" t="str">
        <f>финансирование!B150</f>
        <v>Разработка ПИР туристско-экскурсионного дорожно-исторического комплекса</v>
      </c>
      <c r="C29" s="217" t="s">
        <v>61</v>
      </c>
      <c r="D29" s="217" t="s">
        <v>104</v>
      </c>
      <c r="E29" s="220"/>
      <c r="F29" s="220"/>
      <c r="G29" s="220"/>
      <c r="H29" s="189">
        <v>1</v>
      </c>
    </row>
    <row r="30" spans="1:8" ht="29.25" customHeight="1">
      <c r="A30" s="215">
        <f t="shared" si="0"/>
        <v>22</v>
      </c>
      <c r="B30" s="223" t="str">
        <f>финансирование!B154</f>
        <v>Развитие Семинской горноклиматической зоны:</v>
      </c>
      <c r="C30" s="217" t="s">
        <v>61</v>
      </c>
      <c r="D30" s="217" t="s">
        <v>104</v>
      </c>
      <c r="E30" s="220"/>
      <c r="F30" s="220"/>
      <c r="G30" s="220"/>
      <c r="H30" s="189">
        <v>1</v>
      </c>
    </row>
    <row r="31" spans="1:8" ht="35.25" customHeight="1">
      <c r="A31" s="215">
        <f t="shared" si="0"/>
        <v>23</v>
      </c>
      <c r="B31" s="223" t="str">
        <f>финансирование!B158</f>
        <v>Организация работы туристско-информационного визит - центра на Семнском перевале</v>
      </c>
      <c r="C31" s="217" t="s">
        <v>61</v>
      </c>
      <c r="D31" s="217" t="s">
        <v>104</v>
      </c>
      <c r="E31" s="220"/>
      <c r="F31" s="220"/>
      <c r="G31" s="220"/>
      <c r="H31" s="189">
        <v>1</v>
      </c>
    </row>
    <row r="32" spans="1:8" ht="33.75" customHeight="1">
      <c r="A32" s="215">
        <f t="shared" si="0"/>
        <v>24</v>
      </c>
      <c r="B32" s="223" t="str">
        <f>финансирование!B162</f>
        <v>Организация работы туристско-информационного визит - центра на перевале Чике-Таман</v>
      </c>
      <c r="C32" s="217" t="s">
        <v>61</v>
      </c>
      <c r="D32" s="217" t="s">
        <v>104</v>
      </c>
      <c r="E32" s="220"/>
      <c r="F32" s="220"/>
      <c r="G32" s="220"/>
      <c r="H32" s="189">
        <v>1</v>
      </c>
    </row>
    <row r="33" spans="1:8" ht="37.5" customHeight="1">
      <c r="A33" s="215">
        <f t="shared" si="0"/>
        <v>25</v>
      </c>
      <c r="B33" s="223" t="str">
        <f>финансирование!B166</f>
        <v>Участие в турвыставках</v>
      </c>
      <c r="C33" s="217" t="s">
        <v>61</v>
      </c>
      <c r="D33" s="217" t="s">
        <v>104</v>
      </c>
      <c r="E33" s="220"/>
      <c r="F33" s="220"/>
      <c r="G33" s="220"/>
      <c r="H33" s="189">
        <v>1</v>
      </c>
    </row>
    <row r="34" spans="1:8" ht="30" customHeight="1">
      <c r="A34" s="215">
        <f t="shared" si="0"/>
        <v>26</v>
      </c>
      <c r="B34" s="223" t="str">
        <f>финансирование!B170</f>
        <v>Рекламно-информационная поддержка и продвижение турпродукта(изготовление буклетов, визиток)</v>
      </c>
      <c r="C34" s="217" t="s">
        <v>61</v>
      </c>
      <c r="D34" s="217" t="s">
        <v>104</v>
      </c>
      <c r="E34" s="220"/>
      <c r="F34" s="220"/>
      <c r="G34" s="220"/>
      <c r="H34" s="189">
        <v>1</v>
      </c>
    </row>
    <row r="35" spans="1:8" ht="30.75" customHeight="1">
      <c r="A35" s="215">
        <f t="shared" si="0"/>
        <v>27</v>
      </c>
      <c r="B35" s="223" t="str">
        <f>финансирование!B174</f>
        <v>Создание сайта района по туризму</v>
      </c>
      <c r="C35" s="217" t="s">
        <v>61</v>
      </c>
      <c r="D35" s="217" t="s">
        <v>104</v>
      </c>
      <c r="E35" s="220"/>
      <c r="F35" s="220"/>
      <c r="G35" s="220"/>
      <c r="H35" s="189">
        <v>1</v>
      </c>
    </row>
    <row r="36" spans="1:8" ht="30.75" customHeight="1">
      <c r="A36" s="215">
        <f t="shared" si="0"/>
        <v>28</v>
      </c>
      <c r="B36" s="223" t="str">
        <f>финансирование!B178</f>
        <v>Разработка экскурсионных программ, обучение экскусоводов по Онгудайскому району</v>
      </c>
      <c r="C36" s="217" t="s">
        <v>61</v>
      </c>
      <c r="D36" s="217" t="s">
        <v>104</v>
      </c>
      <c r="E36" s="220"/>
      <c r="F36" s="220"/>
      <c r="G36" s="220"/>
      <c r="H36" s="189">
        <v>1</v>
      </c>
    </row>
    <row r="37" spans="1:8" ht="30.75" customHeight="1">
      <c r="A37" s="215">
        <f t="shared" si="0"/>
        <v>29</v>
      </c>
      <c r="B37" s="223" t="str">
        <f>финансирование!B190</f>
        <v>Организация и развитие водного туризма </v>
      </c>
      <c r="C37" s="217" t="s">
        <v>61</v>
      </c>
      <c r="D37" s="217" t="s">
        <v>104</v>
      </c>
      <c r="E37" s="220"/>
      <c r="F37" s="220"/>
      <c r="G37" s="220"/>
      <c r="H37" s="189">
        <v>1</v>
      </c>
    </row>
    <row r="38" spans="1:8" ht="30.75" customHeight="1">
      <c r="A38" s="215">
        <f t="shared" si="0"/>
        <v>30</v>
      </c>
      <c r="B38" s="223" t="str">
        <f>финансирование!B194</f>
        <v>Организация комплексов отдыха (пантовые ванны, лекарственные ванны)</v>
      </c>
      <c r="C38" s="217" t="s">
        <v>61</v>
      </c>
      <c r="D38" s="217" t="s">
        <v>104</v>
      </c>
      <c r="E38" s="220"/>
      <c r="F38" s="220"/>
      <c r="G38" s="220"/>
      <c r="H38" s="189">
        <v>5</v>
      </c>
    </row>
    <row r="39" spans="1:8" ht="33" customHeight="1">
      <c r="A39" s="215">
        <f t="shared" si="0"/>
        <v>31</v>
      </c>
      <c r="B39" s="223" t="str">
        <f>финансирование!B198</f>
        <v> Сотрудничество с туроператорами по реализации туристских путевок  для населения района</v>
      </c>
      <c r="C39" s="217" t="s">
        <v>61</v>
      </c>
      <c r="D39" s="217" t="s">
        <v>104</v>
      </c>
      <c r="E39" s="220"/>
      <c r="F39" s="220"/>
      <c r="G39" s="220"/>
      <c r="H39" s="189">
        <v>1</v>
      </c>
    </row>
    <row r="40" spans="1:8" ht="15">
      <c r="A40" s="215">
        <f t="shared" si="0"/>
        <v>32</v>
      </c>
      <c r="B40" s="223" t="str">
        <f>финансирование!B206</f>
        <v>Разработка маршрутов специализированных видов туризма</v>
      </c>
      <c r="C40" s="217" t="s">
        <v>61</v>
      </c>
      <c r="D40" s="217" t="s">
        <v>104</v>
      </c>
      <c r="E40" s="220"/>
      <c r="F40" s="220"/>
      <c r="G40" s="220"/>
      <c r="H40" s="189">
        <v>1</v>
      </c>
    </row>
    <row r="41" spans="1:8" ht="15">
      <c r="A41" s="215">
        <f t="shared" si="0"/>
        <v>33</v>
      </c>
      <c r="B41" s="223" t="str">
        <f>финансирование!B210</f>
        <v>Поддержка и развитие детско-юношеского туризма</v>
      </c>
      <c r="C41" s="217" t="s">
        <v>61</v>
      </c>
      <c r="D41" s="217" t="s">
        <v>104</v>
      </c>
      <c r="E41" s="224"/>
      <c r="F41" s="220"/>
      <c r="G41" s="220"/>
      <c r="H41" s="189">
        <v>1</v>
      </c>
    </row>
    <row r="42" spans="1:8" ht="19.5" customHeight="1">
      <c r="A42" s="215">
        <f t="shared" si="0"/>
        <v>34</v>
      </c>
      <c r="B42" s="223" t="str">
        <f>финансирование!B214</f>
        <v>Содействие в развитии производства народных промыслов</v>
      </c>
      <c r="C42" s="217" t="s">
        <v>61</v>
      </c>
      <c r="D42" s="217" t="s">
        <v>104</v>
      </c>
      <c r="E42" s="220"/>
      <c r="F42" s="220"/>
      <c r="G42" s="220"/>
      <c r="H42" s="189">
        <v>1</v>
      </c>
    </row>
    <row r="43" spans="1:8" ht="38.25" customHeight="1">
      <c r="A43" s="215">
        <f t="shared" si="0"/>
        <v>35</v>
      </c>
      <c r="B43" s="225" t="str">
        <f>финансирование!B218</f>
        <v>Содействие в развитии изготовления  войлока</v>
      </c>
      <c r="C43" s="217" t="s">
        <v>61</v>
      </c>
      <c r="D43" s="217" t="s">
        <v>104</v>
      </c>
      <c r="E43" s="226"/>
      <c r="F43" s="226"/>
      <c r="G43" s="226"/>
      <c r="H43" s="227">
        <v>1</v>
      </c>
    </row>
    <row r="44" spans="1:8" ht="21.75" customHeight="1">
      <c r="A44" s="215">
        <f t="shared" si="0"/>
        <v>36</v>
      </c>
      <c r="B44" s="223" t="str">
        <f>финансирование!B222</f>
        <v>Организация реализации сувениров на Семинском перевале</v>
      </c>
      <c r="C44" s="217" t="s">
        <v>61</v>
      </c>
      <c r="D44" s="217" t="s">
        <v>104</v>
      </c>
      <c r="E44" s="220"/>
      <c r="F44" s="220"/>
      <c r="G44" s="220"/>
      <c r="H44" s="189">
        <v>1</v>
      </c>
    </row>
    <row r="45" spans="1:8" ht="15">
      <c r="A45" s="215">
        <f t="shared" si="0"/>
        <v>37</v>
      </c>
      <c r="B45" s="223" t="str">
        <f>финансирование!B226</f>
        <v>Организация реализации сувениров на Чике-Таманском перевале</v>
      </c>
      <c r="C45" s="217" t="s">
        <v>61</v>
      </c>
      <c r="D45" s="217" t="s">
        <v>104</v>
      </c>
      <c r="E45" s="220"/>
      <c r="F45" s="220"/>
      <c r="G45" s="220"/>
      <c r="H45" s="189">
        <v>1</v>
      </c>
    </row>
    <row r="46" spans="1:8" ht="30.75" customHeight="1">
      <c r="A46" s="215">
        <f t="shared" si="0"/>
        <v>38</v>
      </c>
      <c r="B46" s="225" t="str">
        <f>финансирование!B270</f>
        <v>Создание ассоциации предпринимателей района, занятых в сфере туризма</v>
      </c>
      <c r="C46" s="217" t="s">
        <v>61</v>
      </c>
      <c r="D46" s="217" t="s">
        <v>104</v>
      </c>
      <c r="E46" s="220"/>
      <c r="F46" s="220"/>
      <c r="G46" s="220"/>
      <c r="H46" s="189">
        <v>1</v>
      </c>
    </row>
    <row r="47" spans="1:8" ht="36.75" customHeight="1">
      <c r="A47" s="215">
        <f t="shared" si="0"/>
        <v>39</v>
      </c>
      <c r="B47" s="225" t="str">
        <f>финансирование!B274</f>
        <v>Формирование реестра субъектов малого предпринимательства</v>
      </c>
      <c r="C47" s="217" t="s">
        <v>61</v>
      </c>
      <c r="D47" s="217" t="s">
        <v>104</v>
      </c>
      <c r="E47" s="220"/>
      <c r="F47" s="220"/>
      <c r="G47" s="220"/>
      <c r="H47" s="228">
        <v>1</v>
      </c>
    </row>
    <row r="48" spans="1:8" ht="32.25" customHeight="1">
      <c r="A48" s="215">
        <f t="shared" si="0"/>
        <v>40</v>
      </c>
      <c r="B48" s="225" t="str">
        <f>финансирование!B278</f>
        <v>Проведение аналитических, прогнозных исследований и мониторинга по проблемам предпринимательства</v>
      </c>
      <c r="C48" s="217" t="s">
        <v>61</v>
      </c>
      <c r="D48" s="217" t="s">
        <v>104</v>
      </c>
      <c r="E48" s="220"/>
      <c r="F48" s="220"/>
      <c r="G48" s="220"/>
      <c r="H48" s="189">
        <v>1</v>
      </c>
    </row>
    <row r="49" spans="1:8" ht="15">
      <c r="A49" s="215">
        <f t="shared" si="0"/>
        <v>41</v>
      </c>
      <c r="B49" s="222" t="str">
        <f>финансирование!B282</f>
        <v>Организация работы координационного совета предпринимателей</v>
      </c>
      <c r="C49" s="217" t="s">
        <v>61</v>
      </c>
      <c r="D49" s="217" t="s">
        <v>104</v>
      </c>
      <c r="E49" s="220"/>
      <c r="F49" s="220"/>
      <c r="G49" s="220"/>
      <c r="H49" s="189">
        <v>1</v>
      </c>
    </row>
    <row r="50" spans="1:8" ht="30" customHeight="1">
      <c r="A50" s="215">
        <f t="shared" si="0"/>
        <v>42</v>
      </c>
      <c r="B50" s="222" t="str">
        <f>финансирование!B286</f>
        <v>Организация проведения публичных мероприятий по вопросам предпринимательства: проведение семинаров </v>
      </c>
      <c r="C50" s="217" t="s">
        <v>61</v>
      </c>
      <c r="D50" s="217" t="s">
        <v>104</v>
      </c>
      <c r="E50" s="220"/>
      <c r="F50" s="220"/>
      <c r="G50" s="220"/>
      <c r="H50" s="189">
        <v>12</v>
      </c>
    </row>
    <row r="51" spans="1:8" ht="44.25" customHeight="1">
      <c r="A51" s="215">
        <f t="shared" si="0"/>
        <v>43</v>
      </c>
      <c r="B51" s="222" t="str">
        <f>финансирование!B290</f>
        <v>Организация проведения публичных мероприятий по вопросам предпринимательства: проведение выставок изделий народных промыслов, изделий собственного производства</v>
      </c>
      <c r="C51" s="217" t="s">
        <v>61</v>
      </c>
      <c r="D51" s="217" t="s">
        <v>104</v>
      </c>
      <c r="E51" s="220"/>
      <c r="F51" s="220"/>
      <c r="G51" s="220"/>
      <c r="H51" s="189">
        <v>12</v>
      </c>
    </row>
    <row r="52" spans="1:8" ht="36" customHeight="1">
      <c r="A52" s="215">
        <f t="shared" si="0"/>
        <v>44</v>
      </c>
      <c r="B52" s="222" t="str">
        <f>финансирование!B294</f>
        <v>Организация проведения публичных мероприятий по вопросам предпринимательства: проведение универсальных ярмарок</v>
      </c>
      <c r="C52" s="217" t="s">
        <v>61</v>
      </c>
      <c r="D52" s="217" t="s">
        <v>104</v>
      </c>
      <c r="E52" s="220"/>
      <c r="F52" s="220"/>
      <c r="G52" s="220"/>
      <c r="H52" s="189">
        <v>12</v>
      </c>
    </row>
    <row r="53" spans="1:8" ht="44.25" customHeight="1">
      <c r="A53" s="215">
        <f t="shared" si="0"/>
        <v>45</v>
      </c>
      <c r="B53" s="222" t="str">
        <f>финансирование!B298</f>
        <v>Организация проведения публичных мероприятий по вопросам предпринимательства: проведение "круглых столов" по туризму, встречи с надзорными органами</v>
      </c>
      <c r="C53" s="217" t="s">
        <v>61</v>
      </c>
      <c r="D53" s="217" t="s">
        <v>104</v>
      </c>
      <c r="E53" s="220"/>
      <c r="F53" s="220"/>
      <c r="G53" s="220"/>
      <c r="H53" s="189">
        <v>6</v>
      </c>
    </row>
    <row r="54" spans="1:8" ht="48" customHeight="1">
      <c r="A54" s="215">
        <f t="shared" si="0"/>
        <v>46</v>
      </c>
      <c r="B54" s="222" t="str">
        <f>финансирование!B302</f>
        <v>Организация участия субъектов малого и среднего </v>
      </c>
      <c r="C54" s="217" t="s">
        <v>61</v>
      </c>
      <c r="D54" s="217" t="s">
        <v>104</v>
      </c>
      <c r="E54" s="220"/>
      <c r="F54" s="220"/>
      <c r="G54" s="220"/>
      <c r="H54" s="189">
        <v>3</v>
      </c>
    </row>
    <row r="55" spans="1:8" ht="32.25" customHeight="1">
      <c r="A55" s="215">
        <f t="shared" si="0"/>
        <v>47</v>
      </c>
      <c r="B55" s="222" t="str">
        <f>финансирование!B306</f>
        <v>Проведение разяснительной консультационной работы в средствах массовой информации</v>
      </c>
      <c r="C55" s="217" t="s">
        <v>61</v>
      </c>
      <c r="D55" s="217" t="s">
        <v>104</v>
      </c>
      <c r="E55" s="220"/>
      <c r="F55" s="220"/>
      <c r="G55" s="220"/>
      <c r="H55" s="189">
        <v>12</v>
      </c>
    </row>
    <row r="56" spans="1:8" ht="39" customHeight="1">
      <c r="A56" s="215">
        <f t="shared" si="0"/>
        <v>48</v>
      </c>
      <c r="B56" s="222" t="str">
        <f>финансирование!B310</f>
        <v>Предоставление в районной газете места для размещения рекламы предпринимателей района</v>
      </c>
      <c r="C56" s="217" t="s">
        <v>61</v>
      </c>
      <c r="D56" s="217" t="s">
        <v>104</v>
      </c>
      <c r="E56" s="220"/>
      <c r="F56" s="220"/>
      <c r="G56" s="220"/>
      <c r="H56" s="189">
        <v>12</v>
      </c>
    </row>
    <row r="57" spans="1:8" ht="29.25" customHeight="1">
      <c r="A57" s="215">
        <f t="shared" si="0"/>
        <v>49</v>
      </c>
      <c r="B57" s="222" t="str">
        <f>финансирование!B314</f>
        <v>Проведение конкурса среди студентов Онгудайского района "Моя малая Родина"</v>
      </c>
      <c r="C57" s="217" t="s">
        <v>61</v>
      </c>
      <c r="D57" s="217" t="s">
        <v>104</v>
      </c>
      <c r="E57" s="220" t="s">
        <v>205</v>
      </c>
      <c r="F57" s="220"/>
      <c r="G57" s="220"/>
      <c r="H57" s="189">
        <v>12</v>
      </c>
    </row>
    <row r="58" spans="1:8" ht="30.75" customHeight="1">
      <c r="A58" s="215">
        <f t="shared" si="0"/>
        <v>50</v>
      </c>
      <c r="B58" s="222" t="str">
        <f>финансирование!B318</f>
        <v>Проведение  уроков  в образовательных учреждениях района о предпринимательстве</v>
      </c>
      <c r="C58" s="217" t="s">
        <v>61</v>
      </c>
      <c r="D58" s="217" t="s">
        <v>104</v>
      </c>
      <c r="E58" s="220"/>
      <c r="F58" s="220"/>
      <c r="G58" s="220"/>
      <c r="H58" s="189">
        <v>10</v>
      </c>
    </row>
    <row r="59" spans="1:8" ht="30" customHeight="1">
      <c r="A59" s="215">
        <f t="shared" si="0"/>
        <v>51</v>
      </c>
      <c r="B59" s="222" t="str">
        <f>финансирование!B326</f>
        <v>Дальнейшее развитие муниципального центра поддержки предпринимательства(выделение кабинета, оргтехники)</v>
      </c>
      <c r="C59" s="217" t="s">
        <v>61</v>
      </c>
      <c r="D59" s="217" t="s">
        <v>104</v>
      </c>
      <c r="E59" s="220"/>
      <c r="F59" s="220"/>
      <c r="G59" s="220"/>
      <c r="H59" s="189">
        <v>1</v>
      </c>
    </row>
    <row r="60" spans="1:8" ht="27.75" customHeight="1">
      <c r="A60" s="215">
        <f t="shared" si="0"/>
        <v>52</v>
      </c>
      <c r="B60" s="222" t="str">
        <f>финансирование!B330</f>
        <v>Субсидирование части процентной ставки по кредитам, полученным в российских кредитных оранизациях</v>
      </c>
      <c r="C60" s="217" t="s">
        <v>61</v>
      </c>
      <c r="D60" s="217" t="s">
        <v>104</v>
      </c>
      <c r="E60" s="220"/>
      <c r="F60" s="220"/>
      <c r="G60" s="220"/>
      <c r="H60" s="189" t="s">
        <v>204</v>
      </c>
    </row>
    <row r="61" spans="1:8" ht="27.75" customHeight="1">
      <c r="A61" s="215">
        <f t="shared" si="0"/>
        <v>53</v>
      </c>
      <c r="B61" s="222" t="str">
        <f>финансирование!B334</f>
        <v>Обеспечение консалтингового сопровождения инвестиционных и инновационных проектов</v>
      </c>
      <c r="C61" s="217" t="s">
        <v>61</v>
      </c>
      <c r="D61" s="217" t="s">
        <v>104</v>
      </c>
      <c r="E61" s="220"/>
      <c r="F61" s="220"/>
      <c r="G61" s="220"/>
      <c r="H61" s="189">
        <v>20</v>
      </c>
    </row>
    <row r="62" spans="1:8" ht="35.25" customHeight="1">
      <c r="A62" s="215">
        <f t="shared" si="0"/>
        <v>54</v>
      </c>
      <c r="B62" s="222" t="str">
        <f>финансирование!B266</f>
        <v>Мероприятия информацонно-методической и организационной поддержки предпринимательства</v>
      </c>
      <c r="C62" s="217" t="s">
        <v>61</v>
      </c>
      <c r="D62" s="217" t="s">
        <v>104</v>
      </c>
      <c r="E62" s="220"/>
      <c r="F62" s="220"/>
      <c r="G62" s="220"/>
      <c r="H62" s="189">
        <v>6</v>
      </c>
    </row>
    <row r="63" spans="1:8" ht="27" customHeight="1">
      <c r="A63" s="215">
        <f t="shared" si="0"/>
        <v>55</v>
      </c>
      <c r="B63" s="222" t="str">
        <f>финансирование!B338</f>
        <v>Разработка и реализация программ подготовки и переподготовки кадров для субъектов МП совместно с ЦЗН</v>
      </c>
      <c r="C63" s="217" t="s">
        <v>61</v>
      </c>
      <c r="D63" s="217" t="s">
        <v>104</v>
      </c>
      <c r="E63" s="220"/>
      <c r="F63" s="220"/>
      <c r="G63" s="220"/>
      <c r="H63" s="189">
        <v>6</v>
      </c>
    </row>
    <row r="64" spans="1:8" ht="35.25" customHeight="1">
      <c r="A64" s="215">
        <f t="shared" si="0"/>
        <v>56</v>
      </c>
      <c r="B64" s="222" t="str">
        <f>финансирование!B342</f>
        <v>Консультирование по вопросу наиболее перспективных направлений развития бизнеса</v>
      </c>
      <c r="C64" s="217" t="s">
        <v>61</v>
      </c>
      <c r="D64" s="217" t="s">
        <v>104</v>
      </c>
      <c r="E64" s="220"/>
      <c r="F64" s="220"/>
      <c r="G64" s="220"/>
      <c r="H64" s="189">
        <v>15</v>
      </c>
    </row>
    <row r="65" spans="1:8" ht="27" customHeight="1">
      <c r="A65" s="215" t="s">
        <v>207</v>
      </c>
      <c r="B65" s="222" t="str">
        <f>финансирование!B346</f>
        <v>Оказание муниципальной грантовой поддержки  молодым предпринимателям</v>
      </c>
      <c r="C65" s="217" t="s">
        <v>61</v>
      </c>
      <c r="D65" s="217" t="s">
        <v>104</v>
      </c>
      <c r="E65" s="220"/>
      <c r="F65" s="220"/>
      <c r="G65" s="220"/>
      <c r="H65" s="189">
        <v>15</v>
      </c>
    </row>
    <row r="66" spans="1:8" ht="15">
      <c r="A66" s="215"/>
      <c r="B66" s="222"/>
      <c r="C66" s="217"/>
      <c r="D66" s="217"/>
      <c r="E66" s="220"/>
      <c r="F66" s="220"/>
      <c r="G66" s="220"/>
      <c r="H66" s="189"/>
    </row>
    <row r="67" spans="1:8" ht="15">
      <c r="A67" s="215"/>
      <c r="B67" s="222"/>
      <c r="C67" s="217"/>
      <c r="D67" s="217"/>
      <c r="E67" s="220"/>
      <c r="F67" s="220"/>
      <c r="G67" s="220"/>
      <c r="H67" s="189"/>
    </row>
    <row r="68" spans="1:8" ht="15">
      <c r="A68" s="215"/>
      <c r="B68" s="222"/>
      <c r="C68" s="217"/>
      <c r="D68" s="217"/>
      <c r="E68" s="220"/>
      <c r="F68" s="220"/>
      <c r="G68" s="220"/>
      <c r="H68" s="189"/>
    </row>
    <row r="69" spans="1:8" ht="15">
      <c r="A69" s="215"/>
      <c r="B69" s="222"/>
      <c r="C69" s="217"/>
      <c r="D69" s="217"/>
      <c r="E69" s="220"/>
      <c r="F69" s="220"/>
      <c r="G69" s="220"/>
      <c r="H69" s="189"/>
    </row>
    <row r="70" spans="1:8" ht="15">
      <c r="A70" s="215"/>
      <c r="B70" s="222"/>
      <c r="C70" s="217"/>
      <c r="D70" s="217"/>
      <c r="E70" s="220"/>
      <c r="F70" s="220"/>
      <c r="G70" s="220"/>
      <c r="H70" s="189"/>
    </row>
    <row r="71" spans="1:8" ht="15">
      <c r="A71" s="215"/>
      <c r="B71" s="222"/>
      <c r="C71" s="217"/>
      <c r="D71" s="217"/>
      <c r="E71" s="220"/>
      <c r="F71" s="220"/>
      <c r="G71" s="220"/>
      <c r="H71" s="189"/>
    </row>
    <row r="72" spans="1:8" ht="15">
      <c r="A72" s="215"/>
      <c r="B72" s="222"/>
      <c r="C72" s="217"/>
      <c r="D72" s="217"/>
      <c r="E72" s="220"/>
      <c r="F72" s="220"/>
      <c r="G72" s="220"/>
      <c r="H72" s="189"/>
    </row>
    <row r="73" spans="1:8" ht="15">
      <c r="A73" s="215"/>
      <c r="B73" s="222"/>
      <c r="C73" s="217"/>
      <c r="D73" s="217"/>
      <c r="E73" s="220"/>
      <c r="F73" s="220"/>
      <c r="G73" s="220"/>
      <c r="H73" s="189"/>
    </row>
    <row r="74" spans="1:8" ht="15">
      <c r="A74" s="215"/>
      <c r="B74" s="222"/>
      <c r="C74" s="217"/>
      <c r="D74" s="217"/>
      <c r="E74" s="220"/>
      <c r="F74" s="220"/>
      <c r="G74" s="220"/>
      <c r="H74" s="189"/>
    </row>
    <row r="75" spans="1:8" ht="15">
      <c r="A75" s="215"/>
      <c r="B75" s="222"/>
      <c r="C75" s="217"/>
      <c r="D75" s="217"/>
      <c r="E75" s="220"/>
      <c r="F75" s="220"/>
      <c r="G75" s="220"/>
      <c r="H75" s="189"/>
    </row>
    <row r="76" spans="1:8" ht="15">
      <c r="A76" s="215"/>
      <c r="B76" s="222"/>
      <c r="C76" s="217"/>
      <c r="D76" s="217"/>
      <c r="E76" s="220"/>
      <c r="F76" s="220"/>
      <c r="G76" s="220"/>
      <c r="H76" s="189"/>
    </row>
    <row r="77" spans="1:8" ht="15">
      <c r="A77" s="215"/>
      <c r="B77" s="222"/>
      <c r="C77" s="217"/>
      <c r="D77" s="217"/>
      <c r="E77" s="220"/>
      <c r="F77" s="220"/>
      <c r="G77" s="220"/>
      <c r="H77" s="189"/>
    </row>
  </sheetData>
  <sheetProtection/>
  <mergeCells count="9">
    <mergeCell ref="A6:H6"/>
    <mergeCell ref="D3:D4"/>
    <mergeCell ref="F1:H1"/>
    <mergeCell ref="C3:C4"/>
    <mergeCell ref="H3:H4"/>
    <mergeCell ref="B3:B4"/>
    <mergeCell ref="A2:H2"/>
    <mergeCell ref="E3:G3"/>
    <mergeCell ref="A3:A4"/>
  </mergeCells>
  <printOptions/>
  <pageMargins left="1.1811023622047245" right="0.5118110236220472" top="0.2755905511811024" bottom="0.3937007874015748" header="0.1968503937007874" footer="0.196850393700787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Пользователь</cp:lastModifiedBy>
  <cp:lastPrinted>2011-10-20T12:12:34Z</cp:lastPrinted>
  <dcterms:created xsi:type="dcterms:W3CDTF">1999-10-14T09:56:26Z</dcterms:created>
  <dcterms:modified xsi:type="dcterms:W3CDTF">2011-10-20T12:36:42Z</dcterms:modified>
  <cp:category/>
  <cp:version/>
  <cp:contentType/>
  <cp:contentStatus/>
</cp:coreProperties>
</file>