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470" windowHeight="9015"/>
  </bookViews>
  <sheets>
    <sheet name="5" sheetId="1" r:id="rId1"/>
  </sheets>
  <definedNames>
    <definedName name="_xlnm.Print_Titles" localSheetId="0">'5'!$12:$12</definedName>
    <definedName name="_xlnm.Print_Area" localSheetId="0">'5'!$A$1:$L$202</definedName>
  </definedNames>
  <calcPr calcId="145621"/>
</workbook>
</file>

<file path=xl/calcChain.xml><?xml version="1.0" encoding="utf-8"?>
<calcChain xmlns="http://schemas.openxmlformats.org/spreadsheetml/2006/main">
  <c r="H210" i="1" l="1"/>
  <c r="G210" i="1"/>
  <c r="F209" i="1"/>
  <c r="H209" i="1" s="1"/>
  <c r="E209" i="1"/>
  <c r="G209" i="1" s="1"/>
  <c r="D209" i="1"/>
  <c r="C209" i="1"/>
  <c r="H208" i="1"/>
  <c r="G208" i="1"/>
  <c r="F207" i="1"/>
  <c r="H207" i="1" s="1"/>
  <c r="E207" i="1"/>
  <c r="G207" i="1" s="1"/>
  <c r="D207" i="1"/>
  <c r="C207" i="1"/>
  <c r="H206" i="1"/>
  <c r="G206" i="1"/>
  <c r="F205" i="1"/>
  <c r="H205" i="1" s="1"/>
  <c r="E205" i="1"/>
  <c r="G205" i="1" s="1"/>
  <c r="D205" i="1"/>
  <c r="C205" i="1"/>
  <c r="H204" i="1"/>
  <c r="G204" i="1"/>
  <c r="F203" i="1"/>
  <c r="H203" i="1" s="1"/>
  <c r="E203" i="1"/>
  <c r="G203" i="1" s="1"/>
  <c r="D203" i="1"/>
  <c r="C203" i="1"/>
  <c r="H202" i="1"/>
  <c r="D202" i="1"/>
  <c r="G202" i="1" s="1"/>
  <c r="F201" i="1"/>
  <c r="H201" i="1" s="1"/>
  <c r="E201" i="1"/>
  <c r="G201" i="1" s="1"/>
  <c r="D201" i="1"/>
  <c r="C201" i="1"/>
  <c r="H200" i="1"/>
  <c r="G200" i="1"/>
  <c r="F199" i="1"/>
  <c r="H199" i="1" s="1"/>
  <c r="E199" i="1"/>
  <c r="G199" i="1" s="1"/>
  <c r="D199" i="1"/>
  <c r="C199" i="1"/>
  <c r="F198" i="1"/>
  <c r="H198" i="1" s="1"/>
  <c r="E198" i="1"/>
  <c r="G198" i="1" s="1"/>
  <c r="D198" i="1"/>
  <c r="C198" i="1"/>
  <c r="D197" i="1"/>
  <c r="E196" i="1"/>
  <c r="D196" i="1"/>
  <c r="C196" i="1"/>
  <c r="H195" i="1"/>
  <c r="D195" i="1"/>
  <c r="G195" i="1" s="1"/>
  <c r="F194" i="1"/>
  <c r="H194" i="1" s="1"/>
  <c r="E194" i="1"/>
  <c r="D194" i="1" s="1"/>
  <c r="C194" i="1"/>
  <c r="H193" i="1"/>
  <c r="G193" i="1"/>
  <c r="D193" i="1"/>
  <c r="F192" i="1"/>
  <c r="H192" i="1" s="1"/>
  <c r="E192" i="1"/>
  <c r="G192" i="1" s="1"/>
  <c r="D192" i="1"/>
  <c r="C192" i="1"/>
  <c r="H191" i="1"/>
  <c r="D191" i="1"/>
  <c r="G191" i="1" s="1"/>
  <c r="F190" i="1"/>
  <c r="H190" i="1" s="1"/>
  <c r="E190" i="1"/>
  <c r="D190" i="1" s="1"/>
  <c r="C190" i="1"/>
  <c r="H189" i="1"/>
  <c r="G189" i="1"/>
  <c r="D189" i="1"/>
  <c r="F188" i="1"/>
  <c r="H188" i="1" s="1"/>
  <c r="E188" i="1"/>
  <c r="G188" i="1" s="1"/>
  <c r="D188" i="1"/>
  <c r="C188" i="1"/>
  <c r="H187" i="1"/>
  <c r="D187" i="1"/>
  <c r="G187" i="1" s="1"/>
  <c r="F186" i="1"/>
  <c r="H186" i="1" s="1"/>
  <c r="E186" i="1"/>
  <c r="D186" i="1" s="1"/>
  <c r="C186" i="1"/>
  <c r="H185" i="1"/>
  <c r="G185" i="1"/>
  <c r="D185" i="1"/>
  <c r="F184" i="1"/>
  <c r="H184" i="1" s="1"/>
  <c r="E184" i="1"/>
  <c r="G184" i="1" s="1"/>
  <c r="D184" i="1"/>
  <c r="C184" i="1"/>
  <c r="H183" i="1"/>
  <c r="D183" i="1"/>
  <c r="G183" i="1" s="1"/>
  <c r="F182" i="1"/>
  <c r="H182" i="1" s="1"/>
  <c r="E182" i="1"/>
  <c r="D182" i="1" s="1"/>
  <c r="C182" i="1"/>
  <c r="H181" i="1"/>
  <c r="D181" i="1"/>
  <c r="G181" i="1" s="1"/>
  <c r="H180" i="1"/>
  <c r="D180" i="1"/>
  <c r="G180" i="1" s="1"/>
  <c r="H179" i="1"/>
  <c r="G179" i="1"/>
  <c r="D179" i="1"/>
  <c r="H178" i="1"/>
  <c r="E177" i="1"/>
  <c r="H177" i="1" s="1"/>
  <c r="C177" i="1"/>
  <c r="H176" i="1"/>
  <c r="G176" i="1"/>
  <c r="D176" i="1"/>
  <c r="H175" i="1"/>
  <c r="D175" i="1"/>
  <c r="G175" i="1" s="1"/>
  <c r="H174" i="1"/>
  <c r="G174" i="1"/>
  <c r="D174" i="1"/>
  <c r="H173" i="1"/>
  <c r="D173" i="1"/>
  <c r="G173" i="1" s="1"/>
  <c r="D172" i="1"/>
  <c r="H171" i="1"/>
  <c r="D171" i="1"/>
  <c r="G171" i="1" s="1"/>
  <c r="D170" i="1"/>
  <c r="H169" i="1"/>
  <c r="D169" i="1"/>
  <c r="G169" i="1" s="1"/>
  <c r="F168" i="1"/>
  <c r="H168" i="1" s="1"/>
  <c r="E168" i="1"/>
  <c r="D168" i="1" s="1"/>
  <c r="C168" i="1"/>
  <c r="F167" i="1"/>
  <c r="H167" i="1" s="1"/>
  <c r="E167" i="1"/>
  <c r="D167" i="1" s="1"/>
  <c r="C167" i="1"/>
  <c r="H166" i="1"/>
  <c r="G166" i="1"/>
  <c r="D166" i="1"/>
  <c r="F165" i="1"/>
  <c r="H165" i="1" s="1"/>
  <c r="E165" i="1"/>
  <c r="G165" i="1" s="1"/>
  <c r="D165" i="1"/>
  <c r="C165" i="1"/>
  <c r="H164" i="1"/>
  <c r="D164" i="1"/>
  <c r="G164" i="1" s="1"/>
  <c r="F163" i="1"/>
  <c r="H163" i="1" s="1"/>
  <c r="E163" i="1"/>
  <c r="D163" i="1" s="1"/>
  <c r="C163" i="1"/>
  <c r="H162" i="1"/>
  <c r="G162" i="1"/>
  <c r="D162" i="1"/>
  <c r="F161" i="1"/>
  <c r="H161" i="1" s="1"/>
  <c r="E161" i="1"/>
  <c r="G161" i="1" s="1"/>
  <c r="D161" i="1"/>
  <c r="C161" i="1"/>
  <c r="H160" i="1"/>
  <c r="D160" i="1"/>
  <c r="G160" i="1" s="1"/>
  <c r="F159" i="1"/>
  <c r="H159" i="1" s="1"/>
  <c r="E159" i="1"/>
  <c r="D159" i="1" s="1"/>
  <c r="C159" i="1"/>
  <c r="H158" i="1"/>
  <c r="G158" i="1"/>
  <c r="D158" i="1"/>
  <c r="F157" i="1"/>
  <c r="H157" i="1" s="1"/>
  <c r="E157" i="1"/>
  <c r="G157" i="1" s="1"/>
  <c r="D157" i="1"/>
  <c r="C157" i="1"/>
  <c r="H156" i="1"/>
  <c r="D156" i="1"/>
  <c r="G156" i="1" s="1"/>
  <c r="F155" i="1"/>
  <c r="H155" i="1" s="1"/>
  <c r="E155" i="1"/>
  <c r="D155" i="1" s="1"/>
  <c r="C155" i="1"/>
  <c r="H154" i="1"/>
  <c r="G154" i="1"/>
  <c r="D154" i="1"/>
  <c r="F153" i="1"/>
  <c r="H153" i="1" s="1"/>
  <c r="E153" i="1"/>
  <c r="G153" i="1" s="1"/>
  <c r="D153" i="1"/>
  <c r="C153" i="1"/>
  <c r="H152" i="1"/>
  <c r="D152" i="1"/>
  <c r="G152" i="1" s="1"/>
  <c r="F151" i="1"/>
  <c r="H151" i="1" s="1"/>
  <c r="E151" i="1"/>
  <c r="D151" i="1" s="1"/>
  <c r="D150" i="1" s="1"/>
  <c r="C151" i="1"/>
  <c r="F150" i="1"/>
  <c r="N150" i="1" s="1"/>
  <c r="E150" i="1"/>
  <c r="M150" i="1" s="1"/>
  <c r="C150" i="1"/>
  <c r="H149" i="1"/>
  <c r="G149" i="1"/>
  <c r="D149" i="1"/>
  <c r="H148" i="1"/>
  <c r="D148" i="1"/>
  <c r="G148" i="1" s="1"/>
  <c r="H147" i="1"/>
  <c r="D147" i="1"/>
  <c r="G147" i="1" s="1"/>
  <c r="H146" i="1"/>
  <c r="D146" i="1"/>
  <c r="G146" i="1" s="1"/>
  <c r="H145" i="1"/>
  <c r="D145" i="1"/>
  <c r="G145" i="1" s="1"/>
  <c r="H144" i="1"/>
  <c r="D144" i="1"/>
  <c r="G144" i="1" s="1"/>
  <c r="H143" i="1"/>
  <c r="D143" i="1"/>
  <c r="G143" i="1" s="1"/>
  <c r="F142" i="1"/>
  <c r="E142" i="1"/>
  <c r="E141" i="1" s="1"/>
  <c r="E118" i="1" s="1"/>
  <c r="E108" i="1" s="1"/>
  <c r="E107" i="1" s="1"/>
  <c r="J109" i="1" s="1"/>
  <c r="J110" i="1" s="1"/>
  <c r="C142" i="1"/>
  <c r="F141" i="1"/>
  <c r="F118" i="1" s="1"/>
  <c r="F108" i="1" s="1"/>
  <c r="D140" i="1"/>
  <c r="F139" i="1"/>
  <c r="E139" i="1"/>
  <c r="D139" i="1" s="1"/>
  <c r="C139" i="1"/>
  <c r="H138" i="1"/>
  <c r="D138" i="1"/>
  <c r="G138" i="1" s="1"/>
  <c r="F137" i="1"/>
  <c r="H137" i="1" s="1"/>
  <c r="E137" i="1"/>
  <c r="C137" i="1"/>
  <c r="H136" i="1"/>
  <c r="D136" i="1"/>
  <c r="G136" i="1" s="1"/>
  <c r="F135" i="1"/>
  <c r="H135" i="1" s="1"/>
  <c r="E135" i="1"/>
  <c r="D135" i="1" s="1"/>
  <c r="C135" i="1"/>
  <c r="H134" i="1"/>
  <c r="D134" i="1"/>
  <c r="G134" i="1" s="1"/>
  <c r="F133" i="1"/>
  <c r="H133" i="1" s="1"/>
  <c r="E133" i="1"/>
  <c r="C133" i="1"/>
  <c r="F132" i="1"/>
  <c r="H132" i="1" s="1"/>
  <c r="E132" i="1"/>
  <c r="C132" i="1"/>
  <c r="H131" i="1"/>
  <c r="D131" i="1"/>
  <c r="G131" i="1" s="1"/>
  <c r="F130" i="1"/>
  <c r="H130" i="1" s="1"/>
  <c r="E130" i="1"/>
  <c r="G130" i="1" s="1"/>
  <c r="D130" i="1"/>
  <c r="C130" i="1"/>
  <c r="F129" i="1"/>
  <c r="H129" i="1" s="1"/>
  <c r="E129" i="1"/>
  <c r="G129" i="1" s="1"/>
  <c r="D129" i="1"/>
  <c r="C129" i="1"/>
  <c r="H128" i="1"/>
  <c r="D128" i="1"/>
  <c r="G128" i="1" s="1"/>
  <c r="F127" i="1"/>
  <c r="H127" i="1" s="1"/>
  <c r="E127" i="1"/>
  <c r="C127" i="1"/>
  <c r="H126" i="1"/>
  <c r="G126" i="1"/>
  <c r="D126" i="1"/>
  <c r="F125" i="1"/>
  <c r="H125" i="1" s="1"/>
  <c r="E125" i="1"/>
  <c r="G125" i="1" s="1"/>
  <c r="D125" i="1"/>
  <c r="C125" i="1"/>
  <c r="H124" i="1"/>
  <c r="D124" i="1"/>
  <c r="G124" i="1" s="1"/>
  <c r="F123" i="1"/>
  <c r="H123" i="1" s="1"/>
  <c r="E123" i="1"/>
  <c r="C123" i="1"/>
  <c r="H122" i="1"/>
  <c r="G122" i="1"/>
  <c r="D122" i="1"/>
  <c r="F121" i="1"/>
  <c r="H121" i="1" s="1"/>
  <c r="E121" i="1"/>
  <c r="G121" i="1" s="1"/>
  <c r="D121" i="1"/>
  <c r="C121" i="1"/>
  <c r="H120" i="1"/>
  <c r="D120" i="1"/>
  <c r="G120" i="1" s="1"/>
  <c r="F119" i="1"/>
  <c r="H119" i="1" s="1"/>
  <c r="E119" i="1"/>
  <c r="C119" i="1"/>
  <c r="H117" i="1"/>
  <c r="G117" i="1"/>
  <c r="D117" i="1"/>
  <c r="F116" i="1"/>
  <c r="H116" i="1" s="1"/>
  <c r="E116" i="1"/>
  <c r="G116" i="1" s="1"/>
  <c r="D116" i="1"/>
  <c r="C116" i="1"/>
  <c r="H115" i="1"/>
  <c r="D115" i="1"/>
  <c r="G115" i="1" s="1"/>
  <c r="F114" i="1"/>
  <c r="H114" i="1" s="1"/>
  <c r="E114" i="1"/>
  <c r="C114" i="1"/>
  <c r="H113" i="1"/>
  <c r="G113" i="1"/>
  <c r="D113" i="1"/>
  <c r="H112" i="1"/>
  <c r="D112" i="1"/>
  <c r="G112" i="1" s="1"/>
  <c r="N111" i="1"/>
  <c r="M111" i="1"/>
  <c r="E111" i="1"/>
  <c r="H111" i="1" s="1"/>
  <c r="D111" i="1"/>
  <c r="G111" i="1" s="1"/>
  <c r="C111" i="1"/>
  <c r="F110" i="1"/>
  <c r="H110" i="1" s="1"/>
  <c r="E110" i="1"/>
  <c r="C110" i="1"/>
  <c r="F109" i="1"/>
  <c r="H109" i="1" s="1"/>
  <c r="E109" i="1"/>
  <c r="G109" i="1" s="1"/>
  <c r="D109" i="1"/>
  <c r="C109" i="1"/>
  <c r="K108" i="1"/>
  <c r="J108" i="1"/>
  <c r="I108" i="1"/>
  <c r="H106" i="1"/>
  <c r="G106" i="1"/>
  <c r="D106" i="1"/>
  <c r="F105" i="1"/>
  <c r="H105" i="1" s="1"/>
  <c r="E105" i="1"/>
  <c r="G105" i="1" s="1"/>
  <c r="D105" i="1"/>
  <c r="C105" i="1"/>
  <c r="F104" i="1"/>
  <c r="H104" i="1" s="1"/>
  <c r="E104" i="1"/>
  <c r="D104" i="1"/>
  <c r="C104" i="1"/>
  <c r="D103" i="1"/>
  <c r="F102" i="1"/>
  <c r="E102" i="1"/>
  <c r="D102" i="1" s="1"/>
  <c r="C102" i="1"/>
  <c r="E101" i="1"/>
  <c r="C101" i="1"/>
  <c r="D101" i="1" s="1"/>
  <c r="D100" i="1"/>
  <c r="F99" i="1"/>
  <c r="E99" i="1"/>
  <c r="D99" i="1"/>
  <c r="C99" i="1"/>
  <c r="D98" i="1"/>
  <c r="D97" i="1"/>
  <c r="D96" i="1"/>
  <c r="D95" i="1"/>
  <c r="F94" i="1"/>
  <c r="E94" i="1"/>
  <c r="D94" i="1"/>
  <c r="C94" i="1"/>
  <c r="E93" i="1"/>
  <c r="D93" i="1" s="1"/>
  <c r="D91" i="1" s="1"/>
  <c r="C93" i="1"/>
  <c r="D92" i="1"/>
  <c r="E91" i="1"/>
  <c r="C91" i="1"/>
  <c r="D90" i="1"/>
  <c r="D89" i="1"/>
  <c r="D88" i="1"/>
  <c r="F87" i="1"/>
  <c r="E87" i="1"/>
  <c r="D87" i="1"/>
  <c r="C87" i="1"/>
  <c r="F86" i="1"/>
  <c r="H85" i="1"/>
  <c r="D85" i="1"/>
  <c r="G85" i="1" s="1"/>
  <c r="F84" i="1"/>
  <c r="H84" i="1" s="1"/>
  <c r="E84" i="1"/>
  <c r="D84" i="1" s="1"/>
  <c r="C84" i="1"/>
  <c r="F83" i="1"/>
  <c r="H83" i="1" s="1"/>
  <c r="E83" i="1"/>
  <c r="D83" i="1" s="1"/>
  <c r="C83" i="1"/>
  <c r="D82" i="1"/>
  <c r="F81" i="1"/>
  <c r="F78" i="1" s="1"/>
  <c r="E81" i="1"/>
  <c r="D81" i="1"/>
  <c r="C81" i="1"/>
  <c r="H80" i="1"/>
  <c r="D80" i="1"/>
  <c r="G80" i="1" s="1"/>
  <c r="F79" i="1"/>
  <c r="H79" i="1" s="1"/>
  <c r="E79" i="1"/>
  <c r="D79" i="1" s="1"/>
  <c r="D78" i="1" s="1"/>
  <c r="D74" i="1" s="1"/>
  <c r="C79" i="1"/>
  <c r="E78" i="1"/>
  <c r="E74" i="1" s="1"/>
  <c r="G74" i="1" s="1"/>
  <c r="C78" i="1"/>
  <c r="C74" i="1" s="1"/>
  <c r="H77" i="1"/>
  <c r="G77" i="1"/>
  <c r="D77" i="1"/>
  <c r="F76" i="1"/>
  <c r="H76" i="1" s="1"/>
  <c r="E76" i="1"/>
  <c r="G76" i="1" s="1"/>
  <c r="D76" i="1"/>
  <c r="C76" i="1"/>
  <c r="F75" i="1"/>
  <c r="H75" i="1" s="1"/>
  <c r="E75" i="1"/>
  <c r="G75" i="1" s="1"/>
  <c r="D75" i="1"/>
  <c r="C75" i="1"/>
  <c r="H73" i="1"/>
  <c r="D73" i="1"/>
  <c r="G73" i="1" s="1"/>
  <c r="F72" i="1"/>
  <c r="E72" i="1"/>
  <c r="C72" i="1"/>
  <c r="F71" i="1"/>
  <c r="H71" i="1" s="1"/>
  <c r="E71" i="1"/>
  <c r="D71" i="1" s="1"/>
  <c r="C71" i="1"/>
  <c r="F70" i="1"/>
  <c r="H70" i="1" s="1"/>
  <c r="E70" i="1"/>
  <c r="D70" i="1" s="1"/>
  <c r="C70" i="1"/>
  <c r="D69" i="1"/>
  <c r="D68" i="1"/>
  <c r="D67" i="1"/>
  <c r="H66" i="1"/>
  <c r="D66" i="1"/>
  <c r="F65" i="1"/>
  <c r="H65" i="1" s="1"/>
  <c r="E65" i="1"/>
  <c r="G65" i="1" s="1"/>
  <c r="D65" i="1"/>
  <c r="C65" i="1"/>
  <c r="F64" i="1"/>
  <c r="H64" i="1" s="1"/>
  <c r="E64" i="1"/>
  <c r="G64" i="1" s="1"/>
  <c r="D64" i="1"/>
  <c r="C64" i="1"/>
  <c r="H63" i="1"/>
  <c r="D63" i="1"/>
  <c r="G63" i="1" s="1"/>
  <c r="F62" i="1"/>
  <c r="H62" i="1" s="1"/>
  <c r="E62" i="1"/>
  <c r="D62" i="1" s="1"/>
  <c r="C62" i="1"/>
  <c r="D61" i="1"/>
  <c r="F60" i="1"/>
  <c r="F57" i="1" s="1"/>
  <c r="E60" i="1"/>
  <c r="D60" i="1"/>
  <c r="C60" i="1"/>
  <c r="H59" i="1"/>
  <c r="D59" i="1"/>
  <c r="G59" i="1" s="1"/>
  <c r="F58" i="1"/>
  <c r="H58" i="1" s="1"/>
  <c r="E58" i="1"/>
  <c r="D58" i="1" s="1"/>
  <c r="D57" i="1" s="1"/>
  <c r="C58" i="1"/>
  <c r="E57" i="1"/>
  <c r="E54" i="1" s="1"/>
  <c r="C57" i="1"/>
  <c r="C54" i="1" s="1"/>
  <c r="H56" i="1"/>
  <c r="G56" i="1"/>
  <c r="D56" i="1"/>
  <c r="F55" i="1"/>
  <c r="H55" i="1" s="1"/>
  <c r="E55" i="1"/>
  <c r="G55" i="1" s="1"/>
  <c r="D55" i="1"/>
  <c r="C55" i="1"/>
  <c r="H52" i="1"/>
  <c r="D52" i="1"/>
  <c r="G52" i="1" s="1"/>
  <c r="H51" i="1"/>
  <c r="G51" i="1"/>
  <c r="D51" i="1"/>
  <c r="F50" i="1"/>
  <c r="H50" i="1" s="1"/>
  <c r="E50" i="1"/>
  <c r="G50" i="1" s="1"/>
  <c r="D50" i="1"/>
  <c r="C50" i="1"/>
  <c r="F49" i="1"/>
  <c r="F46" i="1" s="1"/>
  <c r="E49" i="1"/>
  <c r="G49" i="1" s="1"/>
  <c r="D49" i="1"/>
  <c r="C49" i="1"/>
  <c r="H48" i="1"/>
  <c r="D48" i="1"/>
  <c r="G48" i="1" s="1"/>
  <c r="F47" i="1"/>
  <c r="H47" i="1" s="1"/>
  <c r="E47" i="1"/>
  <c r="D47" i="1" s="1"/>
  <c r="C47" i="1"/>
  <c r="E46" i="1"/>
  <c r="D46" i="1" s="1"/>
  <c r="C46" i="1"/>
  <c r="H45" i="1"/>
  <c r="G45" i="1"/>
  <c r="D45" i="1"/>
  <c r="F44" i="1"/>
  <c r="H44" i="1" s="1"/>
  <c r="E44" i="1"/>
  <c r="G44" i="1" s="1"/>
  <c r="D44" i="1"/>
  <c r="C44" i="1"/>
  <c r="F43" i="1"/>
  <c r="H43" i="1" s="1"/>
  <c r="E43" i="1"/>
  <c r="G43" i="1" s="1"/>
  <c r="D43" i="1"/>
  <c r="C43" i="1"/>
  <c r="H42" i="1"/>
  <c r="D42" i="1"/>
  <c r="G42" i="1" s="1"/>
  <c r="F41" i="1"/>
  <c r="H41" i="1" s="1"/>
  <c r="D41" i="1"/>
  <c r="G41" i="1" s="1"/>
  <c r="F40" i="1"/>
  <c r="H40" i="1" s="1"/>
  <c r="E40" i="1"/>
  <c r="D40" i="1" s="1"/>
  <c r="D39" i="1" s="1"/>
  <c r="C40" i="1"/>
  <c r="F39" i="1"/>
  <c r="H39" i="1" s="1"/>
  <c r="E39" i="1"/>
  <c r="C39" i="1"/>
  <c r="D38" i="1"/>
  <c r="E37" i="1"/>
  <c r="D37" i="1"/>
  <c r="C37" i="1"/>
  <c r="H36" i="1"/>
  <c r="D36" i="1"/>
  <c r="D35" i="1" s="1"/>
  <c r="F35" i="1"/>
  <c r="H35" i="1" s="1"/>
  <c r="E35" i="1"/>
  <c r="G35" i="1" s="1"/>
  <c r="C35" i="1"/>
  <c r="F34" i="1"/>
  <c r="D34" i="1"/>
  <c r="F33" i="1"/>
  <c r="H33" i="1" s="1"/>
  <c r="E33" i="1"/>
  <c r="D33" i="1" s="1"/>
  <c r="C33" i="1"/>
  <c r="C28" i="1" s="1"/>
  <c r="C15" i="1" s="1"/>
  <c r="H32" i="1"/>
  <c r="G32" i="1"/>
  <c r="D32" i="1"/>
  <c r="H31" i="1"/>
  <c r="D31" i="1"/>
  <c r="G31" i="1" s="1"/>
  <c r="H30" i="1"/>
  <c r="G30" i="1"/>
  <c r="D30" i="1"/>
  <c r="F29" i="1"/>
  <c r="H29" i="1" s="1"/>
  <c r="E29" i="1"/>
  <c r="G29" i="1" s="1"/>
  <c r="D29" i="1"/>
  <c r="C29" i="1"/>
  <c r="F28" i="1"/>
  <c r="D27" i="1"/>
  <c r="F26" i="1"/>
  <c r="D26" i="1"/>
  <c r="D25" i="1"/>
  <c r="D24" i="1"/>
  <c r="F23" i="1"/>
  <c r="E23" i="1"/>
  <c r="D23" i="1" s="1"/>
  <c r="C23" i="1"/>
  <c r="F22" i="1"/>
  <c r="E22" i="1"/>
  <c r="D22" i="1" s="1"/>
  <c r="C22" i="1"/>
  <c r="H21" i="1"/>
  <c r="G21" i="1"/>
  <c r="D21" i="1"/>
  <c r="H20" i="1"/>
  <c r="D20" i="1"/>
  <c r="G20" i="1" s="1"/>
  <c r="H19" i="1"/>
  <c r="G19" i="1"/>
  <c r="D19" i="1"/>
  <c r="H18" i="1"/>
  <c r="D18" i="1"/>
  <c r="G18" i="1" s="1"/>
  <c r="F17" i="1"/>
  <c r="H17" i="1" s="1"/>
  <c r="E17" i="1"/>
  <c r="D17" i="1" s="1"/>
  <c r="C17" i="1"/>
  <c r="F16" i="1"/>
  <c r="H16" i="1" s="1"/>
  <c r="E16" i="1"/>
  <c r="D16" i="1" s="1"/>
  <c r="C16" i="1"/>
  <c r="H108" i="1" l="1"/>
  <c r="F107" i="1"/>
  <c r="K109" i="1" s="1"/>
  <c r="K110" i="1" s="1"/>
  <c r="D142" i="1"/>
  <c r="G142" i="1" s="1"/>
  <c r="H142" i="1"/>
  <c r="H118" i="1"/>
  <c r="C141" i="1"/>
  <c r="H141" i="1"/>
  <c r="D28" i="1"/>
  <c r="G39" i="1"/>
  <c r="H46" i="1"/>
  <c r="F15" i="1"/>
  <c r="D54" i="1"/>
  <c r="H57" i="1"/>
  <c r="F54" i="1"/>
  <c r="H78" i="1"/>
  <c r="F74" i="1"/>
  <c r="H74" i="1" s="1"/>
  <c r="D86" i="1"/>
  <c r="G33" i="1"/>
  <c r="G40" i="1"/>
  <c r="G46" i="1"/>
  <c r="G47" i="1"/>
  <c r="H49" i="1"/>
  <c r="G57" i="1"/>
  <c r="G58" i="1"/>
  <c r="G62" i="1"/>
  <c r="G70" i="1"/>
  <c r="G71" i="1"/>
  <c r="G78" i="1"/>
  <c r="G79" i="1"/>
  <c r="G83" i="1"/>
  <c r="G84" i="1"/>
  <c r="G16" i="1"/>
  <c r="G17" i="1"/>
  <c r="E28" i="1"/>
  <c r="D72" i="1"/>
  <c r="C86" i="1"/>
  <c r="C53" i="1" s="1"/>
  <c r="C14" i="1" s="1"/>
  <c r="E86" i="1"/>
  <c r="E53" i="1" s="1"/>
  <c r="G104" i="1"/>
  <c r="H107" i="1"/>
  <c r="D110" i="1"/>
  <c r="G110" i="1" s="1"/>
  <c r="D114" i="1"/>
  <c r="G114" i="1" s="1"/>
  <c r="D119" i="1"/>
  <c r="G119" i="1" s="1"/>
  <c r="D123" i="1"/>
  <c r="G123" i="1" s="1"/>
  <c r="D127" i="1"/>
  <c r="G127" i="1" s="1"/>
  <c r="D132" i="1"/>
  <c r="G132" i="1" s="1"/>
  <c r="D133" i="1"/>
  <c r="G133" i="1" s="1"/>
  <c r="G135" i="1"/>
  <c r="D137" i="1"/>
  <c r="G137" i="1" s="1"/>
  <c r="G150" i="1"/>
  <c r="G151" i="1"/>
  <c r="G155" i="1"/>
  <c r="G159" i="1"/>
  <c r="G163" i="1"/>
  <c r="G167" i="1"/>
  <c r="G168" i="1"/>
  <c r="G182" i="1"/>
  <c r="G186" i="1"/>
  <c r="G190" i="1"/>
  <c r="G194" i="1"/>
  <c r="H150" i="1"/>
  <c r="D177" i="1"/>
  <c r="D141" i="1" l="1"/>
  <c r="G141" i="1" s="1"/>
  <c r="C118" i="1"/>
  <c r="C108" i="1" s="1"/>
  <c r="C107" i="1" s="1"/>
  <c r="C13" i="1" s="1"/>
  <c r="H54" i="1"/>
  <c r="F53" i="1"/>
  <c r="H53" i="1" s="1"/>
  <c r="D53" i="1"/>
  <c r="G53" i="1" s="1"/>
  <c r="G54" i="1"/>
  <c r="D118" i="1"/>
  <c r="G28" i="1"/>
  <c r="E15" i="1"/>
  <c r="F14" i="1"/>
  <c r="H28" i="1"/>
  <c r="F13" i="1" l="1"/>
  <c r="D108" i="1"/>
  <c r="G118" i="1"/>
  <c r="D15" i="1"/>
  <c r="E14" i="1"/>
  <c r="G15" i="1"/>
  <c r="H15" i="1"/>
  <c r="E13" i="1" l="1"/>
  <c r="D14" i="1"/>
  <c r="J14" i="1" s="1"/>
  <c r="H13" i="1"/>
  <c r="D107" i="1"/>
  <c r="G108" i="1"/>
  <c r="H14" i="1"/>
  <c r="D13" i="1" l="1"/>
  <c r="G13" i="1" s="1"/>
  <c r="I109" i="1"/>
  <c r="I110" i="1" s="1"/>
  <c r="G107" i="1"/>
  <c r="G14" i="1"/>
</calcChain>
</file>

<file path=xl/sharedStrings.xml><?xml version="1.0" encoding="utf-8"?>
<sst xmlns="http://schemas.openxmlformats.org/spreadsheetml/2006/main" count="386" uniqueCount="383">
  <si>
    <t>Приложение 5</t>
  </si>
  <si>
    <t xml:space="preserve">                               Объем поступлений доходов в бюджет муниципального образования "Онгудайский район" на 2016 год</t>
  </si>
  <si>
    <t>(тыс. рублей)</t>
  </si>
  <si>
    <t>(тыс.рублей)</t>
  </si>
  <si>
    <t xml:space="preserve">Код дохода </t>
  </si>
  <si>
    <t>Наименование показателя</t>
  </si>
  <si>
    <t>Сумма на 2016 год</t>
  </si>
  <si>
    <t>Изменения</t>
  </si>
  <si>
    <t>Итого с изменениями 2016 год</t>
  </si>
  <si>
    <t>Темп роста доходов, %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</si>
  <si>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</si>
  <si>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</si>
  <si>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</si>
  <si>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</si>
  <si>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</si>
  <si>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</si>
  <si>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</si>
  <si>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</si>
  <si>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</si>
  <si>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</si>
  <si>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</si>
  <si>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</si>
  <si>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</si>
  <si>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</si>
  <si>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</si>
  <si>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</si>
  <si>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</si>
  <si>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</si>
  <si>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</si>
  <si>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</si>
  <si>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</si>
  <si>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</si>
  <si>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</si>
  <si>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</si>
  <si>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</si>
  <si>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</si>
  <si>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</si>
  <si>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</si>
  <si>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</si>
  <si>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</si>
  <si>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</si>
  <si>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</si>
  <si>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</si>
  <si>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</si>
  <si>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</si>
  <si>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</si>
  <si>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</si>
  <si>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</si>
  <si>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</si>
  <si>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</si>
  <si>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</si>
  <si>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</si>
  <si>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</si>
  <si>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</si>
  <si>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</si>
  <si>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</si>
  <si>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</si>
  <si>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</si>
  <si>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</si>
  <si>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</si>
  <si>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</si>
  <si>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</si>
  <si>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</si>
  <si>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</si>
  <si>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</si>
  <si>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</si>
  <si>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</si>
  <si>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</si>
  <si>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</si>
  <si>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</si>
  <si>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</si>
  <si>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</si>
  <si>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</si>
  <si>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</si>
  <si>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</si>
  <si>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</si>
  <si>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</si>
  <si>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</si>
  <si>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</si>
  <si>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</si>
  <si>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</si>
  <si>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</si>
  <si>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</si>
  <si>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</si>
  <si>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</si>
  <si>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</si>
  <si>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</si>
  <si>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</si>
  <si>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</si>
  <si>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</si>
  <si>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</si>
  <si>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</si>
  <si>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</si>
  <si>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</si>
  <si>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</si>
  <si>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</si>
  <si>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</si>
  <si>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</si>
  <si>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</si>
  <si>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</si>
  <si>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</si>
  <si>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</si>
  <si>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</si>
  <si>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</si>
  <si>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</si>
  <si>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</si>
  <si>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</si>
  <si>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</si>
  <si>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</si>
  <si>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</si>
  <si>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</si>
  <si>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</si>
  <si>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</si>
  <si>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</si>
  <si>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</si>
  <si>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</si>
  <si>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</si>
  <si>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</si>
  <si>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</si>
  <si>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</si>
  <si>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</si>
  <si>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</si>
  <si>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</si>
  <si>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</si>
  <si>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</si>
  <si>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</si>
  <si>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</si>
  <si>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</si>
  <si>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</si>
  <si>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092  1  13  01995  05  0000  130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</si>
  <si>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</si>
  <si>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</si>
  <si>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</si>
  <si>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</si>
  <si>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</si>
  <si>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</si>
  <si>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</si>
  <si>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</si>
  <si>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</si>
  <si>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</si>
  <si>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</si>
  <si>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</si>
  <si>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</si>
  <si>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</si>
  <si>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</si>
  <si>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</si>
  <si>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</si>
  <si>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</si>
  <si>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</si>
  <si>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</si>
  <si>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</si>
  <si>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</si>
  <si>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</si>
  <si>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</si>
  <si>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</si>
  <si>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</si>
  <si>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</si>
  <si>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</si>
  <si>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</si>
  <si>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</si>
  <si>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132, 133, 134, 135, 135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Налогового кодекса Российской Федерации </t>
    </r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</si>
  <si>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</si>
  <si>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</si>
  <si>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</si>
  <si>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</si>
  <si>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</si>
  <si>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</si>
  <si>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</si>
  <si>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</si>
  <si>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</si>
  <si>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</si>
  <si>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</si>
  <si>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</si>
  <si>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</si>
  <si>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</si>
  <si>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</si>
  <si>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</si>
  <si>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</si>
  <si>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</si>
  <si>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</si>
  <si>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</si>
  <si>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</si>
  <si>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</si>
  <si>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161  1  16  33050  05  0000  140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</si>
  <si>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</si>
  <si>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</si>
  <si>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</si>
  <si>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</si>
  <si>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</si>
  <si>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</si>
  <si>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</si>
  <si>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</si>
  <si>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</si>
  <si>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</si>
  <si>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</si>
  <si>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</si>
  <si>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</si>
  <si>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</si>
  <si>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</si>
  <si>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</si>
  <si>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</si>
  <si>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</si>
  <si>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</si>
  <si>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</si>
  <si>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</si>
  <si>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</si>
  <si>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>Дотации бюджетам муниципальных районов на выравнивание бюджетной обеспеченности</t>
  </si>
  <si>
    <t xml:space="preserve"> муниципальному району</t>
  </si>
  <si>
    <t>сельским поселениям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</si>
  <si>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</si>
  <si>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</si>
  <si>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</si>
  <si>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</si>
  <si>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</si>
  <si>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</si>
  <si>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</si>
  <si>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</si>
  <si>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</si>
  <si>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</si>
  <si>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</si>
  <si>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</si>
  <si>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</si>
  <si>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</si>
  <si>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</si>
  <si>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</si>
  <si>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</si>
  <si>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Субсидии бюджетам муниципальных районов на реализацию федеральных целевых программ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</si>
  <si>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</si>
  <si>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</si>
  <si>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092  2  02  02077  05  0000  151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</si>
  <si>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</si>
  <si>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</si>
  <si>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</si>
  <si>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</si>
  <si>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</si>
  <si>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</si>
  <si>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</si>
  <si>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</si>
  <si>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</si>
  <si>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</si>
  <si>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</si>
  <si>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</si>
  <si>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</si>
  <si>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</si>
  <si>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</si>
  <si>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</si>
  <si>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</si>
  <si>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</si>
  <si>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</si>
  <si>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</si>
  <si>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</si>
  <si>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</si>
  <si>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</si>
  <si>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</si>
  <si>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</si>
  <si>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</si>
  <si>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</si>
  <si>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</si>
  <si>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</si>
  <si>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</si>
  <si>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</si>
  <si>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</si>
  <si>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</si>
  <si>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</si>
  <si>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</si>
  <si>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</si>
  <si>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</si>
  <si>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</si>
  <si>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</si>
  <si>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софинансирование расходов в части капитального ремонта зданий и материально-технического обеспечния образовательных учреждений (через Министерство образования, науки и молодежной 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</si>
  <si>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</si>
  <si>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</si>
  <si>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</si>
  <si>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</si>
  <si>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000  2  02  03000  00  0000  151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</si>
  <si>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</si>
  <si>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</si>
  <si>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</si>
  <si>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</si>
  <si>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</si>
  <si>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</si>
  <si>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</si>
  <si>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</si>
  <si>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</si>
  <si>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</si>
  <si>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</si>
  <si>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</si>
  <si>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</si>
  <si>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</si>
  <si>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</si>
  <si>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</si>
  <si>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</si>
  <si>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</si>
  <si>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</si>
  <si>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</si>
  <si>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</si>
  <si>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</si>
  <si>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</si>
  <si>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</si>
  <si>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</si>
  <si>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</si>
  <si>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</si>
  <si>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</si>
  <si>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</si>
  <si>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</si>
  <si>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</si>
  <si>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</si>
  <si>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</si>
  <si>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</si>
  <si>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</si>
  <si>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092  2  02  03024  05  0000  151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</si>
  <si>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</si>
  <si>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</si>
  <si>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</si>
  <si>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</si>
  <si>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</si>
  <si>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</si>
  <si>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</si>
  <si>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</si>
  <si>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</si>
  <si>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</si>
  <si>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</si>
  <si>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</si>
  <si>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</si>
  <si>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</si>
  <si>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000  2  02  03026  00  0000  151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</si>
  <si>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</si>
  <si>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</si>
  <si>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</si>
  <si>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</si>
  <si>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</si>
  <si>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</si>
  <si>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</si>
  <si>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000  2  02  03029  00  0000  151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</si>
  <si>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</si>
  <si>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092  2  02  03029  05  0000  151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</si>
  <si>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</si>
  <si>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</si>
  <si>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</si>
  <si>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</si>
  <si>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</si>
  <si>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</si>
  <si>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</si>
  <si>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</si>
  <si>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</si>
  <si>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</si>
  <si>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</si>
  <si>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</si>
  <si>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000  2  02  03070  00  0000  151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</si>
  <si>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</si>
  <si>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092  2  02  03070  05  0000  151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</si>
  <si>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</si>
  <si>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</si>
  <si>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</si>
  <si>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</si>
  <si>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Субвенции бюджетам муниципальных образований на проведение Всероссийской сельскохозяйственной переписи в 2016 году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</si>
  <si>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</si>
  <si>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</si>
  <si>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</si>
  <si>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</si>
  <si>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</si>
  <si>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</si>
  <si>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</si>
  <si>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</si>
  <si>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</si>
  <si>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</si>
  <si>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</si>
  <si>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</si>
  <si>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</si>
  <si>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</si>
  <si>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</si>
  <si>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</si>
  <si>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</si>
  <si>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</si>
  <si>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</si>
  <si>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</si>
  <si>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</si>
  <si>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</si>
  <si>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</si>
  <si>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</si>
  <si>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</si>
  <si>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</si>
  <si>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  решению "О бюджете муниципального образования "Онгудайский район" на  2016 год"  ( в редакции решения Совета депутатов от 24.03.2016г №18-1)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</si>
</sst>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0.000"/>
    <numFmt numFmtId="168" formatCode="#,##0.00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>
      <alignment vertical="top"/>
    </xf>
    <xf numFmtId="0" fontId="19" fillId="0" borderId="0"/>
    <xf numFmtId="43" fontId="2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43" fontId="1" fillId="0" borderId="0" xfId="1" applyFont="1" applyAlignment="1">
      <alignment horizontal="center" vertical="center"/>
    </xf>
    <xf numFmtId="0" fontId="3" fillId="0" borderId="0" xfId="0" applyFont="1" applyFill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43" fontId="1" fillId="2" borderId="2" xfId="1" applyNumberFormat="1" applyFont="1" applyFill="1" applyBorder="1" applyAlignment="1">
      <alignment horizontal="left"/>
    </xf>
    <xf numFmtId="43" fontId="1" fillId="2" borderId="2" xfId="1" applyFont="1" applyFill="1" applyBorder="1" applyAlignment="1">
      <alignment horizontal="left"/>
    </xf>
    <xf numFmtId="165" fontId="1" fillId="2" borderId="2" xfId="0" applyNumberFormat="1" applyFont="1" applyFill="1" applyBorder="1"/>
    <xf numFmtId="165" fontId="1" fillId="0" borderId="2" xfId="0" applyNumberFormat="1" applyFont="1" applyBorder="1"/>
    <xf numFmtId="43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/>
    <xf numFmtId="43" fontId="1" fillId="2" borderId="2" xfId="1" applyFont="1" applyFill="1" applyBorder="1" applyAlignment="1">
      <alignment horizontal="center"/>
    </xf>
    <xf numFmtId="0" fontId="1" fillId="0" borderId="2" xfId="0" applyFont="1" applyBorder="1"/>
    <xf numFmtId="43" fontId="14" fillId="2" borderId="0" xfId="0" applyNumberFormat="1" applyFont="1" applyFill="1"/>
    <xf numFmtId="0" fontId="15" fillId="2" borderId="0" xfId="0" applyFont="1" applyFill="1"/>
    <xf numFmtId="43" fontId="15" fillId="0" borderId="0" xfId="0" applyNumberFormat="1" applyFont="1"/>
    <xf numFmtId="0" fontId="15" fillId="0" borderId="0" xfId="0" applyFont="1"/>
    <xf numFmtId="0" fontId="16" fillId="2" borderId="2" xfId="0" applyFont="1" applyFill="1" applyBorder="1" applyAlignment="1">
      <alignment horizontal="right" vertical="center" wrapText="1"/>
    </xf>
    <xf numFmtId="49" fontId="16" fillId="2" borderId="2" xfId="0" applyNumberFormat="1" applyFont="1" applyFill="1" applyBorder="1" applyAlignment="1">
      <alignment horizontal="center"/>
    </xf>
    <xf numFmtId="49" fontId="18" fillId="2" borderId="2" xfId="2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8" fillId="2" borderId="2" xfId="3" applyFont="1" applyFill="1" applyBorder="1" applyAlignment="1">
      <alignment horizontal="left" vertical="center" wrapText="1"/>
    </xf>
    <xf numFmtId="0" fontId="16" fillId="0" borderId="0" xfId="0" applyFont="1"/>
    <xf numFmtId="43" fontId="16" fillId="0" borderId="0" xfId="0" applyNumberFormat="1" applyFont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/>
    <xf numFmtId="4" fontId="1" fillId="2" borderId="2" xfId="0" applyNumberFormat="1" applyFont="1" applyFill="1" applyBorder="1" applyAlignment="1"/>
    <xf numFmtId="168" fontId="1" fillId="0" borderId="0" xfId="0" applyNumberFormat="1" applyFont="1"/>
    <xf numFmtId="43" fontId="1" fillId="0" borderId="2" xfId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</cellXfs>
  <cellStyles count="15">
    <cellStyle name="Обычный" xfId="0" builtinId="0"/>
    <cellStyle name="Обычный 10" xfId="4"/>
    <cellStyle name="Обычный 12" xfId="3"/>
    <cellStyle name="Обычный 16" xfId="5"/>
    <cellStyle name="Обычный 17" xfId="6"/>
    <cellStyle name="Обычный 18 2" xfId="7"/>
    <cellStyle name="Обычный 18 2 2" xfId="8"/>
    <cellStyle name="Обычный 2 2 2" xfId="9"/>
    <cellStyle name="Обычный 23" xfId="10"/>
    <cellStyle name="Обычный 3 31" xfId="11"/>
    <cellStyle name="Обычный 3 33" xfId="12"/>
    <cellStyle name="Обычный 5" xfId="13"/>
    <cellStyle name="Обычный 7" xfId="2"/>
    <cellStyle name="Финансовый 13" xfId="1"/>
    <cellStyle name="Финансовый 3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view="pageBreakPreview" zoomScale="60" zoomScaleNormal="100" workbookViewId="0">
      <selection activeCell="E20" sqref="E20"/>
    </sheetView>
  </sheetViews>
  <sheetFormatPr defaultRowHeight="15.75" x14ac:dyDescent="0.25"/>
  <cols>
    <col min="1" max="1" width="33.140625" style="15" customWidth="1"/>
    <col min="2" max="2" width="56.5703125" style="16" customWidth="1"/>
    <col min="3" max="3" width="18.7109375" style="15" customWidth="1"/>
    <col min="4" max="4" width="16.7109375" style="14" customWidth="1"/>
    <col min="5" max="5" width="23.140625" style="6" customWidth="1"/>
    <col min="6" max="6" width="21.140625" style="6" hidden="1" customWidth="1"/>
    <col min="7" max="7" width="17.5703125" style="6" hidden="1" customWidth="1"/>
    <col min="8" max="8" width="15.42578125" style="6" hidden="1" customWidth="1"/>
    <col min="9" max="9" width="13.85546875" style="6" hidden="1" customWidth="1"/>
    <col min="10" max="10" width="13" style="6" hidden="1" customWidth="1"/>
    <col min="11" max="11" width="11.28515625" style="6" hidden="1" customWidth="1"/>
    <col min="12" max="12" width="0" style="6" hidden="1" customWidth="1"/>
    <col min="13" max="13" width="18" style="6" bestFit="1" customWidth="1"/>
    <col min="14" max="14" width="24.140625" style="6" customWidth="1"/>
    <col min="15" max="256" width="9.140625" style="6"/>
    <col min="257" max="257" width="33.140625" style="6" customWidth="1"/>
    <col min="258" max="258" width="50.42578125" style="6" customWidth="1"/>
    <col min="259" max="259" width="0" style="6" hidden="1" customWidth="1"/>
    <col min="260" max="260" width="16.7109375" style="6" customWidth="1"/>
    <col min="261" max="261" width="19.85546875" style="6" customWidth="1"/>
    <col min="262" max="262" width="21.140625" style="6" customWidth="1"/>
    <col min="263" max="268" width="0" style="6" hidden="1" customWidth="1"/>
    <col min="269" max="269" width="14.85546875" style="6" bestFit="1" customWidth="1"/>
    <col min="270" max="270" width="16.28515625" style="6" customWidth="1"/>
    <col min="271" max="512" width="9.140625" style="6"/>
    <col min="513" max="513" width="33.140625" style="6" customWidth="1"/>
    <col min="514" max="514" width="50.42578125" style="6" customWidth="1"/>
    <col min="515" max="515" width="0" style="6" hidden="1" customWidth="1"/>
    <col min="516" max="516" width="16.7109375" style="6" customWidth="1"/>
    <col min="517" max="517" width="19.85546875" style="6" customWidth="1"/>
    <col min="518" max="518" width="21.140625" style="6" customWidth="1"/>
    <col min="519" max="524" width="0" style="6" hidden="1" customWidth="1"/>
    <col min="525" max="525" width="14.85546875" style="6" bestFit="1" customWidth="1"/>
    <col min="526" max="526" width="16.28515625" style="6" customWidth="1"/>
    <col min="527" max="768" width="9.140625" style="6"/>
    <col min="769" max="769" width="33.140625" style="6" customWidth="1"/>
    <col min="770" max="770" width="50.42578125" style="6" customWidth="1"/>
    <col min="771" max="771" width="0" style="6" hidden="1" customWidth="1"/>
    <col min="772" max="772" width="16.7109375" style="6" customWidth="1"/>
    <col min="773" max="773" width="19.85546875" style="6" customWidth="1"/>
    <col min="774" max="774" width="21.140625" style="6" customWidth="1"/>
    <col min="775" max="780" width="0" style="6" hidden="1" customWidth="1"/>
    <col min="781" max="781" width="14.85546875" style="6" bestFit="1" customWidth="1"/>
    <col min="782" max="782" width="16.28515625" style="6" customWidth="1"/>
    <col min="783" max="1024" width="9.140625" style="6"/>
    <col min="1025" max="1025" width="33.140625" style="6" customWidth="1"/>
    <col min="1026" max="1026" width="50.42578125" style="6" customWidth="1"/>
    <col min="1027" max="1027" width="0" style="6" hidden="1" customWidth="1"/>
    <col min="1028" max="1028" width="16.7109375" style="6" customWidth="1"/>
    <col min="1029" max="1029" width="19.85546875" style="6" customWidth="1"/>
    <col min="1030" max="1030" width="21.140625" style="6" customWidth="1"/>
    <col min="1031" max="1036" width="0" style="6" hidden="1" customWidth="1"/>
    <col min="1037" max="1037" width="14.85546875" style="6" bestFit="1" customWidth="1"/>
    <col min="1038" max="1038" width="16.28515625" style="6" customWidth="1"/>
    <col min="1039" max="1280" width="9.140625" style="6"/>
    <col min="1281" max="1281" width="33.140625" style="6" customWidth="1"/>
    <col min="1282" max="1282" width="50.42578125" style="6" customWidth="1"/>
    <col min="1283" max="1283" width="0" style="6" hidden="1" customWidth="1"/>
    <col min="1284" max="1284" width="16.7109375" style="6" customWidth="1"/>
    <col min="1285" max="1285" width="19.85546875" style="6" customWidth="1"/>
    <col min="1286" max="1286" width="21.140625" style="6" customWidth="1"/>
    <col min="1287" max="1292" width="0" style="6" hidden="1" customWidth="1"/>
    <col min="1293" max="1293" width="14.85546875" style="6" bestFit="1" customWidth="1"/>
    <col min="1294" max="1294" width="16.28515625" style="6" customWidth="1"/>
    <col min="1295" max="1536" width="9.140625" style="6"/>
    <col min="1537" max="1537" width="33.140625" style="6" customWidth="1"/>
    <col min="1538" max="1538" width="50.42578125" style="6" customWidth="1"/>
    <col min="1539" max="1539" width="0" style="6" hidden="1" customWidth="1"/>
    <col min="1540" max="1540" width="16.7109375" style="6" customWidth="1"/>
    <col min="1541" max="1541" width="19.85546875" style="6" customWidth="1"/>
    <col min="1542" max="1542" width="21.140625" style="6" customWidth="1"/>
    <col min="1543" max="1548" width="0" style="6" hidden="1" customWidth="1"/>
    <col min="1549" max="1549" width="14.85546875" style="6" bestFit="1" customWidth="1"/>
    <col min="1550" max="1550" width="16.28515625" style="6" customWidth="1"/>
    <col min="1551" max="1792" width="9.140625" style="6"/>
    <col min="1793" max="1793" width="33.140625" style="6" customWidth="1"/>
    <col min="1794" max="1794" width="50.42578125" style="6" customWidth="1"/>
    <col min="1795" max="1795" width="0" style="6" hidden="1" customWidth="1"/>
    <col min="1796" max="1796" width="16.7109375" style="6" customWidth="1"/>
    <col min="1797" max="1797" width="19.85546875" style="6" customWidth="1"/>
    <col min="1798" max="1798" width="21.140625" style="6" customWidth="1"/>
    <col min="1799" max="1804" width="0" style="6" hidden="1" customWidth="1"/>
    <col min="1805" max="1805" width="14.85546875" style="6" bestFit="1" customWidth="1"/>
    <col min="1806" max="1806" width="16.28515625" style="6" customWidth="1"/>
    <col min="1807" max="2048" width="9.140625" style="6"/>
    <col min="2049" max="2049" width="33.140625" style="6" customWidth="1"/>
    <col min="2050" max="2050" width="50.42578125" style="6" customWidth="1"/>
    <col min="2051" max="2051" width="0" style="6" hidden="1" customWidth="1"/>
    <col min="2052" max="2052" width="16.7109375" style="6" customWidth="1"/>
    <col min="2053" max="2053" width="19.85546875" style="6" customWidth="1"/>
    <col min="2054" max="2054" width="21.140625" style="6" customWidth="1"/>
    <col min="2055" max="2060" width="0" style="6" hidden="1" customWidth="1"/>
    <col min="2061" max="2061" width="14.85546875" style="6" bestFit="1" customWidth="1"/>
    <col min="2062" max="2062" width="16.28515625" style="6" customWidth="1"/>
    <col min="2063" max="2304" width="9.140625" style="6"/>
    <col min="2305" max="2305" width="33.140625" style="6" customWidth="1"/>
    <col min="2306" max="2306" width="50.42578125" style="6" customWidth="1"/>
    <col min="2307" max="2307" width="0" style="6" hidden="1" customWidth="1"/>
    <col min="2308" max="2308" width="16.7109375" style="6" customWidth="1"/>
    <col min="2309" max="2309" width="19.85546875" style="6" customWidth="1"/>
    <col min="2310" max="2310" width="21.140625" style="6" customWidth="1"/>
    <col min="2311" max="2316" width="0" style="6" hidden="1" customWidth="1"/>
    <col min="2317" max="2317" width="14.85546875" style="6" bestFit="1" customWidth="1"/>
    <col min="2318" max="2318" width="16.28515625" style="6" customWidth="1"/>
    <col min="2319" max="2560" width="9.140625" style="6"/>
    <col min="2561" max="2561" width="33.140625" style="6" customWidth="1"/>
    <col min="2562" max="2562" width="50.42578125" style="6" customWidth="1"/>
    <col min="2563" max="2563" width="0" style="6" hidden="1" customWidth="1"/>
    <col min="2564" max="2564" width="16.7109375" style="6" customWidth="1"/>
    <col min="2565" max="2565" width="19.85546875" style="6" customWidth="1"/>
    <col min="2566" max="2566" width="21.140625" style="6" customWidth="1"/>
    <col min="2567" max="2572" width="0" style="6" hidden="1" customWidth="1"/>
    <col min="2573" max="2573" width="14.85546875" style="6" bestFit="1" customWidth="1"/>
    <col min="2574" max="2574" width="16.28515625" style="6" customWidth="1"/>
    <col min="2575" max="2816" width="9.140625" style="6"/>
    <col min="2817" max="2817" width="33.140625" style="6" customWidth="1"/>
    <col min="2818" max="2818" width="50.42578125" style="6" customWidth="1"/>
    <col min="2819" max="2819" width="0" style="6" hidden="1" customWidth="1"/>
    <col min="2820" max="2820" width="16.7109375" style="6" customWidth="1"/>
    <col min="2821" max="2821" width="19.85546875" style="6" customWidth="1"/>
    <col min="2822" max="2822" width="21.140625" style="6" customWidth="1"/>
    <col min="2823" max="2828" width="0" style="6" hidden="1" customWidth="1"/>
    <col min="2829" max="2829" width="14.85546875" style="6" bestFit="1" customWidth="1"/>
    <col min="2830" max="2830" width="16.28515625" style="6" customWidth="1"/>
    <col min="2831" max="3072" width="9.140625" style="6"/>
    <col min="3073" max="3073" width="33.140625" style="6" customWidth="1"/>
    <col min="3074" max="3074" width="50.42578125" style="6" customWidth="1"/>
    <col min="3075" max="3075" width="0" style="6" hidden="1" customWidth="1"/>
    <col min="3076" max="3076" width="16.7109375" style="6" customWidth="1"/>
    <col min="3077" max="3077" width="19.85546875" style="6" customWidth="1"/>
    <col min="3078" max="3078" width="21.140625" style="6" customWidth="1"/>
    <col min="3079" max="3084" width="0" style="6" hidden="1" customWidth="1"/>
    <col min="3085" max="3085" width="14.85546875" style="6" bestFit="1" customWidth="1"/>
    <col min="3086" max="3086" width="16.28515625" style="6" customWidth="1"/>
    <col min="3087" max="3328" width="9.140625" style="6"/>
    <col min="3329" max="3329" width="33.140625" style="6" customWidth="1"/>
    <col min="3330" max="3330" width="50.42578125" style="6" customWidth="1"/>
    <col min="3331" max="3331" width="0" style="6" hidden="1" customWidth="1"/>
    <col min="3332" max="3332" width="16.7109375" style="6" customWidth="1"/>
    <col min="3333" max="3333" width="19.85546875" style="6" customWidth="1"/>
    <col min="3334" max="3334" width="21.140625" style="6" customWidth="1"/>
    <col min="3335" max="3340" width="0" style="6" hidden="1" customWidth="1"/>
    <col min="3341" max="3341" width="14.85546875" style="6" bestFit="1" customWidth="1"/>
    <col min="3342" max="3342" width="16.28515625" style="6" customWidth="1"/>
    <col min="3343" max="3584" width="9.140625" style="6"/>
    <col min="3585" max="3585" width="33.140625" style="6" customWidth="1"/>
    <col min="3586" max="3586" width="50.42578125" style="6" customWidth="1"/>
    <col min="3587" max="3587" width="0" style="6" hidden="1" customWidth="1"/>
    <col min="3588" max="3588" width="16.7109375" style="6" customWidth="1"/>
    <col min="3589" max="3589" width="19.85546875" style="6" customWidth="1"/>
    <col min="3590" max="3590" width="21.140625" style="6" customWidth="1"/>
    <col min="3591" max="3596" width="0" style="6" hidden="1" customWidth="1"/>
    <col min="3597" max="3597" width="14.85546875" style="6" bestFit="1" customWidth="1"/>
    <col min="3598" max="3598" width="16.28515625" style="6" customWidth="1"/>
    <col min="3599" max="3840" width="9.140625" style="6"/>
    <col min="3841" max="3841" width="33.140625" style="6" customWidth="1"/>
    <col min="3842" max="3842" width="50.42578125" style="6" customWidth="1"/>
    <col min="3843" max="3843" width="0" style="6" hidden="1" customWidth="1"/>
    <col min="3844" max="3844" width="16.7109375" style="6" customWidth="1"/>
    <col min="3845" max="3845" width="19.85546875" style="6" customWidth="1"/>
    <col min="3846" max="3846" width="21.140625" style="6" customWidth="1"/>
    <col min="3847" max="3852" width="0" style="6" hidden="1" customWidth="1"/>
    <col min="3853" max="3853" width="14.85546875" style="6" bestFit="1" customWidth="1"/>
    <col min="3854" max="3854" width="16.28515625" style="6" customWidth="1"/>
    <col min="3855" max="4096" width="9.140625" style="6"/>
    <col min="4097" max="4097" width="33.140625" style="6" customWidth="1"/>
    <col min="4098" max="4098" width="50.42578125" style="6" customWidth="1"/>
    <col min="4099" max="4099" width="0" style="6" hidden="1" customWidth="1"/>
    <col min="4100" max="4100" width="16.7109375" style="6" customWidth="1"/>
    <col min="4101" max="4101" width="19.85546875" style="6" customWidth="1"/>
    <col min="4102" max="4102" width="21.140625" style="6" customWidth="1"/>
    <col min="4103" max="4108" width="0" style="6" hidden="1" customWidth="1"/>
    <col min="4109" max="4109" width="14.85546875" style="6" bestFit="1" customWidth="1"/>
    <col min="4110" max="4110" width="16.28515625" style="6" customWidth="1"/>
    <col min="4111" max="4352" width="9.140625" style="6"/>
    <col min="4353" max="4353" width="33.140625" style="6" customWidth="1"/>
    <col min="4354" max="4354" width="50.42578125" style="6" customWidth="1"/>
    <col min="4355" max="4355" width="0" style="6" hidden="1" customWidth="1"/>
    <col min="4356" max="4356" width="16.7109375" style="6" customWidth="1"/>
    <col min="4357" max="4357" width="19.85546875" style="6" customWidth="1"/>
    <col min="4358" max="4358" width="21.140625" style="6" customWidth="1"/>
    <col min="4359" max="4364" width="0" style="6" hidden="1" customWidth="1"/>
    <col min="4365" max="4365" width="14.85546875" style="6" bestFit="1" customWidth="1"/>
    <col min="4366" max="4366" width="16.28515625" style="6" customWidth="1"/>
    <col min="4367" max="4608" width="9.140625" style="6"/>
    <col min="4609" max="4609" width="33.140625" style="6" customWidth="1"/>
    <col min="4610" max="4610" width="50.42578125" style="6" customWidth="1"/>
    <col min="4611" max="4611" width="0" style="6" hidden="1" customWidth="1"/>
    <col min="4612" max="4612" width="16.7109375" style="6" customWidth="1"/>
    <col min="4613" max="4613" width="19.85546875" style="6" customWidth="1"/>
    <col min="4614" max="4614" width="21.140625" style="6" customWidth="1"/>
    <col min="4615" max="4620" width="0" style="6" hidden="1" customWidth="1"/>
    <col min="4621" max="4621" width="14.85546875" style="6" bestFit="1" customWidth="1"/>
    <col min="4622" max="4622" width="16.28515625" style="6" customWidth="1"/>
    <col min="4623" max="4864" width="9.140625" style="6"/>
    <col min="4865" max="4865" width="33.140625" style="6" customWidth="1"/>
    <col min="4866" max="4866" width="50.42578125" style="6" customWidth="1"/>
    <col min="4867" max="4867" width="0" style="6" hidden="1" customWidth="1"/>
    <col min="4868" max="4868" width="16.7109375" style="6" customWidth="1"/>
    <col min="4869" max="4869" width="19.85546875" style="6" customWidth="1"/>
    <col min="4870" max="4870" width="21.140625" style="6" customWidth="1"/>
    <col min="4871" max="4876" width="0" style="6" hidden="1" customWidth="1"/>
    <col min="4877" max="4877" width="14.85546875" style="6" bestFit="1" customWidth="1"/>
    <col min="4878" max="4878" width="16.28515625" style="6" customWidth="1"/>
    <col min="4879" max="5120" width="9.140625" style="6"/>
    <col min="5121" max="5121" width="33.140625" style="6" customWidth="1"/>
    <col min="5122" max="5122" width="50.42578125" style="6" customWidth="1"/>
    <col min="5123" max="5123" width="0" style="6" hidden="1" customWidth="1"/>
    <col min="5124" max="5124" width="16.7109375" style="6" customWidth="1"/>
    <col min="5125" max="5125" width="19.85546875" style="6" customWidth="1"/>
    <col min="5126" max="5126" width="21.140625" style="6" customWidth="1"/>
    <col min="5127" max="5132" width="0" style="6" hidden="1" customWidth="1"/>
    <col min="5133" max="5133" width="14.85546875" style="6" bestFit="1" customWidth="1"/>
    <col min="5134" max="5134" width="16.28515625" style="6" customWidth="1"/>
    <col min="5135" max="5376" width="9.140625" style="6"/>
    <col min="5377" max="5377" width="33.140625" style="6" customWidth="1"/>
    <col min="5378" max="5378" width="50.42578125" style="6" customWidth="1"/>
    <col min="5379" max="5379" width="0" style="6" hidden="1" customWidth="1"/>
    <col min="5380" max="5380" width="16.7109375" style="6" customWidth="1"/>
    <col min="5381" max="5381" width="19.85546875" style="6" customWidth="1"/>
    <col min="5382" max="5382" width="21.140625" style="6" customWidth="1"/>
    <col min="5383" max="5388" width="0" style="6" hidden="1" customWidth="1"/>
    <col min="5389" max="5389" width="14.85546875" style="6" bestFit="1" customWidth="1"/>
    <col min="5390" max="5390" width="16.28515625" style="6" customWidth="1"/>
    <col min="5391" max="5632" width="9.140625" style="6"/>
    <col min="5633" max="5633" width="33.140625" style="6" customWidth="1"/>
    <col min="5634" max="5634" width="50.42578125" style="6" customWidth="1"/>
    <col min="5635" max="5635" width="0" style="6" hidden="1" customWidth="1"/>
    <col min="5636" max="5636" width="16.7109375" style="6" customWidth="1"/>
    <col min="5637" max="5637" width="19.85546875" style="6" customWidth="1"/>
    <col min="5638" max="5638" width="21.140625" style="6" customWidth="1"/>
    <col min="5639" max="5644" width="0" style="6" hidden="1" customWidth="1"/>
    <col min="5645" max="5645" width="14.85546875" style="6" bestFit="1" customWidth="1"/>
    <col min="5646" max="5646" width="16.28515625" style="6" customWidth="1"/>
    <col min="5647" max="5888" width="9.140625" style="6"/>
    <col min="5889" max="5889" width="33.140625" style="6" customWidth="1"/>
    <col min="5890" max="5890" width="50.42578125" style="6" customWidth="1"/>
    <col min="5891" max="5891" width="0" style="6" hidden="1" customWidth="1"/>
    <col min="5892" max="5892" width="16.7109375" style="6" customWidth="1"/>
    <col min="5893" max="5893" width="19.85546875" style="6" customWidth="1"/>
    <col min="5894" max="5894" width="21.140625" style="6" customWidth="1"/>
    <col min="5895" max="5900" width="0" style="6" hidden="1" customWidth="1"/>
    <col min="5901" max="5901" width="14.85546875" style="6" bestFit="1" customWidth="1"/>
    <col min="5902" max="5902" width="16.28515625" style="6" customWidth="1"/>
    <col min="5903" max="6144" width="9.140625" style="6"/>
    <col min="6145" max="6145" width="33.140625" style="6" customWidth="1"/>
    <col min="6146" max="6146" width="50.42578125" style="6" customWidth="1"/>
    <col min="6147" max="6147" width="0" style="6" hidden="1" customWidth="1"/>
    <col min="6148" max="6148" width="16.7109375" style="6" customWidth="1"/>
    <col min="6149" max="6149" width="19.85546875" style="6" customWidth="1"/>
    <col min="6150" max="6150" width="21.140625" style="6" customWidth="1"/>
    <col min="6151" max="6156" width="0" style="6" hidden="1" customWidth="1"/>
    <col min="6157" max="6157" width="14.85546875" style="6" bestFit="1" customWidth="1"/>
    <col min="6158" max="6158" width="16.28515625" style="6" customWidth="1"/>
    <col min="6159" max="6400" width="9.140625" style="6"/>
    <col min="6401" max="6401" width="33.140625" style="6" customWidth="1"/>
    <col min="6402" max="6402" width="50.42578125" style="6" customWidth="1"/>
    <col min="6403" max="6403" width="0" style="6" hidden="1" customWidth="1"/>
    <col min="6404" max="6404" width="16.7109375" style="6" customWidth="1"/>
    <col min="6405" max="6405" width="19.85546875" style="6" customWidth="1"/>
    <col min="6406" max="6406" width="21.140625" style="6" customWidth="1"/>
    <col min="6407" max="6412" width="0" style="6" hidden="1" customWidth="1"/>
    <col min="6413" max="6413" width="14.85546875" style="6" bestFit="1" customWidth="1"/>
    <col min="6414" max="6414" width="16.28515625" style="6" customWidth="1"/>
    <col min="6415" max="6656" width="9.140625" style="6"/>
    <col min="6657" max="6657" width="33.140625" style="6" customWidth="1"/>
    <col min="6658" max="6658" width="50.42578125" style="6" customWidth="1"/>
    <col min="6659" max="6659" width="0" style="6" hidden="1" customWidth="1"/>
    <col min="6660" max="6660" width="16.7109375" style="6" customWidth="1"/>
    <col min="6661" max="6661" width="19.85546875" style="6" customWidth="1"/>
    <col min="6662" max="6662" width="21.140625" style="6" customWidth="1"/>
    <col min="6663" max="6668" width="0" style="6" hidden="1" customWidth="1"/>
    <col min="6669" max="6669" width="14.85546875" style="6" bestFit="1" customWidth="1"/>
    <col min="6670" max="6670" width="16.28515625" style="6" customWidth="1"/>
    <col min="6671" max="6912" width="9.140625" style="6"/>
    <col min="6913" max="6913" width="33.140625" style="6" customWidth="1"/>
    <col min="6914" max="6914" width="50.42578125" style="6" customWidth="1"/>
    <col min="6915" max="6915" width="0" style="6" hidden="1" customWidth="1"/>
    <col min="6916" max="6916" width="16.7109375" style="6" customWidth="1"/>
    <col min="6917" max="6917" width="19.85546875" style="6" customWidth="1"/>
    <col min="6918" max="6918" width="21.140625" style="6" customWidth="1"/>
    <col min="6919" max="6924" width="0" style="6" hidden="1" customWidth="1"/>
    <col min="6925" max="6925" width="14.85546875" style="6" bestFit="1" customWidth="1"/>
    <col min="6926" max="6926" width="16.28515625" style="6" customWidth="1"/>
    <col min="6927" max="7168" width="9.140625" style="6"/>
    <col min="7169" max="7169" width="33.140625" style="6" customWidth="1"/>
    <col min="7170" max="7170" width="50.42578125" style="6" customWidth="1"/>
    <col min="7171" max="7171" width="0" style="6" hidden="1" customWidth="1"/>
    <col min="7172" max="7172" width="16.7109375" style="6" customWidth="1"/>
    <col min="7173" max="7173" width="19.85546875" style="6" customWidth="1"/>
    <col min="7174" max="7174" width="21.140625" style="6" customWidth="1"/>
    <col min="7175" max="7180" width="0" style="6" hidden="1" customWidth="1"/>
    <col min="7181" max="7181" width="14.85546875" style="6" bestFit="1" customWidth="1"/>
    <col min="7182" max="7182" width="16.28515625" style="6" customWidth="1"/>
    <col min="7183" max="7424" width="9.140625" style="6"/>
    <col min="7425" max="7425" width="33.140625" style="6" customWidth="1"/>
    <col min="7426" max="7426" width="50.42578125" style="6" customWidth="1"/>
    <col min="7427" max="7427" width="0" style="6" hidden="1" customWidth="1"/>
    <col min="7428" max="7428" width="16.7109375" style="6" customWidth="1"/>
    <col min="7429" max="7429" width="19.85546875" style="6" customWidth="1"/>
    <col min="7430" max="7430" width="21.140625" style="6" customWidth="1"/>
    <col min="7431" max="7436" width="0" style="6" hidden="1" customWidth="1"/>
    <col min="7437" max="7437" width="14.85546875" style="6" bestFit="1" customWidth="1"/>
    <col min="7438" max="7438" width="16.28515625" style="6" customWidth="1"/>
    <col min="7439" max="7680" width="9.140625" style="6"/>
    <col min="7681" max="7681" width="33.140625" style="6" customWidth="1"/>
    <col min="7682" max="7682" width="50.42578125" style="6" customWidth="1"/>
    <col min="7683" max="7683" width="0" style="6" hidden="1" customWidth="1"/>
    <col min="7684" max="7684" width="16.7109375" style="6" customWidth="1"/>
    <col min="7685" max="7685" width="19.85546875" style="6" customWidth="1"/>
    <col min="7686" max="7686" width="21.140625" style="6" customWidth="1"/>
    <col min="7687" max="7692" width="0" style="6" hidden="1" customWidth="1"/>
    <col min="7693" max="7693" width="14.85546875" style="6" bestFit="1" customWidth="1"/>
    <col min="7694" max="7694" width="16.28515625" style="6" customWidth="1"/>
    <col min="7695" max="7936" width="9.140625" style="6"/>
    <col min="7937" max="7937" width="33.140625" style="6" customWidth="1"/>
    <col min="7938" max="7938" width="50.42578125" style="6" customWidth="1"/>
    <col min="7939" max="7939" width="0" style="6" hidden="1" customWidth="1"/>
    <col min="7940" max="7940" width="16.7109375" style="6" customWidth="1"/>
    <col min="7941" max="7941" width="19.85546875" style="6" customWidth="1"/>
    <col min="7942" max="7942" width="21.140625" style="6" customWidth="1"/>
    <col min="7943" max="7948" width="0" style="6" hidden="1" customWidth="1"/>
    <col min="7949" max="7949" width="14.85546875" style="6" bestFit="1" customWidth="1"/>
    <col min="7950" max="7950" width="16.28515625" style="6" customWidth="1"/>
    <col min="7951" max="8192" width="9.140625" style="6"/>
    <col min="8193" max="8193" width="33.140625" style="6" customWidth="1"/>
    <col min="8194" max="8194" width="50.42578125" style="6" customWidth="1"/>
    <col min="8195" max="8195" width="0" style="6" hidden="1" customWidth="1"/>
    <col min="8196" max="8196" width="16.7109375" style="6" customWidth="1"/>
    <col min="8197" max="8197" width="19.85546875" style="6" customWidth="1"/>
    <col min="8198" max="8198" width="21.140625" style="6" customWidth="1"/>
    <col min="8199" max="8204" width="0" style="6" hidden="1" customWidth="1"/>
    <col min="8205" max="8205" width="14.85546875" style="6" bestFit="1" customWidth="1"/>
    <col min="8206" max="8206" width="16.28515625" style="6" customWidth="1"/>
    <col min="8207" max="8448" width="9.140625" style="6"/>
    <col min="8449" max="8449" width="33.140625" style="6" customWidth="1"/>
    <col min="8450" max="8450" width="50.42578125" style="6" customWidth="1"/>
    <col min="8451" max="8451" width="0" style="6" hidden="1" customWidth="1"/>
    <col min="8452" max="8452" width="16.7109375" style="6" customWidth="1"/>
    <col min="8453" max="8453" width="19.85546875" style="6" customWidth="1"/>
    <col min="8454" max="8454" width="21.140625" style="6" customWidth="1"/>
    <col min="8455" max="8460" width="0" style="6" hidden="1" customWidth="1"/>
    <col min="8461" max="8461" width="14.85546875" style="6" bestFit="1" customWidth="1"/>
    <col min="8462" max="8462" width="16.28515625" style="6" customWidth="1"/>
    <col min="8463" max="8704" width="9.140625" style="6"/>
    <col min="8705" max="8705" width="33.140625" style="6" customWidth="1"/>
    <col min="8706" max="8706" width="50.42578125" style="6" customWidth="1"/>
    <col min="8707" max="8707" width="0" style="6" hidden="1" customWidth="1"/>
    <col min="8708" max="8708" width="16.7109375" style="6" customWidth="1"/>
    <col min="8709" max="8709" width="19.85546875" style="6" customWidth="1"/>
    <col min="8710" max="8710" width="21.140625" style="6" customWidth="1"/>
    <col min="8711" max="8716" width="0" style="6" hidden="1" customWidth="1"/>
    <col min="8717" max="8717" width="14.85546875" style="6" bestFit="1" customWidth="1"/>
    <col min="8718" max="8718" width="16.28515625" style="6" customWidth="1"/>
    <col min="8719" max="8960" width="9.140625" style="6"/>
    <col min="8961" max="8961" width="33.140625" style="6" customWidth="1"/>
    <col min="8962" max="8962" width="50.42578125" style="6" customWidth="1"/>
    <col min="8963" max="8963" width="0" style="6" hidden="1" customWidth="1"/>
    <col min="8964" max="8964" width="16.7109375" style="6" customWidth="1"/>
    <col min="8965" max="8965" width="19.85546875" style="6" customWidth="1"/>
    <col min="8966" max="8966" width="21.140625" style="6" customWidth="1"/>
    <col min="8967" max="8972" width="0" style="6" hidden="1" customWidth="1"/>
    <col min="8973" max="8973" width="14.85546875" style="6" bestFit="1" customWidth="1"/>
    <col min="8974" max="8974" width="16.28515625" style="6" customWidth="1"/>
    <col min="8975" max="9216" width="9.140625" style="6"/>
    <col min="9217" max="9217" width="33.140625" style="6" customWidth="1"/>
    <col min="9218" max="9218" width="50.42578125" style="6" customWidth="1"/>
    <col min="9219" max="9219" width="0" style="6" hidden="1" customWidth="1"/>
    <col min="9220" max="9220" width="16.7109375" style="6" customWidth="1"/>
    <col min="9221" max="9221" width="19.85546875" style="6" customWidth="1"/>
    <col min="9222" max="9222" width="21.140625" style="6" customWidth="1"/>
    <col min="9223" max="9228" width="0" style="6" hidden="1" customWidth="1"/>
    <col min="9229" max="9229" width="14.85546875" style="6" bestFit="1" customWidth="1"/>
    <col min="9230" max="9230" width="16.28515625" style="6" customWidth="1"/>
    <col min="9231" max="9472" width="9.140625" style="6"/>
    <col min="9473" max="9473" width="33.140625" style="6" customWidth="1"/>
    <col min="9474" max="9474" width="50.42578125" style="6" customWidth="1"/>
    <col min="9475" max="9475" width="0" style="6" hidden="1" customWidth="1"/>
    <col min="9476" max="9476" width="16.7109375" style="6" customWidth="1"/>
    <col min="9477" max="9477" width="19.85546875" style="6" customWidth="1"/>
    <col min="9478" max="9478" width="21.140625" style="6" customWidth="1"/>
    <col min="9479" max="9484" width="0" style="6" hidden="1" customWidth="1"/>
    <col min="9485" max="9485" width="14.85546875" style="6" bestFit="1" customWidth="1"/>
    <col min="9486" max="9486" width="16.28515625" style="6" customWidth="1"/>
    <col min="9487" max="9728" width="9.140625" style="6"/>
    <col min="9729" max="9729" width="33.140625" style="6" customWidth="1"/>
    <col min="9730" max="9730" width="50.42578125" style="6" customWidth="1"/>
    <col min="9731" max="9731" width="0" style="6" hidden="1" customWidth="1"/>
    <col min="9732" max="9732" width="16.7109375" style="6" customWidth="1"/>
    <col min="9733" max="9733" width="19.85546875" style="6" customWidth="1"/>
    <col min="9734" max="9734" width="21.140625" style="6" customWidth="1"/>
    <col min="9735" max="9740" width="0" style="6" hidden="1" customWidth="1"/>
    <col min="9741" max="9741" width="14.85546875" style="6" bestFit="1" customWidth="1"/>
    <col min="9742" max="9742" width="16.28515625" style="6" customWidth="1"/>
    <col min="9743" max="9984" width="9.140625" style="6"/>
    <col min="9985" max="9985" width="33.140625" style="6" customWidth="1"/>
    <col min="9986" max="9986" width="50.42578125" style="6" customWidth="1"/>
    <col min="9987" max="9987" width="0" style="6" hidden="1" customWidth="1"/>
    <col min="9988" max="9988" width="16.7109375" style="6" customWidth="1"/>
    <col min="9989" max="9989" width="19.85546875" style="6" customWidth="1"/>
    <col min="9990" max="9990" width="21.140625" style="6" customWidth="1"/>
    <col min="9991" max="9996" width="0" style="6" hidden="1" customWidth="1"/>
    <col min="9997" max="9997" width="14.85546875" style="6" bestFit="1" customWidth="1"/>
    <col min="9998" max="9998" width="16.28515625" style="6" customWidth="1"/>
    <col min="9999" max="10240" width="9.140625" style="6"/>
    <col min="10241" max="10241" width="33.140625" style="6" customWidth="1"/>
    <col min="10242" max="10242" width="50.42578125" style="6" customWidth="1"/>
    <col min="10243" max="10243" width="0" style="6" hidden="1" customWidth="1"/>
    <col min="10244" max="10244" width="16.7109375" style="6" customWidth="1"/>
    <col min="10245" max="10245" width="19.85546875" style="6" customWidth="1"/>
    <col min="10246" max="10246" width="21.140625" style="6" customWidth="1"/>
    <col min="10247" max="10252" width="0" style="6" hidden="1" customWidth="1"/>
    <col min="10253" max="10253" width="14.85546875" style="6" bestFit="1" customWidth="1"/>
    <col min="10254" max="10254" width="16.28515625" style="6" customWidth="1"/>
    <col min="10255" max="10496" width="9.140625" style="6"/>
    <col min="10497" max="10497" width="33.140625" style="6" customWidth="1"/>
    <col min="10498" max="10498" width="50.42578125" style="6" customWidth="1"/>
    <col min="10499" max="10499" width="0" style="6" hidden="1" customWidth="1"/>
    <col min="10500" max="10500" width="16.7109375" style="6" customWidth="1"/>
    <col min="10501" max="10501" width="19.85546875" style="6" customWidth="1"/>
    <col min="10502" max="10502" width="21.140625" style="6" customWidth="1"/>
    <col min="10503" max="10508" width="0" style="6" hidden="1" customWidth="1"/>
    <col min="10509" max="10509" width="14.85546875" style="6" bestFit="1" customWidth="1"/>
    <col min="10510" max="10510" width="16.28515625" style="6" customWidth="1"/>
    <col min="10511" max="10752" width="9.140625" style="6"/>
    <col min="10753" max="10753" width="33.140625" style="6" customWidth="1"/>
    <col min="10754" max="10754" width="50.42578125" style="6" customWidth="1"/>
    <col min="10755" max="10755" width="0" style="6" hidden="1" customWidth="1"/>
    <col min="10756" max="10756" width="16.7109375" style="6" customWidth="1"/>
    <col min="10757" max="10757" width="19.85546875" style="6" customWidth="1"/>
    <col min="10758" max="10758" width="21.140625" style="6" customWidth="1"/>
    <col min="10759" max="10764" width="0" style="6" hidden="1" customWidth="1"/>
    <col min="10765" max="10765" width="14.85546875" style="6" bestFit="1" customWidth="1"/>
    <col min="10766" max="10766" width="16.28515625" style="6" customWidth="1"/>
    <col min="10767" max="11008" width="9.140625" style="6"/>
    <col min="11009" max="11009" width="33.140625" style="6" customWidth="1"/>
    <col min="11010" max="11010" width="50.42578125" style="6" customWidth="1"/>
    <col min="11011" max="11011" width="0" style="6" hidden="1" customWidth="1"/>
    <col min="11012" max="11012" width="16.7109375" style="6" customWidth="1"/>
    <col min="11013" max="11013" width="19.85546875" style="6" customWidth="1"/>
    <col min="11014" max="11014" width="21.140625" style="6" customWidth="1"/>
    <col min="11015" max="11020" width="0" style="6" hidden="1" customWidth="1"/>
    <col min="11021" max="11021" width="14.85546875" style="6" bestFit="1" customWidth="1"/>
    <col min="11022" max="11022" width="16.28515625" style="6" customWidth="1"/>
    <col min="11023" max="11264" width="9.140625" style="6"/>
    <col min="11265" max="11265" width="33.140625" style="6" customWidth="1"/>
    <col min="11266" max="11266" width="50.42578125" style="6" customWidth="1"/>
    <col min="11267" max="11267" width="0" style="6" hidden="1" customWidth="1"/>
    <col min="11268" max="11268" width="16.7109375" style="6" customWidth="1"/>
    <col min="11269" max="11269" width="19.85546875" style="6" customWidth="1"/>
    <col min="11270" max="11270" width="21.140625" style="6" customWidth="1"/>
    <col min="11271" max="11276" width="0" style="6" hidden="1" customWidth="1"/>
    <col min="11277" max="11277" width="14.85546875" style="6" bestFit="1" customWidth="1"/>
    <col min="11278" max="11278" width="16.28515625" style="6" customWidth="1"/>
    <col min="11279" max="11520" width="9.140625" style="6"/>
    <col min="11521" max="11521" width="33.140625" style="6" customWidth="1"/>
    <col min="11522" max="11522" width="50.42578125" style="6" customWidth="1"/>
    <col min="11523" max="11523" width="0" style="6" hidden="1" customWidth="1"/>
    <col min="11524" max="11524" width="16.7109375" style="6" customWidth="1"/>
    <col min="11525" max="11525" width="19.85546875" style="6" customWidth="1"/>
    <col min="11526" max="11526" width="21.140625" style="6" customWidth="1"/>
    <col min="11527" max="11532" width="0" style="6" hidden="1" customWidth="1"/>
    <col min="11533" max="11533" width="14.85546875" style="6" bestFit="1" customWidth="1"/>
    <col min="11534" max="11534" width="16.28515625" style="6" customWidth="1"/>
    <col min="11535" max="11776" width="9.140625" style="6"/>
    <col min="11777" max="11777" width="33.140625" style="6" customWidth="1"/>
    <col min="11778" max="11778" width="50.42578125" style="6" customWidth="1"/>
    <col min="11779" max="11779" width="0" style="6" hidden="1" customWidth="1"/>
    <col min="11780" max="11780" width="16.7109375" style="6" customWidth="1"/>
    <col min="11781" max="11781" width="19.85546875" style="6" customWidth="1"/>
    <col min="11782" max="11782" width="21.140625" style="6" customWidth="1"/>
    <col min="11783" max="11788" width="0" style="6" hidden="1" customWidth="1"/>
    <col min="11789" max="11789" width="14.85546875" style="6" bestFit="1" customWidth="1"/>
    <col min="11790" max="11790" width="16.28515625" style="6" customWidth="1"/>
    <col min="11791" max="12032" width="9.140625" style="6"/>
    <col min="12033" max="12033" width="33.140625" style="6" customWidth="1"/>
    <col min="12034" max="12034" width="50.42578125" style="6" customWidth="1"/>
    <col min="12035" max="12035" width="0" style="6" hidden="1" customWidth="1"/>
    <col min="12036" max="12036" width="16.7109375" style="6" customWidth="1"/>
    <col min="12037" max="12037" width="19.85546875" style="6" customWidth="1"/>
    <col min="12038" max="12038" width="21.140625" style="6" customWidth="1"/>
    <col min="12039" max="12044" width="0" style="6" hidden="1" customWidth="1"/>
    <col min="12045" max="12045" width="14.85546875" style="6" bestFit="1" customWidth="1"/>
    <col min="12046" max="12046" width="16.28515625" style="6" customWidth="1"/>
    <col min="12047" max="12288" width="9.140625" style="6"/>
    <col min="12289" max="12289" width="33.140625" style="6" customWidth="1"/>
    <col min="12290" max="12290" width="50.42578125" style="6" customWidth="1"/>
    <col min="12291" max="12291" width="0" style="6" hidden="1" customWidth="1"/>
    <col min="12292" max="12292" width="16.7109375" style="6" customWidth="1"/>
    <col min="12293" max="12293" width="19.85546875" style="6" customWidth="1"/>
    <col min="12294" max="12294" width="21.140625" style="6" customWidth="1"/>
    <col min="12295" max="12300" width="0" style="6" hidden="1" customWidth="1"/>
    <col min="12301" max="12301" width="14.85546875" style="6" bestFit="1" customWidth="1"/>
    <col min="12302" max="12302" width="16.28515625" style="6" customWidth="1"/>
    <col min="12303" max="12544" width="9.140625" style="6"/>
    <col min="12545" max="12545" width="33.140625" style="6" customWidth="1"/>
    <col min="12546" max="12546" width="50.42578125" style="6" customWidth="1"/>
    <col min="12547" max="12547" width="0" style="6" hidden="1" customWidth="1"/>
    <col min="12548" max="12548" width="16.7109375" style="6" customWidth="1"/>
    <col min="12549" max="12549" width="19.85546875" style="6" customWidth="1"/>
    <col min="12550" max="12550" width="21.140625" style="6" customWidth="1"/>
    <col min="12551" max="12556" width="0" style="6" hidden="1" customWidth="1"/>
    <col min="12557" max="12557" width="14.85546875" style="6" bestFit="1" customWidth="1"/>
    <col min="12558" max="12558" width="16.28515625" style="6" customWidth="1"/>
    <col min="12559" max="12800" width="9.140625" style="6"/>
    <col min="12801" max="12801" width="33.140625" style="6" customWidth="1"/>
    <col min="12802" max="12802" width="50.42578125" style="6" customWidth="1"/>
    <col min="12803" max="12803" width="0" style="6" hidden="1" customWidth="1"/>
    <col min="12804" max="12804" width="16.7109375" style="6" customWidth="1"/>
    <col min="12805" max="12805" width="19.85546875" style="6" customWidth="1"/>
    <col min="12806" max="12806" width="21.140625" style="6" customWidth="1"/>
    <col min="12807" max="12812" width="0" style="6" hidden="1" customWidth="1"/>
    <col min="12813" max="12813" width="14.85546875" style="6" bestFit="1" customWidth="1"/>
    <col min="12814" max="12814" width="16.28515625" style="6" customWidth="1"/>
    <col min="12815" max="13056" width="9.140625" style="6"/>
    <col min="13057" max="13057" width="33.140625" style="6" customWidth="1"/>
    <col min="13058" max="13058" width="50.42578125" style="6" customWidth="1"/>
    <col min="13059" max="13059" width="0" style="6" hidden="1" customWidth="1"/>
    <col min="13060" max="13060" width="16.7109375" style="6" customWidth="1"/>
    <col min="13061" max="13061" width="19.85546875" style="6" customWidth="1"/>
    <col min="13062" max="13062" width="21.140625" style="6" customWidth="1"/>
    <col min="13063" max="13068" width="0" style="6" hidden="1" customWidth="1"/>
    <col min="13069" max="13069" width="14.85546875" style="6" bestFit="1" customWidth="1"/>
    <col min="13070" max="13070" width="16.28515625" style="6" customWidth="1"/>
    <col min="13071" max="13312" width="9.140625" style="6"/>
    <col min="13313" max="13313" width="33.140625" style="6" customWidth="1"/>
    <col min="13314" max="13314" width="50.42578125" style="6" customWidth="1"/>
    <col min="13315" max="13315" width="0" style="6" hidden="1" customWidth="1"/>
    <col min="13316" max="13316" width="16.7109375" style="6" customWidth="1"/>
    <col min="13317" max="13317" width="19.85546875" style="6" customWidth="1"/>
    <col min="13318" max="13318" width="21.140625" style="6" customWidth="1"/>
    <col min="13319" max="13324" width="0" style="6" hidden="1" customWidth="1"/>
    <col min="13325" max="13325" width="14.85546875" style="6" bestFit="1" customWidth="1"/>
    <col min="13326" max="13326" width="16.28515625" style="6" customWidth="1"/>
    <col min="13327" max="13568" width="9.140625" style="6"/>
    <col min="13569" max="13569" width="33.140625" style="6" customWidth="1"/>
    <col min="13570" max="13570" width="50.42578125" style="6" customWidth="1"/>
    <col min="13571" max="13571" width="0" style="6" hidden="1" customWidth="1"/>
    <col min="13572" max="13572" width="16.7109375" style="6" customWidth="1"/>
    <col min="13573" max="13573" width="19.85546875" style="6" customWidth="1"/>
    <col min="13574" max="13574" width="21.140625" style="6" customWidth="1"/>
    <col min="13575" max="13580" width="0" style="6" hidden="1" customWidth="1"/>
    <col min="13581" max="13581" width="14.85546875" style="6" bestFit="1" customWidth="1"/>
    <col min="13582" max="13582" width="16.28515625" style="6" customWidth="1"/>
    <col min="13583" max="13824" width="9.140625" style="6"/>
    <col min="13825" max="13825" width="33.140625" style="6" customWidth="1"/>
    <col min="13826" max="13826" width="50.42578125" style="6" customWidth="1"/>
    <col min="13827" max="13827" width="0" style="6" hidden="1" customWidth="1"/>
    <col min="13828" max="13828" width="16.7109375" style="6" customWidth="1"/>
    <col min="13829" max="13829" width="19.85546875" style="6" customWidth="1"/>
    <col min="13830" max="13830" width="21.140625" style="6" customWidth="1"/>
    <col min="13831" max="13836" width="0" style="6" hidden="1" customWidth="1"/>
    <col min="13837" max="13837" width="14.85546875" style="6" bestFit="1" customWidth="1"/>
    <col min="13838" max="13838" width="16.28515625" style="6" customWidth="1"/>
    <col min="13839" max="14080" width="9.140625" style="6"/>
    <col min="14081" max="14081" width="33.140625" style="6" customWidth="1"/>
    <col min="14082" max="14082" width="50.42578125" style="6" customWidth="1"/>
    <col min="14083" max="14083" width="0" style="6" hidden="1" customWidth="1"/>
    <col min="14084" max="14084" width="16.7109375" style="6" customWidth="1"/>
    <col min="14085" max="14085" width="19.85546875" style="6" customWidth="1"/>
    <col min="14086" max="14086" width="21.140625" style="6" customWidth="1"/>
    <col min="14087" max="14092" width="0" style="6" hidden="1" customWidth="1"/>
    <col min="14093" max="14093" width="14.85546875" style="6" bestFit="1" customWidth="1"/>
    <col min="14094" max="14094" width="16.28515625" style="6" customWidth="1"/>
    <col min="14095" max="14336" width="9.140625" style="6"/>
    <col min="14337" max="14337" width="33.140625" style="6" customWidth="1"/>
    <col min="14338" max="14338" width="50.42578125" style="6" customWidth="1"/>
    <col min="14339" max="14339" width="0" style="6" hidden="1" customWidth="1"/>
    <col min="14340" max="14340" width="16.7109375" style="6" customWidth="1"/>
    <col min="14341" max="14341" width="19.85546875" style="6" customWidth="1"/>
    <col min="14342" max="14342" width="21.140625" style="6" customWidth="1"/>
    <col min="14343" max="14348" width="0" style="6" hidden="1" customWidth="1"/>
    <col min="14349" max="14349" width="14.85546875" style="6" bestFit="1" customWidth="1"/>
    <col min="14350" max="14350" width="16.28515625" style="6" customWidth="1"/>
    <col min="14351" max="14592" width="9.140625" style="6"/>
    <col min="14593" max="14593" width="33.140625" style="6" customWidth="1"/>
    <col min="14594" max="14594" width="50.42578125" style="6" customWidth="1"/>
    <col min="14595" max="14595" width="0" style="6" hidden="1" customWidth="1"/>
    <col min="14596" max="14596" width="16.7109375" style="6" customWidth="1"/>
    <col min="14597" max="14597" width="19.85546875" style="6" customWidth="1"/>
    <col min="14598" max="14598" width="21.140625" style="6" customWidth="1"/>
    <col min="14599" max="14604" width="0" style="6" hidden="1" customWidth="1"/>
    <col min="14605" max="14605" width="14.85546875" style="6" bestFit="1" customWidth="1"/>
    <col min="14606" max="14606" width="16.28515625" style="6" customWidth="1"/>
    <col min="14607" max="14848" width="9.140625" style="6"/>
    <col min="14849" max="14849" width="33.140625" style="6" customWidth="1"/>
    <col min="14850" max="14850" width="50.42578125" style="6" customWidth="1"/>
    <col min="14851" max="14851" width="0" style="6" hidden="1" customWidth="1"/>
    <col min="14852" max="14852" width="16.7109375" style="6" customWidth="1"/>
    <col min="14853" max="14853" width="19.85546875" style="6" customWidth="1"/>
    <col min="14854" max="14854" width="21.140625" style="6" customWidth="1"/>
    <col min="14855" max="14860" width="0" style="6" hidden="1" customWidth="1"/>
    <col min="14861" max="14861" width="14.85546875" style="6" bestFit="1" customWidth="1"/>
    <col min="14862" max="14862" width="16.28515625" style="6" customWidth="1"/>
    <col min="14863" max="15104" width="9.140625" style="6"/>
    <col min="15105" max="15105" width="33.140625" style="6" customWidth="1"/>
    <col min="15106" max="15106" width="50.42578125" style="6" customWidth="1"/>
    <col min="15107" max="15107" width="0" style="6" hidden="1" customWidth="1"/>
    <col min="15108" max="15108" width="16.7109375" style="6" customWidth="1"/>
    <col min="15109" max="15109" width="19.85546875" style="6" customWidth="1"/>
    <col min="15110" max="15110" width="21.140625" style="6" customWidth="1"/>
    <col min="15111" max="15116" width="0" style="6" hidden="1" customWidth="1"/>
    <col min="15117" max="15117" width="14.85546875" style="6" bestFit="1" customWidth="1"/>
    <col min="15118" max="15118" width="16.28515625" style="6" customWidth="1"/>
    <col min="15119" max="15360" width="9.140625" style="6"/>
    <col min="15361" max="15361" width="33.140625" style="6" customWidth="1"/>
    <col min="15362" max="15362" width="50.42578125" style="6" customWidth="1"/>
    <col min="15363" max="15363" width="0" style="6" hidden="1" customWidth="1"/>
    <col min="15364" max="15364" width="16.7109375" style="6" customWidth="1"/>
    <col min="15365" max="15365" width="19.85546875" style="6" customWidth="1"/>
    <col min="15366" max="15366" width="21.140625" style="6" customWidth="1"/>
    <col min="15367" max="15372" width="0" style="6" hidden="1" customWidth="1"/>
    <col min="15373" max="15373" width="14.85546875" style="6" bestFit="1" customWidth="1"/>
    <col min="15374" max="15374" width="16.28515625" style="6" customWidth="1"/>
    <col min="15375" max="15616" width="9.140625" style="6"/>
    <col min="15617" max="15617" width="33.140625" style="6" customWidth="1"/>
    <col min="15618" max="15618" width="50.42578125" style="6" customWidth="1"/>
    <col min="15619" max="15619" width="0" style="6" hidden="1" customWidth="1"/>
    <col min="15620" max="15620" width="16.7109375" style="6" customWidth="1"/>
    <col min="15621" max="15621" width="19.85546875" style="6" customWidth="1"/>
    <col min="15622" max="15622" width="21.140625" style="6" customWidth="1"/>
    <col min="15623" max="15628" width="0" style="6" hidden="1" customWidth="1"/>
    <col min="15629" max="15629" width="14.85546875" style="6" bestFit="1" customWidth="1"/>
    <col min="15630" max="15630" width="16.28515625" style="6" customWidth="1"/>
    <col min="15631" max="15872" width="9.140625" style="6"/>
    <col min="15873" max="15873" width="33.140625" style="6" customWidth="1"/>
    <col min="15874" max="15874" width="50.42578125" style="6" customWidth="1"/>
    <col min="15875" max="15875" width="0" style="6" hidden="1" customWidth="1"/>
    <col min="15876" max="15876" width="16.7109375" style="6" customWidth="1"/>
    <col min="15877" max="15877" width="19.85546875" style="6" customWidth="1"/>
    <col min="15878" max="15878" width="21.140625" style="6" customWidth="1"/>
    <col min="15879" max="15884" width="0" style="6" hidden="1" customWidth="1"/>
    <col min="15885" max="15885" width="14.85546875" style="6" bestFit="1" customWidth="1"/>
    <col min="15886" max="15886" width="16.28515625" style="6" customWidth="1"/>
    <col min="15887" max="16128" width="9.140625" style="6"/>
    <col min="16129" max="16129" width="33.140625" style="6" customWidth="1"/>
    <col min="16130" max="16130" width="50.42578125" style="6" customWidth="1"/>
    <col min="16131" max="16131" width="0" style="6" hidden="1" customWidth="1"/>
    <col min="16132" max="16132" width="16.7109375" style="6" customWidth="1"/>
    <col min="16133" max="16133" width="19.85546875" style="6" customWidth="1"/>
    <col min="16134" max="16134" width="21.140625" style="6" customWidth="1"/>
    <col min="16135" max="16140" width="0" style="6" hidden="1" customWidth="1"/>
    <col min="16141" max="16141" width="14.85546875" style="6" bestFit="1" customWidth="1"/>
    <col min="16142" max="16142" width="16.28515625" style="6" customWidth="1"/>
    <col min="16143" max="16384" width="9.140625" style="6"/>
  </cols>
  <sheetData>
    <row r="1" spans="1:14" x14ac:dyDescent="0.25">
      <c r="A1" s="1"/>
      <c r="B1" s="2"/>
      <c r="C1" s="1"/>
      <c r="D1" s="53" t="s">
        <v>0</v>
      </c>
      <c r="E1" s="54"/>
      <c r="F1" s="3"/>
      <c r="G1" s="4"/>
      <c r="H1" s="5"/>
    </row>
    <row r="2" spans="1:14" ht="15.75" customHeight="1" x14ac:dyDescent="0.25">
      <c r="A2" s="7"/>
      <c r="B2" s="2"/>
      <c r="C2" s="55" t="s">
        <v>382</v>
      </c>
      <c r="D2" s="55"/>
      <c r="E2" s="55"/>
      <c r="F2" s="55"/>
      <c r="G2" s="8"/>
      <c r="H2" s="9"/>
    </row>
    <row r="3" spans="1:14" ht="40.5" customHeight="1" x14ac:dyDescent="0.25">
      <c r="A3" s="7"/>
      <c r="B3" s="2"/>
      <c r="C3" s="55"/>
      <c r="D3" s="55"/>
      <c r="E3" s="55"/>
      <c r="F3" s="55"/>
      <c r="G3" s="8"/>
      <c r="H3" s="5"/>
    </row>
    <row r="4" spans="1:14" x14ac:dyDescent="0.25">
      <c r="A4" s="1"/>
      <c r="B4" s="10"/>
      <c r="C4" s="1"/>
      <c r="D4" s="1"/>
      <c r="E4" s="1"/>
      <c r="F4" s="1"/>
      <c r="G4" s="11"/>
      <c r="H4" s="9"/>
    </row>
    <row r="5" spans="1:14" x14ac:dyDescent="0.25">
      <c r="A5" s="56" t="s">
        <v>1</v>
      </c>
      <c r="B5" s="56"/>
      <c r="C5" s="56"/>
      <c r="D5" s="56"/>
      <c r="E5" s="56"/>
      <c r="F5" s="56"/>
      <c r="G5" s="12"/>
      <c r="H5" s="13"/>
    </row>
    <row r="6" spans="1:14" ht="20.25" customHeight="1" x14ac:dyDescent="0.25">
      <c r="A6" s="56"/>
      <c r="B6" s="56"/>
      <c r="C6" s="56"/>
      <c r="D6" s="56"/>
      <c r="E6" s="56"/>
      <c r="F6" s="56"/>
      <c r="G6" s="12"/>
      <c r="H6" s="13"/>
    </row>
    <row r="7" spans="1:14" s="14" customFormat="1" x14ac:dyDescent="0.25">
      <c r="A7" s="12"/>
      <c r="B7" s="12"/>
      <c r="C7" s="12"/>
      <c r="D7" s="12"/>
      <c r="E7" s="12"/>
      <c r="F7" s="57" t="s">
        <v>2</v>
      </c>
      <c r="G7" s="57"/>
    </row>
    <row r="8" spans="1:14" s="14" customFormat="1" x14ac:dyDescent="0.25">
      <c r="A8" s="15"/>
      <c r="B8" s="16"/>
      <c r="C8" s="15"/>
      <c r="E8" s="14" t="s">
        <v>3</v>
      </c>
    </row>
    <row r="9" spans="1:14" s="18" customFormat="1" x14ac:dyDescent="0.25">
      <c r="A9" s="58" t="s">
        <v>4</v>
      </c>
      <c r="B9" s="59" t="s">
        <v>5</v>
      </c>
      <c r="C9" s="60" t="s">
        <v>6</v>
      </c>
      <c r="D9" s="61" t="s">
        <v>7</v>
      </c>
      <c r="E9" s="61" t="s">
        <v>8</v>
      </c>
      <c r="F9" s="17">
        <v>2017</v>
      </c>
      <c r="G9" s="62" t="s">
        <v>9</v>
      </c>
      <c r="H9" s="62"/>
    </row>
    <row r="10" spans="1:14" s="18" customFormat="1" ht="15.75" customHeight="1" x14ac:dyDescent="0.25">
      <c r="A10" s="58"/>
      <c r="B10" s="59"/>
      <c r="C10" s="60"/>
      <c r="D10" s="61"/>
      <c r="E10" s="61"/>
      <c r="F10" s="51" t="s">
        <v>10</v>
      </c>
      <c r="G10" s="62"/>
      <c r="H10" s="62"/>
    </row>
    <row r="11" spans="1:14" s="20" customFormat="1" ht="36.75" customHeight="1" x14ac:dyDescent="0.25">
      <c r="A11" s="58"/>
      <c r="B11" s="59"/>
      <c r="C11" s="60"/>
      <c r="D11" s="61"/>
      <c r="E11" s="61"/>
      <c r="F11" s="52"/>
      <c r="G11" s="19" t="s">
        <v>11</v>
      </c>
      <c r="H11" s="19" t="s">
        <v>12</v>
      </c>
    </row>
    <row r="12" spans="1:14" s="20" customFormat="1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21">
        <v>5</v>
      </c>
      <c r="G12" s="19"/>
      <c r="H12" s="19"/>
    </row>
    <row r="13" spans="1:14" x14ac:dyDescent="0.25">
      <c r="A13" s="22" t="s">
        <v>13</v>
      </c>
      <c r="B13" s="23" t="s">
        <v>14</v>
      </c>
      <c r="C13" s="24">
        <f>C14+C107</f>
        <v>388259.04999999993</v>
      </c>
      <c r="D13" s="25">
        <f>E13-C13</f>
        <v>10270.030000000028</v>
      </c>
      <c r="E13" s="24">
        <f>E14+E107</f>
        <v>398529.07999999996</v>
      </c>
      <c r="F13" s="24" t="e">
        <f>F14+F107</f>
        <v>#REF!</v>
      </c>
      <c r="G13" s="26">
        <f>E13/D13*100</f>
        <v>3880.5055097209929</v>
      </c>
      <c r="H13" s="27" t="e">
        <f>F13/E13*100</f>
        <v>#REF!</v>
      </c>
      <c r="M13" s="28"/>
      <c r="N13" s="29"/>
    </row>
    <row r="14" spans="1:14" x14ac:dyDescent="0.25">
      <c r="A14" s="22" t="s">
        <v>15</v>
      </c>
      <c r="B14" s="23" t="s">
        <v>16</v>
      </c>
      <c r="C14" s="25">
        <f>C15+C53</f>
        <v>92679.85</v>
      </c>
      <c r="D14" s="25">
        <f t="shared" ref="D14:D85" si="0">E14-C14</f>
        <v>500</v>
      </c>
      <c r="E14" s="25">
        <f>E15+E53</f>
        <v>93179.85</v>
      </c>
      <c r="F14" s="25" t="e">
        <f>F15+F53</f>
        <v>#REF!</v>
      </c>
      <c r="G14" s="26">
        <f t="shared" ref="G14:H85" si="1">E14/D14*100</f>
        <v>18635.97</v>
      </c>
      <c r="H14" s="27" t="e">
        <f t="shared" si="1"/>
        <v>#REF!</v>
      </c>
      <c r="I14" s="6">
        <v>75778</v>
      </c>
      <c r="J14" s="28">
        <f>D14-I14</f>
        <v>-75278</v>
      </c>
      <c r="M14" s="28"/>
      <c r="N14" s="30"/>
    </row>
    <row r="15" spans="1:14" hidden="1" x14ac:dyDescent="0.25">
      <c r="A15" s="22"/>
      <c r="B15" s="23" t="s">
        <v>17</v>
      </c>
      <c r="C15" s="25">
        <f>C16+C28+C39+C43+C46+C22</f>
        <v>87548.53</v>
      </c>
      <c r="D15" s="25">
        <f t="shared" si="0"/>
        <v>0</v>
      </c>
      <c r="E15" s="25">
        <f>E16+E28+E39+E43+E46+E22</f>
        <v>87548.53</v>
      </c>
      <c r="F15" s="25" t="e">
        <f>F16+F28+F39+F43+F46+F22</f>
        <v>#REF!</v>
      </c>
      <c r="G15" s="26" t="e">
        <f t="shared" si="1"/>
        <v>#DIV/0!</v>
      </c>
      <c r="H15" s="27" t="e">
        <f t="shared" si="1"/>
        <v>#REF!</v>
      </c>
    </row>
    <row r="16" spans="1:14" x14ac:dyDescent="0.25">
      <c r="A16" s="22" t="s">
        <v>18</v>
      </c>
      <c r="B16" s="23" t="s">
        <v>19</v>
      </c>
      <c r="C16" s="25">
        <f>C17</f>
        <v>37733</v>
      </c>
      <c r="D16" s="25">
        <f t="shared" si="0"/>
        <v>0</v>
      </c>
      <c r="E16" s="25">
        <f>E17</f>
        <v>37733</v>
      </c>
      <c r="F16" s="25">
        <f>F17</f>
        <v>46852</v>
      </c>
      <c r="G16" s="26" t="e">
        <f t="shared" si="1"/>
        <v>#DIV/0!</v>
      </c>
      <c r="H16" s="27">
        <f t="shared" si="1"/>
        <v>124.16717462168394</v>
      </c>
      <c r="M16" s="28"/>
      <c r="N16" s="28"/>
    </row>
    <row r="17" spans="1:14" x14ac:dyDescent="0.25">
      <c r="A17" s="22" t="s">
        <v>20</v>
      </c>
      <c r="B17" s="23" t="s">
        <v>21</v>
      </c>
      <c r="C17" s="25">
        <f>SUM(C18:C21)</f>
        <v>37733</v>
      </c>
      <c r="D17" s="25">
        <f t="shared" si="0"/>
        <v>0</v>
      </c>
      <c r="E17" s="25">
        <f>SUM(E18:E21)</f>
        <v>37733</v>
      </c>
      <c r="F17" s="25">
        <f>SUM(F18:F21)</f>
        <v>46852</v>
      </c>
      <c r="G17" s="26" t="e">
        <f t="shared" si="1"/>
        <v>#DIV/0!</v>
      </c>
      <c r="H17" s="27">
        <f t="shared" si="1"/>
        <v>124.16717462168394</v>
      </c>
      <c r="M17" s="28"/>
    </row>
    <row r="18" spans="1:14" ht="97.5" x14ac:dyDescent="0.25">
      <c r="A18" s="22" t="s">
        <v>22</v>
      </c>
      <c r="B18" s="23" t="s">
        <v>23</v>
      </c>
      <c r="C18" s="25">
        <v>37408</v>
      </c>
      <c r="D18" s="25">
        <f t="shared" si="0"/>
        <v>0</v>
      </c>
      <c r="E18" s="25">
        <v>37408</v>
      </c>
      <c r="F18" s="25">
        <v>46492</v>
      </c>
      <c r="G18" s="26" t="e">
        <f t="shared" si="1"/>
        <v>#DIV/0!</v>
      </c>
      <c r="H18" s="27">
        <f t="shared" si="1"/>
        <v>124.28357570573138</v>
      </c>
    </row>
    <row r="19" spans="1:14" ht="141.75" x14ac:dyDescent="0.25">
      <c r="A19" s="22" t="s">
        <v>24</v>
      </c>
      <c r="B19" s="23" t="s">
        <v>25</v>
      </c>
      <c r="C19" s="25">
        <v>95</v>
      </c>
      <c r="D19" s="25">
        <f t="shared" si="0"/>
        <v>0</v>
      </c>
      <c r="E19" s="25">
        <v>95</v>
      </c>
      <c r="F19" s="25">
        <v>186</v>
      </c>
      <c r="G19" s="26" t="e">
        <f t="shared" si="1"/>
        <v>#DIV/0!</v>
      </c>
      <c r="H19" s="27">
        <f t="shared" si="1"/>
        <v>195.78947368421055</v>
      </c>
    </row>
    <row r="20" spans="1:14" ht="63" x14ac:dyDescent="0.25">
      <c r="A20" s="22" t="s">
        <v>26</v>
      </c>
      <c r="B20" s="23" t="s">
        <v>27</v>
      </c>
      <c r="C20" s="25">
        <v>228</v>
      </c>
      <c r="D20" s="25">
        <f t="shared" si="0"/>
        <v>0</v>
      </c>
      <c r="E20" s="25">
        <v>228</v>
      </c>
      <c r="F20" s="25">
        <v>162</v>
      </c>
      <c r="G20" s="26" t="e">
        <f t="shared" si="1"/>
        <v>#DIV/0!</v>
      </c>
      <c r="H20" s="27">
        <f t="shared" si="1"/>
        <v>71.05263157894737</v>
      </c>
    </row>
    <row r="21" spans="1:14" ht="113.25" x14ac:dyDescent="0.25">
      <c r="A21" s="22" t="s">
        <v>28</v>
      </c>
      <c r="B21" s="23" t="s">
        <v>29</v>
      </c>
      <c r="C21" s="25">
        <v>2</v>
      </c>
      <c r="D21" s="25">
        <f t="shared" si="0"/>
        <v>0</v>
      </c>
      <c r="E21" s="25">
        <v>2</v>
      </c>
      <c r="F21" s="25">
        <v>12</v>
      </c>
      <c r="G21" s="26" t="e">
        <f t="shared" si="1"/>
        <v>#DIV/0!</v>
      </c>
      <c r="H21" s="27">
        <f t="shared" si="1"/>
        <v>600</v>
      </c>
    </row>
    <row r="22" spans="1:14" ht="47.25" x14ac:dyDescent="0.25">
      <c r="A22" s="22" t="s">
        <v>30</v>
      </c>
      <c r="B22" s="23" t="s">
        <v>31</v>
      </c>
      <c r="C22" s="25">
        <f>C23</f>
        <v>4150.2</v>
      </c>
      <c r="D22" s="25">
        <f t="shared" si="0"/>
        <v>0</v>
      </c>
      <c r="E22" s="25">
        <f>E23</f>
        <v>4150.2</v>
      </c>
      <c r="F22" s="25">
        <f>F23</f>
        <v>3544.3</v>
      </c>
      <c r="M22" s="28"/>
    </row>
    <row r="23" spans="1:14" ht="31.5" x14ac:dyDescent="0.25">
      <c r="A23" s="22" t="s">
        <v>32</v>
      </c>
      <c r="B23" s="23" t="s">
        <v>33</v>
      </c>
      <c r="C23" s="25">
        <f>SUM(C24:C27)</f>
        <v>4150.2</v>
      </c>
      <c r="D23" s="25">
        <f t="shared" si="0"/>
        <v>0</v>
      </c>
      <c r="E23" s="25">
        <f>SUM(E24:E27)</f>
        <v>4150.2</v>
      </c>
      <c r="F23" s="25">
        <f>SUM(F24:F27)</f>
        <v>3544.3</v>
      </c>
    </row>
    <row r="24" spans="1:14" ht="94.5" x14ac:dyDescent="0.25">
      <c r="A24" s="22" t="s">
        <v>34</v>
      </c>
      <c r="B24" s="23" t="s">
        <v>35</v>
      </c>
      <c r="C24" s="25">
        <v>2000</v>
      </c>
      <c r="D24" s="25">
        <f t="shared" si="0"/>
        <v>0</v>
      </c>
      <c r="E24" s="25">
        <v>2000</v>
      </c>
      <c r="F24" s="25">
        <v>1525</v>
      </c>
      <c r="N24" s="31"/>
    </row>
    <row r="25" spans="1:14" ht="110.25" x14ac:dyDescent="0.25">
      <c r="A25" s="22" t="s">
        <v>36</v>
      </c>
      <c r="B25" s="23" t="s">
        <v>37</v>
      </c>
      <c r="C25" s="25">
        <v>50.2</v>
      </c>
      <c r="D25" s="25">
        <f t="shared" si="0"/>
        <v>0</v>
      </c>
      <c r="E25" s="25">
        <v>50.2</v>
      </c>
      <c r="F25" s="25">
        <v>30</v>
      </c>
      <c r="N25" s="31"/>
    </row>
    <row r="26" spans="1:14" ht="94.5" x14ac:dyDescent="0.25">
      <c r="A26" s="22" t="s">
        <v>38</v>
      </c>
      <c r="B26" s="23" t="s">
        <v>39</v>
      </c>
      <c r="C26" s="25">
        <v>2000</v>
      </c>
      <c r="D26" s="25">
        <f t="shared" si="0"/>
        <v>0</v>
      </c>
      <c r="E26" s="25">
        <v>2000</v>
      </c>
      <c r="F26" s="25">
        <f>1906-1.7</f>
        <v>1904.3</v>
      </c>
      <c r="N26" s="31"/>
    </row>
    <row r="27" spans="1:14" ht="94.5" x14ac:dyDescent="0.25">
      <c r="A27" s="22" t="s">
        <v>40</v>
      </c>
      <c r="B27" s="23" t="s">
        <v>41</v>
      </c>
      <c r="C27" s="25">
        <v>100</v>
      </c>
      <c r="D27" s="25">
        <f t="shared" si="0"/>
        <v>0</v>
      </c>
      <c r="E27" s="25">
        <v>100</v>
      </c>
      <c r="F27" s="25">
        <v>85</v>
      </c>
      <c r="N27" s="31"/>
    </row>
    <row r="28" spans="1:14" x14ac:dyDescent="0.25">
      <c r="A28" s="22" t="s">
        <v>42</v>
      </c>
      <c r="B28" s="23" t="s">
        <v>43</v>
      </c>
      <c r="C28" s="25">
        <f>C29+C33+C35+C37</f>
        <v>18751.859999999997</v>
      </c>
      <c r="D28" s="25">
        <f>D29+D33+D35+D37</f>
        <v>0</v>
      </c>
      <c r="E28" s="25">
        <f>E29+E33+E35+E37</f>
        <v>18751.859999999997</v>
      </c>
      <c r="F28" s="25">
        <f>F29+F33+F35+F37</f>
        <v>24385.84</v>
      </c>
      <c r="G28" s="26" t="e">
        <f t="shared" si="1"/>
        <v>#DIV/0!</v>
      </c>
      <c r="H28" s="27">
        <f t="shared" si="1"/>
        <v>130.04491287797586</v>
      </c>
      <c r="M28" s="28"/>
    </row>
    <row r="29" spans="1:14" ht="31.5" x14ac:dyDescent="0.25">
      <c r="A29" s="22" t="s">
        <v>44</v>
      </c>
      <c r="B29" s="23" t="s">
        <v>45</v>
      </c>
      <c r="C29" s="25">
        <f>SUM(C30:C32)</f>
        <v>7839.4400000000005</v>
      </c>
      <c r="D29" s="25">
        <f t="shared" si="0"/>
        <v>0</v>
      </c>
      <c r="E29" s="25">
        <f>SUM(E30:E32)</f>
        <v>7839.4400000000005</v>
      </c>
      <c r="F29" s="25">
        <f>SUM(F30:F32)</f>
        <v>12369</v>
      </c>
      <c r="G29" s="26" t="e">
        <f t="shared" si="1"/>
        <v>#DIV/0!</v>
      </c>
      <c r="H29" s="27">
        <f t="shared" si="1"/>
        <v>157.77912708050573</v>
      </c>
    </row>
    <row r="30" spans="1:14" ht="31.5" x14ac:dyDescent="0.25">
      <c r="A30" s="22" t="s">
        <v>46</v>
      </c>
      <c r="B30" s="23" t="s">
        <v>47</v>
      </c>
      <c r="C30" s="25">
        <v>3657.44</v>
      </c>
      <c r="D30" s="25">
        <f t="shared" si="0"/>
        <v>0</v>
      </c>
      <c r="E30" s="25">
        <v>3657.44</v>
      </c>
      <c r="F30" s="25">
        <v>5200</v>
      </c>
      <c r="G30" s="26" t="e">
        <f t="shared" si="1"/>
        <v>#DIV/0!</v>
      </c>
      <c r="H30" s="27">
        <f t="shared" si="1"/>
        <v>142.1759482042084</v>
      </c>
    </row>
    <row r="31" spans="1:14" ht="47.25" x14ac:dyDescent="0.25">
      <c r="A31" s="22" t="s">
        <v>48</v>
      </c>
      <c r="B31" s="23" t="s">
        <v>49</v>
      </c>
      <c r="C31" s="25">
        <v>3000</v>
      </c>
      <c r="D31" s="25">
        <f t="shared" si="0"/>
        <v>0</v>
      </c>
      <c r="E31" s="25">
        <v>3000</v>
      </c>
      <c r="F31" s="25">
        <v>4200</v>
      </c>
      <c r="G31" s="26" t="e">
        <f t="shared" si="1"/>
        <v>#DIV/0!</v>
      </c>
      <c r="H31" s="27">
        <f t="shared" si="1"/>
        <v>140</v>
      </c>
    </row>
    <row r="32" spans="1:14" ht="31.5" x14ac:dyDescent="0.25">
      <c r="A32" s="22" t="s">
        <v>50</v>
      </c>
      <c r="B32" s="23" t="s">
        <v>51</v>
      </c>
      <c r="C32" s="25">
        <v>1182</v>
      </c>
      <c r="D32" s="25">
        <f t="shared" si="0"/>
        <v>0</v>
      </c>
      <c r="E32" s="25">
        <v>1182</v>
      </c>
      <c r="F32" s="25">
        <v>2969</v>
      </c>
      <c r="G32" s="26" t="e">
        <f t="shared" si="1"/>
        <v>#DIV/0!</v>
      </c>
      <c r="H32" s="27">
        <f t="shared" si="1"/>
        <v>251.18443316412859</v>
      </c>
    </row>
    <row r="33" spans="1:8" ht="31.5" x14ac:dyDescent="0.25">
      <c r="A33" s="22" t="s">
        <v>52</v>
      </c>
      <c r="B33" s="23" t="s">
        <v>53</v>
      </c>
      <c r="C33" s="25">
        <f>C34</f>
        <v>9869.7999999999993</v>
      </c>
      <c r="D33" s="25">
        <f t="shared" si="0"/>
        <v>0</v>
      </c>
      <c r="E33" s="25">
        <f>E34</f>
        <v>9869.7999999999993</v>
      </c>
      <c r="F33" s="25">
        <f>F34</f>
        <v>11313.84</v>
      </c>
      <c r="G33" s="26" t="e">
        <f t="shared" si="1"/>
        <v>#DIV/0!</v>
      </c>
      <c r="H33" s="27">
        <f t="shared" si="1"/>
        <v>114.63089424304445</v>
      </c>
    </row>
    <row r="34" spans="1:8" ht="31.5" x14ac:dyDescent="0.25">
      <c r="A34" s="22" t="s">
        <v>54</v>
      </c>
      <c r="B34" s="23" t="s">
        <v>53</v>
      </c>
      <c r="C34" s="25">
        <v>9869.7999999999993</v>
      </c>
      <c r="D34" s="25">
        <f t="shared" si="0"/>
        <v>0</v>
      </c>
      <c r="E34" s="25">
        <v>9869.7999999999993</v>
      </c>
      <c r="F34" s="25">
        <f>11199+114.84</f>
        <v>11313.84</v>
      </c>
      <c r="G34" s="26"/>
      <c r="H34" s="27"/>
    </row>
    <row r="35" spans="1:8" x14ac:dyDescent="0.25">
      <c r="A35" s="22" t="s">
        <v>55</v>
      </c>
      <c r="B35" s="23" t="s">
        <v>56</v>
      </c>
      <c r="C35" s="25">
        <f t="shared" ref="C35:F35" si="2">C36</f>
        <v>1042.6199999999999</v>
      </c>
      <c r="D35" s="25">
        <f t="shared" si="2"/>
        <v>0</v>
      </c>
      <c r="E35" s="25">
        <f t="shared" si="2"/>
        <v>1042.6199999999999</v>
      </c>
      <c r="F35" s="25">
        <f t="shared" si="2"/>
        <v>703</v>
      </c>
      <c r="G35" s="26" t="e">
        <f t="shared" si="1"/>
        <v>#DIV/0!</v>
      </c>
      <c r="H35" s="27">
        <f t="shared" si="1"/>
        <v>67.426291458057591</v>
      </c>
    </row>
    <row r="36" spans="1:8" x14ac:dyDescent="0.25">
      <c r="A36" s="22" t="s">
        <v>57</v>
      </c>
      <c r="B36" s="23" t="s">
        <v>56</v>
      </c>
      <c r="C36" s="25">
        <v>1042.6199999999999</v>
      </c>
      <c r="D36" s="25">
        <f t="shared" si="0"/>
        <v>0</v>
      </c>
      <c r="E36" s="25">
        <v>1042.6199999999999</v>
      </c>
      <c r="F36" s="25">
        <v>703</v>
      </c>
      <c r="G36" s="26"/>
      <c r="H36" s="27">
        <f t="shared" si="1"/>
        <v>67.426291458057591</v>
      </c>
    </row>
    <row r="37" spans="1:8" ht="31.5" x14ac:dyDescent="0.25">
      <c r="A37" s="22" t="s">
        <v>58</v>
      </c>
      <c r="B37" s="23" t="s">
        <v>59</v>
      </c>
      <c r="C37" s="25">
        <f>C38</f>
        <v>0</v>
      </c>
      <c r="D37" s="25">
        <f>D38</f>
        <v>0</v>
      </c>
      <c r="E37" s="25">
        <f>E38</f>
        <v>0</v>
      </c>
      <c r="F37" s="25"/>
    </row>
    <row r="38" spans="1:8" ht="47.25" x14ac:dyDescent="0.25">
      <c r="A38" s="22" t="s">
        <v>60</v>
      </c>
      <c r="B38" s="23" t="s">
        <v>61</v>
      </c>
      <c r="C38" s="25">
        <v>0</v>
      </c>
      <c r="D38" s="25">
        <f>E38-C38</f>
        <v>0</v>
      </c>
      <c r="E38" s="25">
        <v>0</v>
      </c>
      <c r="F38" s="25"/>
    </row>
    <row r="39" spans="1:8" x14ac:dyDescent="0.25">
      <c r="A39" s="22" t="s">
        <v>62</v>
      </c>
      <c r="B39" s="23" t="s">
        <v>63</v>
      </c>
      <c r="C39" s="25">
        <f>C40</f>
        <v>24520.47</v>
      </c>
      <c r="D39" s="25">
        <f t="shared" ref="D39:E39" si="3">D40</f>
        <v>0</v>
      </c>
      <c r="E39" s="25">
        <f t="shared" si="3"/>
        <v>24520.47</v>
      </c>
      <c r="F39" s="25" t="e">
        <f>F40+#REF!</f>
        <v>#REF!</v>
      </c>
      <c r="G39" s="26" t="e">
        <f t="shared" si="1"/>
        <v>#DIV/0!</v>
      </c>
      <c r="H39" s="27" t="e">
        <f t="shared" si="1"/>
        <v>#REF!</v>
      </c>
    </row>
    <row r="40" spans="1:8" x14ac:dyDescent="0.25">
      <c r="A40" s="22" t="s">
        <v>64</v>
      </c>
      <c r="B40" s="23" t="s">
        <v>65</v>
      </c>
      <c r="C40" s="25">
        <f>C41+C42</f>
        <v>24520.47</v>
      </c>
      <c r="D40" s="25">
        <f t="shared" si="0"/>
        <v>0</v>
      </c>
      <c r="E40" s="25">
        <f>E41+E42</f>
        <v>24520.47</v>
      </c>
      <c r="F40" s="25">
        <f>F41+F42</f>
        <v>20117.900000000001</v>
      </c>
      <c r="G40" s="26" t="e">
        <f t="shared" si="1"/>
        <v>#DIV/0!</v>
      </c>
      <c r="H40" s="27">
        <f t="shared" si="1"/>
        <v>82.045327842410856</v>
      </c>
    </row>
    <row r="41" spans="1:8" ht="31.5" x14ac:dyDescent="0.25">
      <c r="A41" s="22" t="s">
        <v>66</v>
      </c>
      <c r="B41" s="23" t="s">
        <v>67</v>
      </c>
      <c r="C41" s="25">
        <v>24520.07</v>
      </c>
      <c r="D41" s="25">
        <f t="shared" si="0"/>
        <v>0</v>
      </c>
      <c r="E41" s="25">
        <v>24520.07</v>
      </c>
      <c r="F41" s="25">
        <f>20117.9-0.4</f>
        <v>20117.5</v>
      </c>
      <c r="G41" s="26" t="e">
        <f t="shared" si="1"/>
        <v>#DIV/0!</v>
      </c>
      <c r="H41" s="27">
        <f t="shared" si="1"/>
        <v>82.045034944843138</v>
      </c>
    </row>
    <row r="42" spans="1:8" ht="31.5" x14ac:dyDescent="0.25">
      <c r="A42" s="22" t="s">
        <v>68</v>
      </c>
      <c r="B42" s="23" t="s">
        <v>69</v>
      </c>
      <c r="C42" s="25">
        <v>0.4</v>
      </c>
      <c r="D42" s="25">
        <f t="shared" si="0"/>
        <v>0</v>
      </c>
      <c r="E42" s="25">
        <v>0.4</v>
      </c>
      <c r="F42" s="25">
        <v>0.4</v>
      </c>
      <c r="G42" s="26" t="e">
        <f t="shared" si="1"/>
        <v>#DIV/0!</v>
      </c>
      <c r="H42" s="27">
        <f t="shared" si="1"/>
        <v>100</v>
      </c>
    </row>
    <row r="43" spans="1:8" ht="31.5" x14ac:dyDescent="0.25">
      <c r="A43" s="22" t="s">
        <v>70</v>
      </c>
      <c r="B43" s="23" t="s">
        <v>71</v>
      </c>
      <c r="C43" s="25">
        <f t="shared" ref="C43:F44" si="4">C44</f>
        <v>27</v>
      </c>
      <c r="D43" s="25">
        <f t="shared" si="0"/>
        <v>0</v>
      </c>
      <c r="E43" s="25">
        <f t="shared" si="4"/>
        <v>27</v>
      </c>
      <c r="F43" s="25">
        <f t="shared" si="4"/>
        <v>260</v>
      </c>
      <c r="G43" s="26" t="e">
        <f t="shared" si="1"/>
        <v>#DIV/0!</v>
      </c>
      <c r="H43" s="27">
        <f t="shared" si="1"/>
        <v>962.96296296296293</v>
      </c>
    </row>
    <row r="44" spans="1:8" x14ac:dyDescent="0.25">
      <c r="A44" s="22" t="s">
        <v>72</v>
      </c>
      <c r="B44" s="23" t="s">
        <v>73</v>
      </c>
      <c r="C44" s="25">
        <f t="shared" si="4"/>
        <v>27</v>
      </c>
      <c r="D44" s="25">
        <f t="shared" si="0"/>
        <v>0</v>
      </c>
      <c r="E44" s="25">
        <f t="shared" si="4"/>
        <v>27</v>
      </c>
      <c r="F44" s="25">
        <f t="shared" si="4"/>
        <v>260</v>
      </c>
      <c r="G44" s="26" t="e">
        <f t="shared" si="1"/>
        <v>#DIV/0!</v>
      </c>
      <c r="H44" s="27">
        <f t="shared" si="1"/>
        <v>962.96296296296293</v>
      </c>
    </row>
    <row r="45" spans="1:8" ht="31.5" x14ac:dyDescent="0.25">
      <c r="A45" s="22" t="s">
        <v>74</v>
      </c>
      <c r="B45" s="23" t="s">
        <v>75</v>
      </c>
      <c r="C45" s="25">
        <v>27</v>
      </c>
      <c r="D45" s="25">
        <f t="shared" si="0"/>
        <v>0</v>
      </c>
      <c r="E45" s="25">
        <v>27</v>
      </c>
      <c r="F45" s="25">
        <v>260</v>
      </c>
      <c r="G45" s="26" t="e">
        <f t="shared" si="1"/>
        <v>#DIV/0!</v>
      </c>
      <c r="H45" s="27">
        <f t="shared" si="1"/>
        <v>962.96296296296293</v>
      </c>
    </row>
    <row r="46" spans="1:8" x14ac:dyDescent="0.25">
      <c r="A46" s="22" t="s">
        <v>76</v>
      </c>
      <c r="B46" s="23" t="s">
        <v>77</v>
      </c>
      <c r="C46" s="25">
        <f>C47+C49</f>
        <v>2366</v>
      </c>
      <c r="D46" s="25">
        <f t="shared" si="0"/>
        <v>0</v>
      </c>
      <c r="E46" s="25">
        <f>E47+E49</f>
        <v>2366</v>
      </c>
      <c r="F46" s="25" t="e">
        <f>F47+F49</f>
        <v>#REF!</v>
      </c>
      <c r="G46" s="26" t="e">
        <f t="shared" si="1"/>
        <v>#DIV/0!</v>
      </c>
      <c r="H46" s="27" t="e">
        <f t="shared" si="1"/>
        <v>#REF!</v>
      </c>
    </row>
    <row r="47" spans="1:8" ht="31.5" x14ac:dyDescent="0.25">
      <c r="A47" s="22" t="s">
        <v>78</v>
      </c>
      <c r="B47" s="23" t="s">
        <v>79</v>
      </c>
      <c r="C47" s="25">
        <f>C48</f>
        <v>2013</v>
      </c>
      <c r="D47" s="25">
        <f t="shared" si="0"/>
        <v>0</v>
      </c>
      <c r="E47" s="25">
        <f>E48</f>
        <v>2013</v>
      </c>
      <c r="F47" s="25">
        <f>F48</f>
        <v>1500</v>
      </c>
      <c r="G47" s="26" t="e">
        <f t="shared" si="1"/>
        <v>#DIV/0!</v>
      </c>
      <c r="H47" s="27">
        <f t="shared" si="1"/>
        <v>74.515648286140092</v>
      </c>
    </row>
    <row r="48" spans="1:8" ht="63" x14ac:dyDescent="0.25">
      <c r="A48" s="22" t="s">
        <v>80</v>
      </c>
      <c r="B48" s="23" t="s">
        <v>81</v>
      </c>
      <c r="C48" s="25">
        <v>2013</v>
      </c>
      <c r="D48" s="25">
        <f t="shared" si="0"/>
        <v>0</v>
      </c>
      <c r="E48" s="25">
        <v>2013</v>
      </c>
      <c r="F48" s="25">
        <v>1500</v>
      </c>
      <c r="G48" s="26" t="e">
        <f t="shared" si="1"/>
        <v>#DIV/0!</v>
      </c>
      <c r="H48" s="27">
        <f t="shared" si="1"/>
        <v>74.515648286140092</v>
      </c>
    </row>
    <row r="49" spans="1:8" ht="47.25" x14ac:dyDescent="0.25">
      <c r="A49" s="22" t="s">
        <v>82</v>
      </c>
      <c r="B49" s="23" t="s">
        <v>83</v>
      </c>
      <c r="C49" s="25">
        <f>C50+C52</f>
        <v>353</v>
      </c>
      <c r="D49" s="25">
        <f t="shared" ref="D49:E49" si="5">D50+D52</f>
        <v>0</v>
      </c>
      <c r="E49" s="25">
        <f t="shared" si="5"/>
        <v>353</v>
      </c>
      <c r="F49" s="25" t="e">
        <f>F50+#REF!+F52</f>
        <v>#REF!</v>
      </c>
      <c r="G49" s="26" t="e">
        <f t="shared" si="1"/>
        <v>#DIV/0!</v>
      </c>
      <c r="H49" s="27" t="e">
        <f t="shared" si="1"/>
        <v>#REF!</v>
      </c>
    </row>
    <row r="50" spans="1:8" ht="78.75" x14ac:dyDescent="0.25">
      <c r="A50" s="22" t="s">
        <v>84</v>
      </c>
      <c r="B50" s="23" t="s">
        <v>85</v>
      </c>
      <c r="C50" s="25">
        <f>C51</f>
        <v>350</v>
      </c>
      <c r="D50" s="25">
        <f t="shared" si="0"/>
        <v>0</v>
      </c>
      <c r="E50" s="25">
        <f>E51</f>
        <v>350</v>
      </c>
      <c r="F50" s="25">
        <f>F51</f>
        <v>550</v>
      </c>
      <c r="G50" s="26" t="e">
        <f t="shared" si="1"/>
        <v>#DIV/0!</v>
      </c>
      <c r="H50" s="27">
        <f t="shared" si="1"/>
        <v>157.14285714285714</v>
      </c>
    </row>
    <row r="51" spans="1:8" ht="94.5" x14ac:dyDescent="0.25">
      <c r="A51" s="22" t="s">
        <v>86</v>
      </c>
      <c r="B51" s="23" t="s">
        <v>87</v>
      </c>
      <c r="C51" s="25">
        <v>350</v>
      </c>
      <c r="D51" s="25">
        <f t="shared" si="0"/>
        <v>0</v>
      </c>
      <c r="E51" s="25">
        <v>350</v>
      </c>
      <c r="F51" s="25">
        <v>550</v>
      </c>
      <c r="G51" s="26" t="e">
        <f t="shared" si="1"/>
        <v>#DIV/0!</v>
      </c>
      <c r="H51" s="27">
        <f t="shared" si="1"/>
        <v>157.14285714285714</v>
      </c>
    </row>
    <row r="52" spans="1:8" ht="31.5" x14ac:dyDescent="0.25">
      <c r="A52" s="22" t="s">
        <v>88</v>
      </c>
      <c r="B52" s="23" t="s">
        <v>89</v>
      </c>
      <c r="C52" s="25">
        <v>3</v>
      </c>
      <c r="D52" s="25">
        <f t="shared" si="0"/>
        <v>0</v>
      </c>
      <c r="E52" s="25">
        <v>3</v>
      </c>
      <c r="F52" s="25">
        <v>9</v>
      </c>
      <c r="G52" s="26" t="e">
        <f t="shared" si="1"/>
        <v>#DIV/0!</v>
      </c>
      <c r="H52" s="27">
        <f t="shared" si="1"/>
        <v>300</v>
      </c>
    </row>
    <row r="53" spans="1:8" hidden="1" x14ac:dyDescent="0.25">
      <c r="A53" s="22"/>
      <c r="B53" s="23" t="s">
        <v>90</v>
      </c>
      <c r="C53" s="25">
        <f>C54+C64+C74+C86+C70</f>
        <v>5131.32</v>
      </c>
      <c r="D53" s="25">
        <f t="shared" ref="D53:E53" si="6">D54+D64+D74+D86+D70</f>
        <v>500</v>
      </c>
      <c r="E53" s="25">
        <f t="shared" si="6"/>
        <v>5631.32</v>
      </c>
      <c r="F53" s="25" t="e">
        <f t="shared" ref="F53" si="7">F54+F64+F74+F86</f>
        <v>#REF!</v>
      </c>
      <c r="G53" s="26">
        <f t="shared" si="1"/>
        <v>1126.2639999999999</v>
      </c>
      <c r="H53" s="27" t="e">
        <f t="shared" si="1"/>
        <v>#REF!</v>
      </c>
    </row>
    <row r="54" spans="1:8" ht="47.25" x14ac:dyDescent="0.25">
      <c r="A54" s="22" t="s">
        <v>91</v>
      </c>
      <c r="B54" s="23" t="s">
        <v>92</v>
      </c>
      <c r="C54" s="25">
        <f>C55+C57</f>
        <v>1911.8300000000002</v>
      </c>
      <c r="D54" s="25">
        <f t="shared" si="0"/>
        <v>0</v>
      </c>
      <c r="E54" s="25">
        <f>E55+E57</f>
        <v>1911.8300000000002</v>
      </c>
      <c r="F54" s="25">
        <f>F55+F57</f>
        <v>1711.8300000000002</v>
      </c>
      <c r="G54" s="26" t="e">
        <f t="shared" si="1"/>
        <v>#DIV/0!</v>
      </c>
      <c r="H54" s="27">
        <f t="shared" si="1"/>
        <v>89.538818828033868</v>
      </c>
    </row>
    <row r="55" spans="1:8" ht="31.5" hidden="1" x14ac:dyDescent="0.25">
      <c r="A55" s="22" t="s">
        <v>93</v>
      </c>
      <c r="B55" s="23" t="s">
        <v>94</v>
      </c>
      <c r="C55" s="25">
        <f>C56</f>
        <v>0</v>
      </c>
      <c r="D55" s="25">
        <f t="shared" si="0"/>
        <v>0</v>
      </c>
      <c r="E55" s="25">
        <f>E56</f>
        <v>0</v>
      </c>
      <c r="F55" s="25">
        <f>F56</f>
        <v>0</v>
      </c>
      <c r="G55" s="26" t="e">
        <f t="shared" si="1"/>
        <v>#DIV/0!</v>
      </c>
      <c r="H55" s="27" t="e">
        <f t="shared" si="1"/>
        <v>#DIV/0!</v>
      </c>
    </row>
    <row r="56" spans="1:8" ht="47.25" hidden="1" x14ac:dyDescent="0.25">
      <c r="A56" s="22" t="s">
        <v>95</v>
      </c>
      <c r="B56" s="23" t="s">
        <v>96</v>
      </c>
      <c r="C56" s="25"/>
      <c r="D56" s="25">
        <f t="shared" si="0"/>
        <v>0</v>
      </c>
      <c r="E56" s="25"/>
      <c r="F56" s="25"/>
      <c r="G56" s="26" t="e">
        <f t="shared" si="1"/>
        <v>#DIV/0!</v>
      </c>
      <c r="H56" s="27" t="e">
        <f t="shared" si="1"/>
        <v>#DIV/0!</v>
      </c>
    </row>
    <row r="57" spans="1:8" ht="110.25" x14ac:dyDescent="0.25">
      <c r="A57" s="22" t="s">
        <v>97</v>
      </c>
      <c r="B57" s="23" t="s">
        <v>98</v>
      </c>
      <c r="C57" s="25">
        <f t="shared" ref="C57:F57" si="8">C58+C62+C60</f>
        <v>1911.8300000000002</v>
      </c>
      <c r="D57" s="25">
        <f t="shared" si="8"/>
        <v>0</v>
      </c>
      <c r="E57" s="25">
        <f t="shared" si="8"/>
        <v>1911.8300000000002</v>
      </c>
      <c r="F57" s="25">
        <f t="shared" si="8"/>
        <v>1711.8300000000002</v>
      </c>
      <c r="G57" s="26" t="e">
        <f t="shared" si="1"/>
        <v>#DIV/0!</v>
      </c>
      <c r="H57" s="27">
        <f t="shared" si="1"/>
        <v>89.538818828033868</v>
      </c>
    </row>
    <row r="58" spans="1:8" ht="78.75" hidden="1" x14ac:dyDescent="0.25">
      <c r="A58" s="22" t="s">
        <v>99</v>
      </c>
      <c r="B58" s="23" t="s">
        <v>100</v>
      </c>
      <c r="C58" s="25">
        <f>C59</f>
        <v>0</v>
      </c>
      <c r="D58" s="25">
        <f t="shared" si="0"/>
        <v>0</v>
      </c>
      <c r="E58" s="25">
        <f>E59</f>
        <v>0</v>
      </c>
      <c r="F58" s="25">
        <f>F59</f>
        <v>0</v>
      </c>
      <c r="G58" s="26" t="e">
        <f t="shared" si="1"/>
        <v>#DIV/0!</v>
      </c>
      <c r="H58" s="27" t="e">
        <f t="shared" si="1"/>
        <v>#DIV/0!</v>
      </c>
    </row>
    <row r="59" spans="1:8" ht="94.5" hidden="1" x14ac:dyDescent="0.25">
      <c r="A59" s="22" t="s">
        <v>101</v>
      </c>
      <c r="B59" s="23" t="s">
        <v>102</v>
      </c>
      <c r="C59" s="25">
        <v>0</v>
      </c>
      <c r="D59" s="25">
        <f t="shared" si="0"/>
        <v>0</v>
      </c>
      <c r="E59" s="25">
        <v>0</v>
      </c>
      <c r="F59" s="25">
        <v>0</v>
      </c>
      <c r="G59" s="26" t="e">
        <f t="shared" si="1"/>
        <v>#DIV/0!</v>
      </c>
      <c r="H59" s="27" t="e">
        <f t="shared" si="1"/>
        <v>#DIV/0!</v>
      </c>
    </row>
    <row r="60" spans="1:8" ht="94.5" x14ac:dyDescent="0.25">
      <c r="A60" s="22" t="s">
        <v>103</v>
      </c>
      <c r="B60" s="23" t="s">
        <v>104</v>
      </c>
      <c r="C60" s="25">
        <f>C61</f>
        <v>1717.68</v>
      </c>
      <c r="D60" s="25">
        <f t="shared" si="0"/>
        <v>0</v>
      </c>
      <c r="E60" s="25">
        <f>E61</f>
        <v>1717.68</v>
      </c>
      <c r="F60" s="25">
        <f>F61</f>
        <v>1517.68</v>
      </c>
    </row>
    <row r="61" spans="1:8" ht="94.5" x14ac:dyDescent="0.25">
      <c r="A61" s="22" t="s">
        <v>105</v>
      </c>
      <c r="B61" s="23" t="s">
        <v>106</v>
      </c>
      <c r="C61" s="25">
        <v>1717.68</v>
      </c>
      <c r="D61" s="25">
        <f t="shared" si="0"/>
        <v>0</v>
      </c>
      <c r="E61" s="25">
        <v>1717.68</v>
      </c>
      <c r="F61" s="25">
        <v>1517.68</v>
      </c>
    </row>
    <row r="62" spans="1:8" ht="94.5" x14ac:dyDescent="0.25">
      <c r="A62" s="22" t="s">
        <v>107</v>
      </c>
      <c r="B62" s="23" t="s">
        <v>108</v>
      </c>
      <c r="C62" s="25">
        <f>C63</f>
        <v>194.15</v>
      </c>
      <c r="D62" s="25">
        <f t="shared" si="0"/>
        <v>0</v>
      </c>
      <c r="E62" s="25">
        <f>E63</f>
        <v>194.15</v>
      </c>
      <c r="F62" s="25">
        <f>F63</f>
        <v>194.15</v>
      </c>
      <c r="G62" s="26" t="e">
        <f t="shared" si="1"/>
        <v>#DIV/0!</v>
      </c>
      <c r="H62" s="27">
        <f t="shared" si="1"/>
        <v>100</v>
      </c>
    </row>
    <row r="63" spans="1:8" ht="94.5" x14ac:dyDescent="0.25">
      <c r="A63" s="22" t="s">
        <v>109</v>
      </c>
      <c r="B63" s="23" t="s">
        <v>110</v>
      </c>
      <c r="C63" s="25">
        <v>194.15</v>
      </c>
      <c r="D63" s="25">
        <f t="shared" si="0"/>
        <v>0</v>
      </c>
      <c r="E63" s="25">
        <v>194.15</v>
      </c>
      <c r="F63" s="25">
        <v>194.15</v>
      </c>
      <c r="G63" s="26" t="e">
        <f t="shared" si="1"/>
        <v>#DIV/0!</v>
      </c>
      <c r="H63" s="27">
        <f t="shared" si="1"/>
        <v>100</v>
      </c>
    </row>
    <row r="64" spans="1:8" ht="31.5" x14ac:dyDescent="0.25">
      <c r="A64" s="22" t="s">
        <v>111</v>
      </c>
      <c r="B64" s="23" t="s">
        <v>112</v>
      </c>
      <c r="C64" s="25">
        <f>C65</f>
        <v>55</v>
      </c>
      <c r="D64" s="25">
        <f t="shared" si="0"/>
        <v>0</v>
      </c>
      <c r="E64" s="25">
        <f>E65</f>
        <v>55</v>
      </c>
      <c r="F64" s="25">
        <f>F65</f>
        <v>255</v>
      </c>
      <c r="G64" s="26" t="e">
        <f t="shared" si="1"/>
        <v>#DIV/0!</v>
      </c>
      <c r="H64" s="27">
        <f t="shared" si="1"/>
        <v>463.63636363636368</v>
      </c>
    </row>
    <row r="65" spans="1:8" ht="31.5" x14ac:dyDescent="0.25">
      <c r="A65" s="22" t="s">
        <v>113</v>
      </c>
      <c r="B65" s="23" t="s">
        <v>114</v>
      </c>
      <c r="C65" s="25">
        <f>SUM(C66:C69)</f>
        <v>55</v>
      </c>
      <c r="D65" s="25">
        <f t="shared" si="0"/>
        <v>0</v>
      </c>
      <c r="E65" s="25">
        <f>SUM(E66:E69)</f>
        <v>55</v>
      </c>
      <c r="F65" s="25">
        <f>SUM(F66:F69)</f>
        <v>255</v>
      </c>
      <c r="G65" s="26" t="e">
        <f t="shared" si="1"/>
        <v>#DIV/0!</v>
      </c>
      <c r="H65" s="27">
        <f t="shared" si="1"/>
        <v>463.63636363636368</v>
      </c>
    </row>
    <row r="66" spans="1:8" ht="31.5" x14ac:dyDescent="0.25">
      <c r="A66" s="22" t="s">
        <v>115</v>
      </c>
      <c r="B66" s="23" t="s">
        <v>116</v>
      </c>
      <c r="C66" s="25">
        <v>23</v>
      </c>
      <c r="D66" s="25">
        <f t="shared" si="0"/>
        <v>0</v>
      </c>
      <c r="E66" s="25">
        <v>23</v>
      </c>
      <c r="F66" s="25">
        <v>90</v>
      </c>
      <c r="G66" s="26"/>
      <c r="H66" s="27">
        <f t="shared" si="1"/>
        <v>391.30434782608694</v>
      </c>
    </row>
    <row r="67" spans="1:8" ht="31.5" x14ac:dyDescent="0.25">
      <c r="A67" s="22" t="s">
        <v>117</v>
      </c>
      <c r="B67" s="23" t="s">
        <v>118</v>
      </c>
      <c r="C67" s="25">
        <v>1</v>
      </c>
      <c r="D67" s="25">
        <f t="shared" si="0"/>
        <v>0</v>
      </c>
      <c r="E67" s="25">
        <v>1</v>
      </c>
      <c r="F67" s="25">
        <v>5</v>
      </c>
      <c r="G67" s="26"/>
      <c r="H67" s="27"/>
    </row>
    <row r="68" spans="1:8" ht="31.5" x14ac:dyDescent="0.25">
      <c r="A68" s="22" t="s">
        <v>119</v>
      </c>
      <c r="B68" s="23" t="s">
        <v>120</v>
      </c>
      <c r="C68" s="25">
        <v>1</v>
      </c>
      <c r="D68" s="25">
        <f t="shared" si="0"/>
        <v>0</v>
      </c>
      <c r="E68" s="25">
        <v>1</v>
      </c>
      <c r="F68" s="25">
        <v>5</v>
      </c>
      <c r="G68" s="26"/>
      <c r="H68" s="27"/>
    </row>
    <row r="69" spans="1:8" ht="31.5" x14ac:dyDescent="0.25">
      <c r="A69" s="22" t="s">
        <v>121</v>
      </c>
      <c r="B69" s="23" t="s">
        <v>122</v>
      </c>
      <c r="C69" s="25">
        <v>30</v>
      </c>
      <c r="D69" s="25">
        <f t="shared" si="0"/>
        <v>0</v>
      </c>
      <c r="E69" s="25">
        <v>30</v>
      </c>
      <c r="F69" s="25">
        <v>155</v>
      </c>
      <c r="G69" s="26"/>
      <c r="H69" s="27"/>
    </row>
    <row r="70" spans="1:8" ht="47.25" x14ac:dyDescent="0.25">
      <c r="A70" s="22" t="s">
        <v>123</v>
      </c>
      <c r="B70" s="23" t="s">
        <v>124</v>
      </c>
      <c r="C70" s="25">
        <f>C71</f>
        <v>0</v>
      </c>
      <c r="D70" s="25">
        <f t="shared" si="0"/>
        <v>500</v>
      </c>
      <c r="E70" s="25">
        <f>E71</f>
        <v>500</v>
      </c>
      <c r="F70" s="25">
        <f>F71</f>
        <v>0</v>
      </c>
      <c r="G70" s="26">
        <f t="shared" si="1"/>
        <v>100</v>
      </c>
      <c r="H70" s="27">
        <f t="shared" si="1"/>
        <v>0</v>
      </c>
    </row>
    <row r="71" spans="1:8" x14ac:dyDescent="0.25">
      <c r="A71" s="22" t="s">
        <v>125</v>
      </c>
      <c r="B71" s="23" t="s">
        <v>126</v>
      </c>
      <c r="C71" s="25">
        <f>C73</f>
        <v>0</v>
      </c>
      <c r="D71" s="25">
        <f t="shared" si="0"/>
        <v>500</v>
      </c>
      <c r="E71" s="25">
        <f>E73</f>
        <v>500</v>
      </c>
      <c r="F71" s="25">
        <f>F73</f>
        <v>0</v>
      </c>
      <c r="G71" s="26">
        <f t="shared" si="1"/>
        <v>100</v>
      </c>
      <c r="H71" s="27">
        <f t="shared" si="1"/>
        <v>0</v>
      </c>
    </row>
    <row r="72" spans="1:8" x14ac:dyDescent="0.25">
      <c r="A72" s="22" t="s">
        <v>127</v>
      </c>
      <c r="B72" s="23" t="s">
        <v>128</v>
      </c>
      <c r="C72" s="25">
        <f>C73</f>
        <v>0</v>
      </c>
      <c r="D72" s="25">
        <f>D73</f>
        <v>500</v>
      </c>
      <c r="E72" s="25">
        <f>E73</f>
        <v>500</v>
      </c>
      <c r="F72" s="25">
        <f>F73</f>
        <v>0</v>
      </c>
      <c r="G72" s="26"/>
      <c r="H72" s="27"/>
    </row>
    <row r="73" spans="1:8" ht="47.25" x14ac:dyDescent="0.25">
      <c r="A73" s="22" t="s">
        <v>129</v>
      </c>
      <c r="B73" s="23" t="s">
        <v>130</v>
      </c>
      <c r="C73" s="25"/>
      <c r="D73" s="25">
        <f t="shared" si="0"/>
        <v>500</v>
      </c>
      <c r="E73" s="25">
        <v>500</v>
      </c>
      <c r="F73" s="25"/>
      <c r="G73" s="26">
        <f t="shared" si="1"/>
        <v>100</v>
      </c>
      <c r="H73" s="27">
        <f t="shared" si="1"/>
        <v>0</v>
      </c>
    </row>
    <row r="74" spans="1:8" ht="31.5" x14ac:dyDescent="0.25">
      <c r="A74" s="22" t="s">
        <v>131</v>
      </c>
      <c r="B74" s="23" t="s">
        <v>132</v>
      </c>
      <c r="C74" s="25">
        <f t="shared" ref="C74:E74" si="9">C78+C75</f>
        <v>1325</v>
      </c>
      <c r="D74" s="25">
        <f t="shared" si="9"/>
        <v>0</v>
      </c>
      <c r="E74" s="25">
        <f t="shared" si="9"/>
        <v>1325</v>
      </c>
      <c r="F74" s="25">
        <f>F75+F78</f>
        <v>400</v>
      </c>
      <c r="G74" s="26" t="e">
        <f t="shared" si="1"/>
        <v>#DIV/0!</v>
      </c>
      <c r="H74" s="27">
        <f t="shared" si="1"/>
        <v>30.188679245283019</v>
      </c>
    </row>
    <row r="75" spans="1:8" ht="94.5" x14ac:dyDescent="0.25">
      <c r="A75" s="22" t="s">
        <v>133</v>
      </c>
      <c r="B75" s="23" t="s">
        <v>134</v>
      </c>
      <c r="C75" s="25">
        <f t="shared" ref="C75:F76" si="10">C76</f>
        <v>1325</v>
      </c>
      <c r="D75" s="25">
        <f t="shared" si="0"/>
        <v>0</v>
      </c>
      <c r="E75" s="25">
        <f t="shared" si="10"/>
        <v>1325</v>
      </c>
      <c r="F75" s="25">
        <f t="shared" si="10"/>
        <v>0</v>
      </c>
      <c r="G75" s="26" t="e">
        <f t="shared" si="1"/>
        <v>#DIV/0!</v>
      </c>
      <c r="H75" s="27">
        <f t="shared" si="1"/>
        <v>0</v>
      </c>
    </row>
    <row r="76" spans="1:8" ht="117.75" customHeight="1" x14ac:dyDescent="0.25">
      <c r="A76" s="22" t="s">
        <v>135</v>
      </c>
      <c r="B76" s="23" t="s">
        <v>136</v>
      </c>
      <c r="C76" s="25">
        <f t="shared" si="10"/>
        <v>1325</v>
      </c>
      <c r="D76" s="25">
        <f t="shared" si="0"/>
        <v>0</v>
      </c>
      <c r="E76" s="25">
        <f t="shared" si="10"/>
        <v>1325</v>
      </c>
      <c r="F76" s="25">
        <f t="shared" si="10"/>
        <v>0</v>
      </c>
      <c r="G76" s="26" t="e">
        <f t="shared" si="1"/>
        <v>#DIV/0!</v>
      </c>
      <c r="H76" s="27">
        <f t="shared" si="1"/>
        <v>0</v>
      </c>
    </row>
    <row r="77" spans="1:8" ht="116.25" customHeight="1" x14ac:dyDescent="0.25">
      <c r="A77" s="22" t="s">
        <v>137</v>
      </c>
      <c r="B77" s="23" t="s">
        <v>138</v>
      </c>
      <c r="C77" s="25">
        <v>1325</v>
      </c>
      <c r="D77" s="25">
        <f t="shared" si="0"/>
        <v>0</v>
      </c>
      <c r="E77" s="25">
        <v>1325</v>
      </c>
      <c r="F77" s="25"/>
      <c r="G77" s="26" t="e">
        <f t="shared" si="1"/>
        <v>#DIV/0!</v>
      </c>
      <c r="H77" s="27">
        <f t="shared" si="1"/>
        <v>0</v>
      </c>
    </row>
    <row r="78" spans="1:8" ht="63" hidden="1" x14ac:dyDescent="0.25">
      <c r="A78" s="22" t="s">
        <v>139</v>
      </c>
      <c r="B78" s="23" t="s">
        <v>140</v>
      </c>
      <c r="C78" s="25">
        <f>C79+C81</f>
        <v>0</v>
      </c>
      <c r="D78" s="25">
        <f>D79+D81</f>
        <v>0</v>
      </c>
      <c r="E78" s="25">
        <f>E79+E81</f>
        <v>0</v>
      </c>
      <c r="F78" s="25">
        <f>F79+F81</f>
        <v>400</v>
      </c>
      <c r="G78" s="26" t="e">
        <f t="shared" si="1"/>
        <v>#DIV/0!</v>
      </c>
      <c r="H78" s="27" t="e">
        <f t="shared" si="1"/>
        <v>#DIV/0!</v>
      </c>
    </row>
    <row r="79" spans="1:8" ht="47.25" hidden="1" x14ac:dyDescent="0.25">
      <c r="A79" s="22" t="s">
        <v>141</v>
      </c>
      <c r="B79" s="23" t="s">
        <v>142</v>
      </c>
      <c r="C79" s="25">
        <f t="shared" ref="C79:F79" si="11">C80</f>
        <v>0</v>
      </c>
      <c r="D79" s="25">
        <f t="shared" si="0"/>
        <v>0</v>
      </c>
      <c r="E79" s="25">
        <f t="shared" si="11"/>
        <v>0</v>
      </c>
      <c r="F79" s="25">
        <f t="shared" si="11"/>
        <v>0</v>
      </c>
      <c r="G79" s="26" t="e">
        <f t="shared" si="1"/>
        <v>#DIV/0!</v>
      </c>
      <c r="H79" s="27" t="e">
        <f t="shared" si="1"/>
        <v>#DIV/0!</v>
      </c>
    </row>
    <row r="80" spans="1:8" ht="63" hidden="1" x14ac:dyDescent="0.25">
      <c r="A80" s="22" t="s">
        <v>143</v>
      </c>
      <c r="B80" s="23" t="s">
        <v>144</v>
      </c>
      <c r="C80" s="25">
        <v>0</v>
      </c>
      <c r="D80" s="25">
        <f t="shared" si="0"/>
        <v>0</v>
      </c>
      <c r="E80" s="25">
        <v>0</v>
      </c>
      <c r="F80" s="25">
        <v>0</v>
      </c>
      <c r="G80" s="26" t="e">
        <f t="shared" si="1"/>
        <v>#DIV/0!</v>
      </c>
      <c r="H80" s="27" t="e">
        <f t="shared" si="1"/>
        <v>#DIV/0!</v>
      </c>
    </row>
    <row r="81" spans="1:8" ht="63" hidden="1" x14ac:dyDescent="0.25">
      <c r="A81" s="22" t="s">
        <v>145</v>
      </c>
      <c r="B81" s="23" t="s">
        <v>146</v>
      </c>
      <c r="C81" s="32">
        <f>C82</f>
        <v>0</v>
      </c>
      <c r="D81" s="32">
        <f>D82</f>
        <v>0</v>
      </c>
      <c r="E81" s="32">
        <f>E82</f>
        <v>0</v>
      </c>
      <c r="F81" s="32">
        <f t="shared" ref="F81" si="12">F82</f>
        <v>400</v>
      </c>
    </row>
    <row r="82" spans="1:8" ht="63" hidden="1" x14ac:dyDescent="0.25">
      <c r="A82" s="22" t="s">
        <v>147</v>
      </c>
      <c r="B82" s="23" t="s">
        <v>148</v>
      </c>
      <c r="C82" s="32">
        <v>0</v>
      </c>
      <c r="D82" s="25">
        <f t="shared" si="0"/>
        <v>0</v>
      </c>
      <c r="E82" s="32">
        <v>0</v>
      </c>
      <c r="F82" s="33">
        <v>400</v>
      </c>
    </row>
    <row r="83" spans="1:8" hidden="1" x14ac:dyDescent="0.25">
      <c r="A83" s="22" t="s">
        <v>149</v>
      </c>
      <c r="B83" s="23" t="s">
        <v>150</v>
      </c>
      <c r="C83" s="25">
        <f t="shared" ref="C83:F84" si="13">C84</f>
        <v>0</v>
      </c>
      <c r="D83" s="25">
        <f t="shared" si="0"/>
        <v>0</v>
      </c>
      <c r="E83" s="25">
        <f t="shared" si="13"/>
        <v>0</v>
      </c>
      <c r="F83" s="25">
        <f t="shared" si="13"/>
        <v>0</v>
      </c>
      <c r="G83" s="26" t="e">
        <f t="shared" si="1"/>
        <v>#DIV/0!</v>
      </c>
      <c r="H83" s="27" t="e">
        <f t="shared" si="1"/>
        <v>#DIV/0!</v>
      </c>
    </row>
    <row r="84" spans="1:8" ht="47.25" hidden="1" x14ac:dyDescent="0.25">
      <c r="A84" s="22" t="s">
        <v>151</v>
      </c>
      <c r="B84" s="23" t="s">
        <v>152</v>
      </c>
      <c r="C84" s="25">
        <f t="shared" si="13"/>
        <v>0</v>
      </c>
      <c r="D84" s="25">
        <f t="shared" si="0"/>
        <v>0</v>
      </c>
      <c r="E84" s="25">
        <f t="shared" si="13"/>
        <v>0</v>
      </c>
      <c r="F84" s="25">
        <f t="shared" si="13"/>
        <v>0</v>
      </c>
      <c r="G84" s="26" t="e">
        <f t="shared" si="1"/>
        <v>#DIV/0!</v>
      </c>
      <c r="H84" s="27" t="e">
        <f t="shared" si="1"/>
        <v>#DIV/0!</v>
      </c>
    </row>
    <row r="85" spans="1:8" ht="31.5" hidden="1" x14ac:dyDescent="0.25">
      <c r="A85" s="22" t="s">
        <v>153</v>
      </c>
      <c r="B85" s="23" t="s">
        <v>154</v>
      </c>
      <c r="C85" s="25"/>
      <c r="D85" s="25">
        <f t="shared" si="0"/>
        <v>0</v>
      </c>
      <c r="E85" s="25"/>
      <c r="F85" s="25"/>
      <c r="G85" s="26" t="e">
        <f t="shared" si="1"/>
        <v>#DIV/0!</v>
      </c>
      <c r="H85" s="27" t="e">
        <f t="shared" si="1"/>
        <v>#DIV/0!</v>
      </c>
    </row>
    <row r="86" spans="1:8" x14ac:dyDescent="0.25">
      <c r="A86" s="22" t="s">
        <v>155</v>
      </c>
      <c r="B86" s="23" t="s">
        <v>156</v>
      </c>
      <c r="C86" s="25">
        <f>C87+C90+C92+C101+C94+C97+C102+C99+C93</f>
        <v>1839.4899999999998</v>
      </c>
      <c r="D86" s="25">
        <f t="shared" ref="D86" si="14">D87+D90+D92+D101+D94+D97+D102+D99+D93</f>
        <v>0</v>
      </c>
      <c r="E86" s="25">
        <f>E87+E90+E92+E101+E94+E97+E102+E99+E93</f>
        <v>1839.4899999999998</v>
      </c>
      <c r="F86" s="25" t="e">
        <f>F87+F90+F92+#REF!+F94+F97+F102+F99</f>
        <v>#REF!</v>
      </c>
    </row>
    <row r="87" spans="1:8" ht="31.5" x14ac:dyDescent="0.25">
      <c r="A87" s="22" t="s">
        <v>157</v>
      </c>
      <c r="B87" s="23" t="s">
        <v>158</v>
      </c>
      <c r="C87" s="25">
        <f>C89+C88</f>
        <v>23.8</v>
      </c>
      <c r="D87" s="25">
        <f t="shared" ref="D87:D151" si="15">E87-C87</f>
        <v>0</v>
      </c>
      <c r="E87" s="25">
        <f>E89+E88</f>
        <v>23.8</v>
      </c>
      <c r="F87" s="25">
        <f>F89+F88</f>
        <v>59.39</v>
      </c>
    </row>
    <row r="88" spans="1:8" ht="106.5" x14ac:dyDescent="0.25">
      <c r="A88" s="22" t="s">
        <v>159</v>
      </c>
      <c r="B88" s="23" t="s">
        <v>160</v>
      </c>
      <c r="C88" s="25">
        <v>16.100000000000001</v>
      </c>
      <c r="D88" s="25">
        <f t="shared" si="15"/>
        <v>0</v>
      </c>
      <c r="E88" s="25">
        <v>16.100000000000001</v>
      </c>
      <c r="F88" s="25">
        <v>16</v>
      </c>
    </row>
    <row r="89" spans="1:8" ht="63" x14ac:dyDescent="0.25">
      <c r="A89" s="22" t="s">
        <v>161</v>
      </c>
      <c r="B89" s="23" t="s">
        <v>162</v>
      </c>
      <c r="C89" s="25">
        <v>7.7</v>
      </c>
      <c r="D89" s="25">
        <f t="shared" si="15"/>
        <v>0</v>
      </c>
      <c r="E89" s="25">
        <v>7.7</v>
      </c>
      <c r="F89" s="25">
        <v>43.39</v>
      </c>
    </row>
    <row r="90" spans="1:8" ht="78.75" x14ac:dyDescent="0.25">
      <c r="A90" s="22" t="s">
        <v>163</v>
      </c>
      <c r="B90" s="23" t="s">
        <v>164</v>
      </c>
      <c r="C90" s="25">
        <v>24.71</v>
      </c>
      <c r="D90" s="25">
        <f t="shared" si="15"/>
        <v>0</v>
      </c>
      <c r="E90" s="25">
        <v>24.71</v>
      </c>
      <c r="F90" s="25">
        <v>77</v>
      </c>
    </row>
    <row r="91" spans="1:8" ht="69.75" customHeight="1" x14ac:dyDescent="0.25">
      <c r="A91" s="22" t="s">
        <v>165</v>
      </c>
      <c r="B91" s="23" t="s">
        <v>166</v>
      </c>
      <c r="C91" s="25">
        <f>C92+C93</f>
        <v>6.52</v>
      </c>
      <c r="D91" s="25">
        <f t="shared" ref="D91:E91" si="16">D92+D93</f>
        <v>0</v>
      </c>
      <c r="E91" s="25">
        <f t="shared" si="16"/>
        <v>6.52</v>
      </c>
      <c r="F91" s="25"/>
    </row>
    <row r="92" spans="1:8" ht="86.25" customHeight="1" x14ac:dyDescent="0.25">
      <c r="A92" s="22" t="s">
        <v>167</v>
      </c>
      <c r="B92" s="23" t="s">
        <v>168</v>
      </c>
      <c r="C92" s="25">
        <v>4.0199999999999996</v>
      </c>
      <c r="D92" s="25">
        <f t="shared" si="15"/>
        <v>0</v>
      </c>
      <c r="E92" s="25">
        <v>4.0199999999999996</v>
      </c>
      <c r="F92" s="25">
        <v>38</v>
      </c>
    </row>
    <row r="93" spans="1:8" ht="63" x14ac:dyDescent="0.25">
      <c r="A93" s="22" t="s">
        <v>169</v>
      </c>
      <c r="B93" s="23" t="s">
        <v>170</v>
      </c>
      <c r="C93" s="25">
        <f>4.2-1.7</f>
        <v>2.5</v>
      </c>
      <c r="D93" s="25">
        <f t="shared" si="15"/>
        <v>0</v>
      </c>
      <c r="E93" s="25">
        <f>4.2-1.7</f>
        <v>2.5</v>
      </c>
      <c r="F93" s="25"/>
    </row>
    <row r="94" spans="1:8" ht="110.25" x14ac:dyDescent="0.25">
      <c r="A94" s="22" t="s">
        <v>171</v>
      </c>
      <c r="B94" s="23" t="s">
        <v>172</v>
      </c>
      <c r="C94" s="25">
        <f>C95+C96</f>
        <v>35.049999999999997</v>
      </c>
      <c r="D94" s="25">
        <f t="shared" si="15"/>
        <v>0</v>
      </c>
      <c r="E94" s="25">
        <f>E95+E96</f>
        <v>35.049999999999997</v>
      </c>
      <c r="F94" s="25">
        <f>F95+F96</f>
        <v>57.95</v>
      </c>
    </row>
    <row r="95" spans="1:8" ht="47.25" hidden="1" x14ac:dyDescent="0.25">
      <c r="A95" s="22" t="s">
        <v>173</v>
      </c>
      <c r="B95" s="23" t="s">
        <v>174</v>
      </c>
      <c r="C95" s="25">
        <v>0</v>
      </c>
      <c r="D95" s="25">
        <f t="shared" si="15"/>
        <v>0</v>
      </c>
      <c r="E95" s="25">
        <v>0</v>
      </c>
      <c r="F95" s="25">
        <v>40</v>
      </c>
    </row>
    <row r="96" spans="1:8" ht="31.5" x14ac:dyDescent="0.25">
      <c r="A96" s="22" t="s">
        <v>175</v>
      </c>
      <c r="B96" s="23" t="s">
        <v>176</v>
      </c>
      <c r="C96" s="25">
        <v>35.049999999999997</v>
      </c>
      <c r="D96" s="25">
        <f t="shared" si="15"/>
        <v>0</v>
      </c>
      <c r="E96" s="25">
        <v>35.049999999999997</v>
      </c>
      <c r="F96" s="25">
        <v>17.95</v>
      </c>
    </row>
    <row r="97" spans="1:16" ht="63" x14ac:dyDescent="0.25">
      <c r="A97" s="22" t="s">
        <v>177</v>
      </c>
      <c r="B97" s="23" t="s">
        <v>178</v>
      </c>
      <c r="C97" s="25">
        <v>408.83</v>
      </c>
      <c r="D97" s="25">
        <f t="shared" si="15"/>
        <v>0</v>
      </c>
      <c r="E97" s="25">
        <v>408.83</v>
      </c>
      <c r="F97" s="25">
        <v>366.81</v>
      </c>
    </row>
    <row r="98" spans="1:16" ht="47.25" hidden="1" x14ac:dyDescent="0.25">
      <c r="A98" s="22" t="s">
        <v>179</v>
      </c>
      <c r="B98" s="23" t="s">
        <v>180</v>
      </c>
      <c r="C98" s="25"/>
      <c r="D98" s="25">
        <f t="shared" si="15"/>
        <v>0</v>
      </c>
      <c r="E98" s="25"/>
      <c r="F98" s="25"/>
    </row>
    <row r="99" spans="1:16" ht="63" hidden="1" x14ac:dyDescent="0.25">
      <c r="A99" s="22" t="s">
        <v>181</v>
      </c>
      <c r="B99" s="23" t="s">
        <v>182</v>
      </c>
      <c r="C99" s="25">
        <f>C100</f>
        <v>0</v>
      </c>
      <c r="D99" s="25">
        <f t="shared" si="15"/>
        <v>0</v>
      </c>
      <c r="E99" s="25">
        <f>E100</f>
        <v>0</v>
      </c>
      <c r="F99" s="25">
        <f>F100</f>
        <v>32</v>
      </c>
    </row>
    <row r="100" spans="1:16" ht="78.75" hidden="1" x14ac:dyDescent="0.25">
      <c r="A100" s="22" t="s">
        <v>183</v>
      </c>
      <c r="B100" s="23" t="s">
        <v>184</v>
      </c>
      <c r="C100" s="25">
        <v>0</v>
      </c>
      <c r="D100" s="25">
        <f t="shared" si="15"/>
        <v>0</v>
      </c>
      <c r="E100" s="25">
        <v>0</v>
      </c>
      <c r="F100" s="25">
        <v>32</v>
      </c>
    </row>
    <row r="101" spans="1:16" ht="78.75" x14ac:dyDescent="0.25">
      <c r="A101" s="22" t="s">
        <v>185</v>
      </c>
      <c r="B101" s="23" t="s">
        <v>186</v>
      </c>
      <c r="C101" s="25">
        <f>344.38+2.9</f>
        <v>347.28</v>
      </c>
      <c r="D101" s="25">
        <f t="shared" si="15"/>
        <v>0</v>
      </c>
      <c r="E101" s="25">
        <f>344.38+2.9</f>
        <v>347.28</v>
      </c>
      <c r="F101" s="25">
        <v>30</v>
      </c>
    </row>
    <row r="102" spans="1:16" ht="31.5" x14ac:dyDescent="0.25">
      <c r="A102" s="22" t="s">
        <v>187</v>
      </c>
      <c r="B102" s="23" t="s">
        <v>188</v>
      </c>
      <c r="C102" s="25">
        <f>C103</f>
        <v>993.3</v>
      </c>
      <c r="D102" s="25">
        <f t="shared" si="15"/>
        <v>0</v>
      </c>
      <c r="E102" s="25">
        <f>E103</f>
        <v>993.3</v>
      </c>
      <c r="F102" s="25">
        <f>F103</f>
        <v>1091.3599999999999</v>
      </c>
    </row>
    <row r="103" spans="1:16" ht="47.25" x14ac:dyDescent="0.25">
      <c r="A103" s="22" t="s">
        <v>189</v>
      </c>
      <c r="B103" s="23" t="s">
        <v>190</v>
      </c>
      <c r="C103" s="25">
        <v>993.3</v>
      </c>
      <c r="D103" s="25">
        <f t="shared" si="15"/>
        <v>0</v>
      </c>
      <c r="E103" s="25">
        <v>993.3</v>
      </c>
      <c r="F103" s="25">
        <v>1091.3599999999999</v>
      </c>
    </row>
    <row r="104" spans="1:16" hidden="1" x14ac:dyDescent="0.25">
      <c r="A104" s="22" t="s">
        <v>191</v>
      </c>
      <c r="B104" s="23" t="s">
        <v>192</v>
      </c>
      <c r="C104" s="25">
        <f t="shared" ref="C104:F105" si="17">C105</f>
        <v>0</v>
      </c>
      <c r="D104" s="25">
        <f t="shared" si="15"/>
        <v>0</v>
      </c>
      <c r="E104" s="25">
        <f t="shared" si="17"/>
        <v>0</v>
      </c>
      <c r="F104" s="25">
        <f t="shared" si="17"/>
        <v>0</v>
      </c>
      <c r="G104" s="26" t="e">
        <f t="shared" ref="G104:H158" si="18">E104/D104*100</f>
        <v>#DIV/0!</v>
      </c>
      <c r="H104" s="27" t="e">
        <f t="shared" si="18"/>
        <v>#DIV/0!</v>
      </c>
    </row>
    <row r="105" spans="1:16" hidden="1" x14ac:dyDescent="0.25">
      <c r="A105" s="22" t="s">
        <v>193</v>
      </c>
      <c r="B105" s="23" t="s">
        <v>194</v>
      </c>
      <c r="C105" s="25">
        <f t="shared" si="17"/>
        <v>0</v>
      </c>
      <c r="D105" s="25">
        <f t="shared" si="15"/>
        <v>0</v>
      </c>
      <c r="E105" s="25">
        <f t="shared" si="17"/>
        <v>0</v>
      </c>
      <c r="F105" s="25">
        <f t="shared" si="17"/>
        <v>0</v>
      </c>
      <c r="G105" s="26" t="e">
        <f t="shared" si="18"/>
        <v>#DIV/0!</v>
      </c>
      <c r="H105" s="27" t="e">
        <f t="shared" si="18"/>
        <v>#DIV/0!</v>
      </c>
    </row>
    <row r="106" spans="1:16" ht="31.5" hidden="1" x14ac:dyDescent="0.25">
      <c r="A106" s="22" t="s">
        <v>195</v>
      </c>
      <c r="B106" s="23" t="s">
        <v>196</v>
      </c>
      <c r="C106" s="25"/>
      <c r="D106" s="25">
        <f t="shared" si="15"/>
        <v>0</v>
      </c>
      <c r="E106" s="25">
        <v>0</v>
      </c>
      <c r="F106" s="25"/>
      <c r="G106" s="26" t="e">
        <f t="shared" si="18"/>
        <v>#DIV/0!</v>
      </c>
      <c r="H106" s="27" t="e">
        <f t="shared" si="18"/>
        <v>#DIV/0!</v>
      </c>
    </row>
    <row r="107" spans="1:16" x14ac:dyDescent="0.25">
      <c r="A107" s="22" t="s">
        <v>197</v>
      </c>
      <c r="B107" s="23" t="s">
        <v>198</v>
      </c>
      <c r="C107" s="25">
        <f>C108+C207+C209+C205</f>
        <v>295579.19999999995</v>
      </c>
      <c r="D107" s="25">
        <f>D108+D207+D209+D205</f>
        <v>9770.0300000000061</v>
      </c>
      <c r="E107" s="25">
        <f>E108+E207+E209+E205</f>
        <v>305349.23</v>
      </c>
      <c r="F107" s="25">
        <f>F108+F207+F209+F205</f>
        <v>250435.00000000003</v>
      </c>
      <c r="G107" s="26">
        <f t="shared" si="18"/>
        <v>3125.3663499497934</v>
      </c>
      <c r="H107" s="27">
        <f t="shared" si="18"/>
        <v>82.015926485224824</v>
      </c>
      <c r="I107" s="34">
        <v>2013</v>
      </c>
      <c r="J107" s="34">
        <v>2014</v>
      </c>
      <c r="K107" s="34">
        <v>2015</v>
      </c>
      <c r="M107" s="28"/>
      <c r="N107" s="28"/>
    </row>
    <row r="108" spans="1:16" ht="47.25" x14ac:dyDescent="0.25">
      <c r="A108" s="22" t="s">
        <v>199</v>
      </c>
      <c r="B108" s="23" t="s">
        <v>200</v>
      </c>
      <c r="C108" s="25">
        <f>C109+C118+C150+C198</f>
        <v>295579.19999999995</v>
      </c>
      <c r="D108" s="25">
        <f>D109+D118+D150+D198</f>
        <v>9770.0300000000061</v>
      </c>
      <c r="E108" s="25">
        <f>E109+E118+E150+E198</f>
        <v>305349.23</v>
      </c>
      <c r="F108" s="25">
        <f>F109+F118+F150+F198</f>
        <v>250435.00000000003</v>
      </c>
      <c r="G108" s="26">
        <f t="shared" si="18"/>
        <v>3125.3663499497934</v>
      </c>
      <c r="H108" s="27">
        <f t="shared" si="18"/>
        <v>82.015926485224824</v>
      </c>
      <c r="I108" s="34">
        <f>2654.9+164764.2+9466.3+586.3</f>
        <v>177471.69999999998</v>
      </c>
      <c r="J108" s="34">
        <f>2680.5+170332.2+9466.3+605.6</f>
        <v>183084.6</v>
      </c>
      <c r="K108" s="34">
        <f>2736.1+178105.2+9466.3+606.9</f>
        <v>190914.5</v>
      </c>
      <c r="M108" s="28"/>
      <c r="N108" s="28"/>
    </row>
    <row r="109" spans="1:16" ht="31.5" x14ac:dyDescent="0.25">
      <c r="A109" s="22" t="s">
        <v>201</v>
      </c>
      <c r="B109" s="23" t="s">
        <v>202</v>
      </c>
      <c r="C109" s="25">
        <f>C110+C114+C116</f>
        <v>108266.6</v>
      </c>
      <c r="D109" s="25">
        <f>E109-C109</f>
        <v>8521.6000000000058</v>
      </c>
      <c r="E109" s="25">
        <f>E110+E114+E116</f>
        <v>116788.20000000001</v>
      </c>
      <c r="F109" s="25">
        <f>F110+F114+F116</f>
        <v>90055.6</v>
      </c>
      <c r="G109" s="26">
        <f t="shared" si="18"/>
        <v>1370.496150957566</v>
      </c>
      <c r="H109" s="27">
        <f t="shared" si="18"/>
        <v>77.110187501819524</v>
      </c>
      <c r="I109" s="34">
        <f>D107-I108</f>
        <v>-167701.66999999998</v>
      </c>
      <c r="J109" s="34">
        <f>E107-J108</f>
        <v>122264.62999999998</v>
      </c>
      <c r="K109" s="34">
        <f>F107-K108</f>
        <v>59520.500000000029</v>
      </c>
      <c r="M109" s="28"/>
    </row>
    <row r="110" spans="1:16" ht="31.5" x14ac:dyDescent="0.25">
      <c r="A110" s="22" t="s">
        <v>203</v>
      </c>
      <c r="B110" s="23" t="s">
        <v>204</v>
      </c>
      <c r="C110" s="25">
        <f>C111</f>
        <v>108266.6</v>
      </c>
      <c r="D110" s="25">
        <f t="shared" si="15"/>
        <v>0</v>
      </c>
      <c r="E110" s="25">
        <f>E111</f>
        <v>108266.6</v>
      </c>
      <c r="F110" s="25">
        <f>F111</f>
        <v>90055.6</v>
      </c>
      <c r="G110" s="26" t="e">
        <f t="shared" si="18"/>
        <v>#DIV/0!</v>
      </c>
      <c r="H110" s="27">
        <f t="shared" si="18"/>
        <v>83.179484716431475</v>
      </c>
      <c r="I110" s="34">
        <f>I109-D112</f>
        <v>-167701.66999999998</v>
      </c>
      <c r="J110" s="34">
        <f>J109-E112</f>
        <v>13998.02999999997</v>
      </c>
      <c r="K110" s="34">
        <f>K109-F112</f>
        <v>-53048.999999999971</v>
      </c>
    </row>
    <row r="111" spans="1:16" ht="59.25" customHeight="1" x14ac:dyDescent="0.25">
      <c r="A111" s="22" t="s">
        <v>205</v>
      </c>
      <c r="B111" s="23" t="s">
        <v>206</v>
      </c>
      <c r="C111" s="25">
        <f>C112+C113</f>
        <v>108266.6</v>
      </c>
      <c r="D111" s="25">
        <f t="shared" si="15"/>
        <v>0</v>
      </c>
      <c r="E111" s="25">
        <f>E112+E113</f>
        <v>108266.6</v>
      </c>
      <c r="F111" s="25">
        <v>90055.6</v>
      </c>
      <c r="G111" s="26" t="e">
        <f t="shared" si="18"/>
        <v>#DIV/0!</v>
      </c>
      <c r="H111" s="27">
        <f t="shared" si="18"/>
        <v>83.179484716431475</v>
      </c>
      <c r="I111" s="35"/>
      <c r="J111" s="35"/>
      <c r="K111" s="35"/>
      <c r="M111" s="36">
        <f>E111-50736.5</f>
        <v>57530.100000000006</v>
      </c>
      <c r="N111" s="36">
        <f>F111-50736.5</f>
        <v>39319.100000000006</v>
      </c>
      <c r="O111" s="37"/>
      <c r="P111" s="37"/>
    </row>
    <row r="112" spans="1:16" ht="39.75" hidden="1" customHeight="1" x14ac:dyDescent="0.25">
      <c r="A112" s="22"/>
      <c r="B112" s="38" t="s">
        <v>207</v>
      </c>
      <c r="C112" s="25">
        <v>108266.6</v>
      </c>
      <c r="D112" s="25">
        <f t="shared" si="15"/>
        <v>0</v>
      </c>
      <c r="E112" s="25">
        <v>108266.6</v>
      </c>
      <c r="F112" s="25">
        <v>112569.5</v>
      </c>
      <c r="G112" s="26" t="e">
        <f t="shared" si="18"/>
        <v>#DIV/0!</v>
      </c>
      <c r="H112" s="27">
        <f t="shared" si="18"/>
        <v>103.97435589553933</v>
      </c>
      <c r="M112" s="37"/>
      <c r="N112" s="37"/>
      <c r="O112" s="37"/>
      <c r="P112" s="37"/>
    </row>
    <row r="113" spans="1:16" ht="36" hidden="1" customHeight="1" x14ac:dyDescent="0.25">
      <c r="A113" s="22"/>
      <c r="B113" s="38" t="s">
        <v>208</v>
      </c>
      <c r="C113" s="25">
        <v>0</v>
      </c>
      <c r="D113" s="25">
        <f t="shared" si="15"/>
        <v>0</v>
      </c>
      <c r="E113" s="25">
        <v>0</v>
      </c>
      <c r="F113" s="25"/>
      <c r="G113" s="26" t="e">
        <f t="shared" si="18"/>
        <v>#DIV/0!</v>
      </c>
      <c r="H113" s="27" t="e">
        <f t="shared" si="18"/>
        <v>#DIV/0!</v>
      </c>
      <c r="M113" s="37"/>
      <c r="N113" s="37"/>
      <c r="O113" s="37"/>
      <c r="P113" s="37"/>
    </row>
    <row r="114" spans="1:16" ht="36.75" customHeight="1" x14ac:dyDescent="0.25">
      <c r="A114" s="22" t="s">
        <v>209</v>
      </c>
      <c r="B114" s="23" t="s">
        <v>210</v>
      </c>
      <c r="C114" s="25">
        <f>C115</f>
        <v>0</v>
      </c>
      <c r="D114" s="25">
        <f t="shared" si="15"/>
        <v>8521.6</v>
      </c>
      <c r="E114" s="25">
        <f>E115</f>
        <v>8521.6</v>
      </c>
      <c r="F114" s="25">
        <f>F115</f>
        <v>0</v>
      </c>
      <c r="G114" s="26">
        <f t="shared" si="18"/>
        <v>100</v>
      </c>
      <c r="H114" s="27">
        <f t="shared" si="18"/>
        <v>0</v>
      </c>
      <c r="M114" s="37"/>
      <c r="N114" s="37"/>
      <c r="O114" s="37"/>
      <c r="P114" s="37"/>
    </row>
    <row r="115" spans="1:16" ht="47.25" x14ac:dyDescent="0.25">
      <c r="A115" s="22" t="s">
        <v>211</v>
      </c>
      <c r="B115" s="23" t="s">
        <v>212</v>
      </c>
      <c r="C115" s="25"/>
      <c r="D115" s="25">
        <f t="shared" si="15"/>
        <v>8521.6</v>
      </c>
      <c r="E115" s="25">
        <v>8521.6</v>
      </c>
      <c r="F115" s="25"/>
      <c r="G115" s="26">
        <f t="shared" si="18"/>
        <v>100</v>
      </c>
      <c r="H115" s="27">
        <f t="shared" si="18"/>
        <v>0</v>
      </c>
      <c r="M115" s="37"/>
      <c r="N115" s="37"/>
      <c r="O115" s="37"/>
      <c r="P115" s="37"/>
    </row>
    <row r="116" spans="1:16" hidden="1" x14ac:dyDescent="0.25">
      <c r="A116" s="22" t="s">
        <v>213</v>
      </c>
      <c r="B116" s="23" t="s">
        <v>214</v>
      </c>
      <c r="C116" s="25">
        <f>SUM(C117)</f>
        <v>0</v>
      </c>
      <c r="D116" s="25">
        <f t="shared" si="15"/>
        <v>0</v>
      </c>
      <c r="E116" s="25">
        <f>SUM(E117)</f>
        <v>0</v>
      </c>
      <c r="F116" s="25">
        <f>SUM(F117)</f>
        <v>0</v>
      </c>
      <c r="G116" s="26" t="e">
        <f t="shared" si="18"/>
        <v>#DIV/0!</v>
      </c>
      <c r="H116" s="27" t="e">
        <f t="shared" si="18"/>
        <v>#DIV/0!</v>
      </c>
      <c r="M116" s="37"/>
      <c r="N116" s="37"/>
      <c r="O116" s="37"/>
      <c r="P116" s="37"/>
    </row>
    <row r="117" spans="1:16" hidden="1" x14ac:dyDescent="0.25">
      <c r="A117" s="22" t="s">
        <v>215</v>
      </c>
      <c r="B117" s="23" t="s">
        <v>216</v>
      </c>
      <c r="C117" s="25"/>
      <c r="D117" s="25">
        <f t="shared" si="15"/>
        <v>0</v>
      </c>
      <c r="E117" s="25"/>
      <c r="F117" s="25"/>
      <c r="G117" s="26" t="e">
        <f t="shared" si="18"/>
        <v>#DIV/0!</v>
      </c>
      <c r="H117" s="27" t="e">
        <f t="shared" si="18"/>
        <v>#DIV/0!</v>
      </c>
      <c r="M117" s="37"/>
      <c r="N117" s="37"/>
      <c r="O117" s="37"/>
      <c r="P117" s="37"/>
    </row>
    <row r="118" spans="1:16" ht="47.25" x14ac:dyDescent="0.25">
      <c r="A118" s="22" t="s">
        <v>217</v>
      </c>
      <c r="B118" s="23" t="s">
        <v>218</v>
      </c>
      <c r="C118" s="25">
        <f>C119+C123+C125+C127+C132+C135+C141+C137+C129+C121+C139</f>
        <v>9434.4000000000015</v>
      </c>
      <c r="D118" s="25">
        <f t="shared" ref="D118:E118" si="19">D119+D123+D125+D127+D132+D135+D141+D137+D129+D121+D139</f>
        <v>30</v>
      </c>
      <c r="E118" s="25">
        <f t="shared" si="19"/>
        <v>9464.4000000000015</v>
      </c>
      <c r="F118" s="25">
        <f>F119+F123+F125+F127+F132+F135+F141+F137+F129+F121+F139</f>
        <v>3793.6</v>
      </c>
      <c r="G118" s="26">
        <f t="shared" si="18"/>
        <v>31548.000000000007</v>
      </c>
      <c r="H118" s="27">
        <f t="shared" si="18"/>
        <v>40.082836735556391</v>
      </c>
      <c r="M118" s="37"/>
      <c r="N118" s="37"/>
      <c r="O118" s="37"/>
      <c r="P118" s="37"/>
    </row>
    <row r="119" spans="1:16" ht="47.25" hidden="1" x14ac:dyDescent="0.25">
      <c r="A119" s="22" t="s">
        <v>219</v>
      </c>
      <c r="B119" s="23" t="s">
        <v>220</v>
      </c>
      <c r="C119" s="25">
        <f>C120</f>
        <v>0</v>
      </c>
      <c r="D119" s="25">
        <f t="shared" si="15"/>
        <v>0</v>
      </c>
      <c r="E119" s="25">
        <f>E120</f>
        <v>0</v>
      </c>
      <c r="F119" s="25">
        <f>F120</f>
        <v>0</v>
      </c>
      <c r="G119" s="26" t="e">
        <f t="shared" si="18"/>
        <v>#DIV/0!</v>
      </c>
      <c r="H119" s="27" t="e">
        <f t="shared" si="18"/>
        <v>#DIV/0!</v>
      </c>
      <c r="M119" s="37"/>
      <c r="N119" s="37"/>
      <c r="O119" s="37"/>
      <c r="P119" s="37"/>
    </row>
    <row r="120" spans="1:16" ht="63" hidden="1" x14ac:dyDescent="0.25">
      <c r="A120" s="22" t="s">
        <v>221</v>
      </c>
      <c r="B120" s="23" t="s">
        <v>222</v>
      </c>
      <c r="C120" s="25"/>
      <c r="D120" s="25">
        <f t="shared" si="15"/>
        <v>0</v>
      </c>
      <c r="E120" s="25"/>
      <c r="F120" s="25"/>
      <c r="G120" s="26" t="e">
        <f t="shared" si="18"/>
        <v>#DIV/0!</v>
      </c>
      <c r="H120" s="27" t="e">
        <f t="shared" si="18"/>
        <v>#DIV/0!</v>
      </c>
      <c r="M120" s="37"/>
      <c r="N120" s="37"/>
      <c r="O120" s="37"/>
      <c r="P120" s="37"/>
    </row>
    <row r="121" spans="1:16" ht="31.5" x14ac:dyDescent="0.25">
      <c r="A121" s="22" t="s">
        <v>223</v>
      </c>
      <c r="B121" s="23" t="s">
        <v>224</v>
      </c>
      <c r="C121" s="25">
        <f>SUM(C122)</f>
        <v>0</v>
      </c>
      <c r="D121" s="25">
        <f t="shared" si="15"/>
        <v>1160.2</v>
      </c>
      <c r="E121" s="25">
        <f>SUM(E122)</f>
        <v>1160.2</v>
      </c>
      <c r="F121" s="25">
        <f>SUM(F122)</f>
        <v>0</v>
      </c>
      <c r="G121" s="26">
        <f t="shared" si="18"/>
        <v>100</v>
      </c>
      <c r="H121" s="27">
        <f t="shared" si="18"/>
        <v>0</v>
      </c>
      <c r="M121" s="37"/>
      <c r="N121" s="37"/>
      <c r="O121" s="37"/>
      <c r="P121" s="37"/>
    </row>
    <row r="122" spans="1:16" ht="31.5" x14ac:dyDescent="0.25">
      <c r="A122" s="22" t="s">
        <v>225</v>
      </c>
      <c r="B122" s="23" t="s">
        <v>226</v>
      </c>
      <c r="C122" s="25"/>
      <c r="D122" s="25">
        <f t="shared" si="15"/>
        <v>1160.2</v>
      </c>
      <c r="E122" s="25">
        <v>1160.2</v>
      </c>
      <c r="F122" s="25"/>
      <c r="G122" s="26">
        <f t="shared" si="18"/>
        <v>100</v>
      </c>
      <c r="H122" s="27">
        <f t="shared" si="18"/>
        <v>0</v>
      </c>
      <c r="M122" s="37"/>
      <c r="N122" s="37"/>
      <c r="O122" s="37"/>
      <c r="P122" s="37"/>
    </row>
    <row r="123" spans="1:16" ht="64.5" customHeight="1" x14ac:dyDescent="0.25">
      <c r="A123" s="22" t="s">
        <v>227</v>
      </c>
      <c r="B123" s="23" t="s">
        <v>228</v>
      </c>
      <c r="C123" s="25">
        <f>SUM(C124)</f>
        <v>3067</v>
      </c>
      <c r="D123" s="25">
        <f t="shared" si="15"/>
        <v>0</v>
      </c>
      <c r="E123" s="25">
        <f>SUM(E124)</f>
        <v>3067</v>
      </c>
      <c r="F123" s="25">
        <f>SUM(F124)</f>
        <v>0</v>
      </c>
      <c r="G123" s="26" t="e">
        <f t="shared" si="18"/>
        <v>#DIV/0!</v>
      </c>
      <c r="H123" s="27">
        <f t="shared" si="18"/>
        <v>0</v>
      </c>
      <c r="M123" s="37"/>
      <c r="N123" s="37"/>
      <c r="O123" s="37"/>
      <c r="P123" s="37"/>
    </row>
    <row r="124" spans="1:16" ht="47.25" x14ac:dyDescent="0.25">
      <c r="A124" s="22" t="s">
        <v>229</v>
      </c>
      <c r="B124" s="23" t="s">
        <v>230</v>
      </c>
      <c r="C124" s="25">
        <v>3067</v>
      </c>
      <c r="D124" s="25">
        <f t="shared" si="15"/>
        <v>0</v>
      </c>
      <c r="E124" s="25">
        <v>3067</v>
      </c>
      <c r="F124" s="25"/>
      <c r="G124" s="26" t="e">
        <f t="shared" si="18"/>
        <v>#DIV/0!</v>
      </c>
      <c r="H124" s="27">
        <f t="shared" si="18"/>
        <v>0</v>
      </c>
      <c r="M124" s="37"/>
      <c r="N124" s="37"/>
      <c r="O124" s="37"/>
      <c r="P124" s="37"/>
    </row>
    <row r="125" spans="1:16" ht="47.25" hidden="1" x14ac:dyDescent="0.25">
      <c r="A125" s="22" t="s">
        <v>231</v>
      </c>
      <c r="B125" s="23" t="s">
        <v>232</v>
      </c>
      <c r="C125" s="25">
        <f>C126</f>
        <v>0</v>
      </c>
      <c r="D125" s="25">
        <f t="shared" si="15"/>
        <v>0</v>
      </c>
      <c r="E125" s="25">
        <f>E126</f>
        <v>0</v>
      </c>
      <c r="F125" s="25">
        <f>F126</f>
        <v>0</v>
      </c>
      <c r="G125" s="26" t="e">
        <f t="shared" si="18"/>
        <v>#DIV/0!</v>
      </c>
      <c r="H125" s="27" t="e">
        <f t="shared" si="18"/>
        <v>#DIV/0!</v>
      </c>
      <c r="M125" s="37"/>
      <c r="N125" s="37"/>
      <c r="O125" s="37"/>
      <c r="P125" s="37"/>
    </row>
    <row r="126" spans="1:16" ht="47.25" hidden="1" x14ac:dyDescent="0.25">
      <c r="A126" s="22" t="s">
        <v>233</v>
      </c>
      <c r="B126" s="23" t="s">
        <v>234</v>
      </c>
      <c r="C126" s="25"/>
      <c r="D126" s="25">
        <f t="shared" si="15"/>
        <v>0</v>
      </c>
      <c r="E126" s="25"/>
      <c r="F126" s="25"/>
      <c r="G126" s="26" t="e">
        <f t="shared" si="18"/>
        <v>#DIV/0!</v>
      </c>
      <c r="H126" s="27" t="e">
        <f t="shared" si="18"/>
        <v>#DIV/0!</v>
      </c>
      <c r="M126" s="37"/>
      <c r="N126" s="37"/>
      <c r="O126" s="37"/>
      <c r="P126" s="37"/>
    </row>
    <row r="127" spans="1:16" ht="47.25" x14ac:dyDescent="0.25">
      <c r="A127" s="22" t="s">
        <v>235</v>
      </c>
      <c r="B127" s="23" t="s">
        <v>236</v>
      </c>
      <c r="C127" s="25">
        <f>C128</f>
        <v>1160.2</v>
      </c>
      <c r="D127" s="25">
        <f t="shared" si="15"/>
        <v>-1160.2</v>
      </c>
      <c r="E127" s="25">
        <f>E128</f>
        <v>0</v>
      </c>
      <c r="F127" s="25">
        <f>F128</f>
        <v>0</v>
      </c>
      <c r="G127" s="26">
        <f t="shared" si="18"/>
        <v>0</v>
      </c>
      <c r="H127" s="27" t="e">
        <f t="shared" si="18"/>
        <v>#DIV/0!</v>
      </c>
      <c r="M127" s="37"/>
      <c r="N127" s="37"/>
      <c r="O127" s="37"/>
      <c r="P127" s="37"/>
    </row>
    <row r="128" spans="1:16" ht="63" x14ac:dyDescent="0.25">
      <c r="A128" s="22" t="s">
        <v>237</v>
      </c>
      <c r="B128" s="23" t="s">
        <v>238</v>
      </c>
      <c r="C128" s="25">
        <v>1160.2</v>
      </c>
      <c r="D128" s="25">
        <f t="shared" si="15"/>
        <v>-1160.2</v>
      </c>
      <c r="E128" s="25"/>
      <c r="F128" s="25"/>
      <c r="G128" s="26">
        <f t="shared" si="18"/>
        <v>0</v>
      </c>
      <c r="H128" s="27" t="e">
        <f t="shared" si="18"/>
        <v>#DIV/0!</v>
      </c>
      <c r="M128" s="37"/>
      <c r="N128" s="37"/>
      <c r="O128" s="37"/>
      <c r="P128" s="37"/>
    </row>
    <row r="129" spans="1:16" ht="110.25" hidden="1" x14ac:dyDescent="0.25">
      <c r="A129" s="22" t="s">
        <v>239</v>
      </c>
      <c r="B129" s="23" t="s">
        <v>240</v>
      </c>
      <c r="C129" s="25">
        <f t="shared" ref="C129:F130" si="20">C130</f>
        <v>0</v>
      </c>
      <c r="D129" s="25">
        <f t="shared" si="15"/>
        <v>0</v>
      </c>
      <c r="E129" s="25">
        <f t="shared" si="20"/>
        <v>0</v>
      </c>
      <c r="F129" s="25">
        <f t="shared" si="20"/>
        <v>0</v>
      </c>
      <c r="G129" s="26" t="e">
        <f t="shared" si="18"/>
        <v>#DIV/0!</v>
      </c>
      <c r="H129" s="27" t="e">
        <f t="shared" si="18"/>
        <v>#DIV/0!</v>
      </c>
      <c r="M129" s="37"/>
      <c r="N129" s="37"/>
      <c r="O129" s="37"/>
      <c r="P129" s="37"/>
    </row>
    <row r="130" spans="1:16" ht="110.25" hidden="1" x14ac:dyDescent="0.25">
      <c r="A130" s="22" t="s">
        <v>241</v>
      </c>
      <c r="B130" s="23" t="s">
        <v>242</v>
      </c>
      <c r="C130" s="25">
        <f t="shared" si="20"/>
        <v>0</v>
      </c>
      <c r="D130" s="25">
        <f t="shared" si="15"/>
        <v>0</v>
      </c>
      <c r="E130" s="25">
        <f t="shared" si="20"/>
        <v>0</v>
      </c>
      <c r="F130" s="25">
        <f t="shared" si="20"/>
        <v>0</v>
      </c>
      <c r="G130" s="26" t="e">
        <f t="shared" si="18"/>
        <v>#DIV/0!</v>
      </c>
      <c r="H130" s="27" t="e">
        <f t="shared" si="18"/>
        <v>#DIV/0!</v>
      </c>
      <c r="M130" s="37"/>
      <c r="N130" s="37"/>
      <c r="O130" s="37"/>
      <c r="P130" s="37"/>
    </row>
    <row r="131" spans="1:16" ht="78.75" hidden="1" x14ac:dyDescent="0.25">
      <c r="A131" s="22" t="s">
        <v>243</v>
      </c>
      <c r="B131" s="23" t="s">
        <v>244</v>
      </c>
      <c r="C131" s="25"/>
      <c r="D131" s="25">
        <f t="shared" si="15"/>
        <v>0</v>
      </c>
      <c r="E131" s="25"/>
      <c r="F131" s="25"/>
      <c r="G131" s="26" t="e">
        <f t="shared" si="18"/>
        <v>#DIV/0!</v>
      </c>
      <c r="H131" s="27" t="e">
        <f t="shared" si="18"/>
        <v>#DIV/0!</v>
      </c>
      <c r="M131" s="37"/>
      <c r="N131" s="37"/>
      <c r="O131" s="37"/>
      <c r="P131" s="37"/>
    </row>
    <row r="132" spans="1:16" ht="78.75" hidden="1" x14ac:dyDescent="0.25">
      <c r="A132" s="22" t="s">
        <v>245</v>
      </c>
      <c r="B132" s="23" t="s">
        <v>246</v>
      </c>
      <c r="C132" s="25">
        <f>SUM(C133)</f>
        <v>0</v>
      </c>
      <c r="D132" s="25">
        <f t="shared" si="15"/>
        <v>0</v>
      </c>
      <c r="E132" s="25">
        <f>SUM(E133)</f>
        <v>0</v>
      </c>
      <c r="F132" s="25">
        <f>SUM(F133)</f>
        <v>0</v>
      </c>
      <c r="G132" s="26" t="e">
        <f t="shared" si="18"/>
        <v>#DIV/0!</v>
      </c>
      <c r="H132" s="27" t="e">
        <f t="shared" si="18"/>
        <v>#DIV/0!</v>
      </c>
      <c r="M132" s="37"/>
      <c r="N132" s="37"/>
      <c r="O132" s="37"/>
      <c r="P132" s="37"/>
    </row>
    <row r="133" spans="1:16" ht="78.75" hidden="1" x14ac:dyDescent="0.25">
      <c r="A133" s="22" t="s">
        <v>247</v>
      </c>
      <c r="B133" s="23" t="s">
        <v>248</v>
      </c>
      <c r="C133" s="25">
        <f>C134</f>
        <v>0</v>
      </c>
      <c r="D133" s="25">
        <f t="shared" si="15"/>
        <v>0</v>
      </c>
      <c r="E133" s="25">
        <f>E134</f>
        <v>0</v>
      </c>
      <c r="F133" s="25">
        <f>F134</f>
        <v>0</v>
      </c>
      <c r="G133" s="26" t="e">
        <f t="shared" si="18"/>
        <v>#DIV/0!</v>
      </c>
      <c r="H133" s="27" t="e">
        <f t="shared" si="18"/>
        <v>#DIV/0!</v>
      </c>
      <c r="M133" s="37"/>
      <c r="N133" s="37"/>
      <c r="O133" s="37"/>
      <c r="P133" s="37"/>
    </row>
    <row r="134" spans="1:16" ht="47.25" hidden="1" x14ac:dyDescent="0.25">
      <c r="A134" s="22" t="s">
        <v>249</v>
      </c>
      <c r="B134" s="23" t="s">
        <v>250</v>
      </c>
      <c r="C134" s="25"/>
      <c r="D134" s="25">
        <f t="shared" si="15"/>
        <v>0</v>
      </c>
      <c r="E134" s="25"/>
      <c r="F134" s="25"/>
      <c r="G134" s="26" t="e">
        <f t="shared" si="18"/>
        <v>#DIV/0!</v>
      </c>
      <c r="H134" s="27" t="e">
        <f t="shared" si="18"/>
        <v>#DIV/0!</v>
      </c>
      <c r="M134" s="37"/>
      <c r="N134" s="37"/>
      <c r="O134" s="37"/>
      <c r="P134" s="37"/>
    </row>
    <row r="135" spans="1:16" ht="31.5" hidden="1" x14ac:dyDescent="0.25">
      <c r="A135" s="22" t="s">
        <v>251</v>
      </c>
      <c r="B135" s="23" t="s">
        <v>252</v>
      </c>
      <c r="C135" s="25">
        <f t="shared" ref="C135:F137" si="21">C136</f>
        <v>0</v>
      </c>
      <c r="D135" s="25">
        <f t="shared" si="15"/>
        <v>0</v>
      </c>
      <c r="E135" s="25">
        <f t="shared" si="21"/>
        <v>0</v>
      </c>
      <c r="F135" s="25">
        <f t="shared" si="21"/>
        <v>0</v>
      </c>
      <c r="G135" s="26" t="e">
        <f t="shared" si="18"/>
        <v>#DIV/0!</v>
      </c>
      <c r="H135" s="27" t="e">
        <f t="shared" si="18"/>
        <v>#DIV/0!</v>
      </c>
      <c r="M135" s="37"/>
      <c r="N135" s="37"/>
      <c r="O135" s="37"/>
      <c r="P135" s="37"/>
    </row>
    <row r="136" spans="1:16" ht="47.25" hidden="1" x14ac:dyDescent="0.25">
      <c r="A136" s="22" t="s">
        <v>253</v>
      </c>
      <c r="B136" s="23" t="s">
        <v>254</v>
      </c>
      <c r="C136" s="25"/>
      <c r="D136" s="25">
        <f t="shared" si="15"/>
        <v>0</v>
      </c>
      <c r="E136" s="25"/>
      <c r="F136" s="25"/>
      <c r="G136" s="26" t="e">
        <f t="shared" si="18"/>
        <v>#DIV/0!</v>
      </c>
      <c r="H136" s="27" t="e">
        <f t="shared" si="18"/>
        <v>#DIV/0!</v>
      </c>
      <c r="M136" s="37"/>
      <c r="N136" s="37"/>
      <c r="O136" s="37"/>
      <c r="P136" s="37"/>
    </row>
    <row r="137" spans="1:16" ht="47.25" hidden="1" x14ac:dyDescent="0.25">
      <c r="A137" s="22" t="s">
        <v>255</v>
      </c>
      <c r="B137" s="23" t="s">
        <v>256</v>
      </c>
      <c r="C137" s="25">
        <f t="shared" si="21"/>
        <v>0</v>
      </c>
      <c r="D137" s="25">
        <f t="shared" si="15"/>
        <v>0</v>
      </c>
      <c r="E137" s="25">
        <f t="shared" si="21"/>
        <v>0</v>
      </c>
      <c r="F137" s="25">
        <f t="shared" si="21"/>
        <v>0</v>
      </c>
      <c r="G137" s="26" t="e">
        <f t="shared" si="18"/>
        <v>#DIV/0!</v>
      </c>
      <c r="H137" s="27" t="e">
        <f t="shared" si="18"/>
        <v>#DIV/0!</v>
      </c>
      <c r="M137" s="37"/>
      <c r="N137" s="37"/>
      <c r="O137" s="37"/>
      <c r="P137" s="37"/>
    </row>
    <row r="138" spans="1:16" ht="63" hidden="1" x14ac:dyDescent="0.25">
      <c r="A138" s="22" t="s">
        <v>257</v>
      </c>
      <c r="B138" s="23" t="s">
        <v>258</v>
      </c>
      <c r="C138" s="25"/>
      <c r="D138" s="25">
        <f t="shared" si="15"/>
        <v>0</v>
      </c>
      <c r="E138" s="25"/>
      <c r="F138" s="25"/>
      <c r="G138" s="26" t="e">
        <f t="shared" si="18"/>
        <v>#DIV/0!</v>
      </c>
      <c r="H138" s="27" t="e">
        <f t="shared" si="18"/>
        <v>#DIV/0!</v>
      </c>
      <c r="M138" s="37"/>
      <c r="N138" s="37"/>
      <c r="O138" s="37"/>
      <c r="P138" s="37"/>
    </row>
    <row r="139" spans="1:16" ht="31.5" hidden="1" x14ac:dyDescent="0.25">
      <c r="A139" s="22" t="s">
        <v>259</v>
      </c>
      <c r="B139" s="23" t="s">
        <v>260</v>
      </c>
      <c r="C139" s="25">
        <f>C140</f>
        <v>0</v>
      </c>
      <c r="D139" s="25">
        <f t="shared" si="15"/>
        <v>0</v>
      </c>
      <c r="E139" s="25">
        <f>E140</f>
        <v>0</v>
      </c>
      <c r="F139" s="25">
        <f>F140</f>
        <v>0</v>
      </c>
      <c r="G139" s="26"/>
      <c r="H139" s="27"/>
      <c r="M139" s="37"/>
      <c r="N139" s="37"/>
      <c r="O139" s="37"/>
      <c r="P139" s="37"/>
    </row>
    <row r="140" spans="1:16" ht="47.25" hidden="1" x14ac:dyDescent="0.25">
      <c r="A140" s="22" t="s">
        <v>261</v>
      </c>
      <c r="B140" s="23" t="s">
        <v>262</v>
      </c>
      <c r="C140" s="25">
        <v>0</v>
      </c>
      <c r="D140" s="25">
        <f t="shared" si="15"/>
        <v>0</v>
      </c>
      <c r="E140" s="25">
        <v>0</v>
      </c>
      <c r="F140" s="25">
        <v>0</v>
      </c>
      <c r="G140" s="26"/>
      <c r="H140" s="27"/>
      <c r="M140" s="37"/>
      <c r="N140" s="37"/>
      <c r="O140" s="37"/>
      <c r="P140" s="37"/>
    </row>
    <row r="141" spans="1:16" x14ac:dyDescent="0.25">
      <c r="A141" s="22" t="s">
        <v>263</v>
      </c>
      <c r="B141" s="23" t="s">
        <v>264</v>
      </c>
      <c r="C141" s="25">
        <f>C142</f>
        <v>5207.2000000000007</v>
      </c>
      <c r="D141" s="25">
        <f t="shared" si="15"/>
        <v>30</v>
      </c>
      <c r="E141" s="25">
        <f>E142</f>
        <v>5237.2000000000007</v>
      </c>
      <c r="F141" s="25">
        <f>F142</f>
        <v>3793.6</v>
      </c>
      <c r="G141" s="26">
        <f t="shared" si="18"/>
        <v>17457.333333333336</v>
      </c>
      <c r="H141" s="27">
        <f t="shared" si="18"/>
        <v>72.435652638814616</v>
      </c>
      <c r="M141" s="37"/>
      <c r="N141" s="37"/>
      <c r="O141" s="37"/>
      <c r="P141" s="37"/>
    </row>
    <row r="142" spans="1:16" x14ac:dyDescent="0.25">
      <c r="A142" s="22" t="s">
        <v>265</v>
      </c>
      <c r="B142" s="23" t="s">
        <v>266</v>
      </c>
      <c r="C142" s="25">
        <f>SUM(C143:C149)</f>
        <v>5207.2000000000007</v>
      </c>
      <c r="D142" s="25">
        <f t="shared" si="15"/>
        <v>30</v>
      </c>
      <c r="E142" s="25">
        <f>SUM(E143:E149)</f>
        <v>5237.2000000000007</v>
      </c>
      <c r="F142" s="25">
        <f>SUM(F143:F149)</f>
        <v>3793.6</v>
      </c>
      <c r="G142" s="26">
        <f t="shared" si="18"/>
        <v>17457.333333333336</v>
      </c>
      <c r="H142" s="27">
        <f t="shared" si="18"/>
        <v>72.435652638814616</v>
      </c>
      <c r="M142" s="37"/>
      <c r="N142" s="37"/>
      <c r="O142" s="37"/>
      <c r="P142" s="37"/>
    </row>
    <row r="143" spans="1:16" ht="78.75" hidden="1" x14ac:dyDescent="0.25">
      <c r="A143" s="39"/>
      <c r="B143" s="40" t="s">
        <v>267</v>
      </c>
      <c r="C143" s="50">
        <v>19.3</v>
      </c>
      <c r="D143" s="50">
        <f t="shared" si="15"/>
        <v>0</v>
      </c>
      <c r="E143" s="50">
        <v>19.3</v>
      </c>
      <c r="F143" s="25"/>
      <c r="G143" s="26" t="e">
        <f t="shared" si="18"/>
        <v>#DIV/0!</v>
      </c>
      <c r="H143" s="27">
        <f t="shared" si="18"/>
        <v>0</v>
      </c>
      <c r="M143" s="37"/>
      <c r="N143" s="37"/>
      <c r="O143" s="37"/>
      <c r="P143" s="37"/>
    </row>
    <row r="144" spans="1:16" ht="63" hidden="1" x14ac:dyDescent="0.25">
      <c r="A144" s="39"/>
      <c r="B144" s="40" t="s">
        <v>268</v>
      </c>
      <c r="C144" s="50"/>
      <c r="D144" s="50">
        <f t="shared" si="15"/>
        <v>0</v>
      </c>
      <c r="E144" s="50"/>
      <c r="F144" s="25"/>
      <c r="G144" s="26" t="e">
        <f t="shared" si="18"/>
        <v>#DIV/0!</v>
      </c>
      <c r="H144" s="27" t="e">
        <f t="shared" si="18"/>
        <v>#DIV/0!</v>
      </c>
      <c r="M144" s="37"/>
      <c r="N144" s="37"/>
      <c r="O144" s="37"/>
      <c r="P144" s="37"/>
    </row>
    <row r="145" spans="1:16" ht="78.75" hidden="1" x14ac:dyDescent="0.25">
      <c r="A145" s="39"/>
      <c r="B145" s="40" t="s">
        <v>269</v>
      </c>
      <c r="C145" s="50">
        <v>0</v>
      </c>
      <c r="D145" s="50">
        <f t="shared" si="15"/>
        <v>30</v>
      </c>
      <c r="E145" s="50">
        <v>30</v>
      </c>
      <c r="F145" s="25"/>
      <c r="G145" s="26">
        <f t="shared" si="18"/>
        <v>100</v>
      </c>
      <c r="H145" s="27">
        <f t="shared" si="18"/>
        <v>0</v>
      </c>
      <c r="M145" s="37"/>
      <c r="N145" s="37"/>
      <c r="O145" s="37"/>
      <c r="P145" s="37"/>
    </row>
    <row r="146" spans="1:16" ht="94.5" hidden="1" x14ac:dyDescent="0.25">
      <c r="A146" s="39"/>
      <c r="B146" s="40" t="s">
        <v>270</v>
      </c>
      <c r="C146" s="50">
        <v>1092</v>
      </c>
      <c r="D146" s="50">
        <f t="shared" si="15"/>
        <v>0</v>
      </c>
      <c r="E146" s="50">
        <v>1092</v>
      </c>
      <c r="F146" s="25"/>
      <c r="G146" s="26" t="e">
        <f t="shared" si="18"/>
        <v>#DIV/0!</v>
      </c>
      <c r="H146" s="27">
        <f t="shared" si="18"/>
        <v>0</v>
      </c>
      <c r="M146" s="37"/>
      <c r="N146" s="37"/>
      <c r="O146" s="37"/>
      <c r="P146" s="37"/>
    </row>
    <row r="147" spans="1:16" ht="94.5" hidden="1" x14ac:dyDescent="0.25">
      <c r="A147" s="39"/>
      <c r="B147" s="41" t="s">
        <v>271</v>
      </c>
      <c r="C147" s="25">
        <v>2251</v>
      </c>
      <c r="D147" s="25">
        <f t="shared" si="15"/>
        <v>0</v>
      </c>
      <c r="E147" s="25">
        <v>2251</v>
      </c>
      <c r="F147" s="25">
        <v>2369</v>
      </c>
      <c r="G147" s="26" t="e">
        <f t="shared" si="18"/>
        <v>#DIV/0!</v>
      </c>
      <c r="H147" s="27">
        <f t="shared" si="18"/>
        <v>105.24211461572635</v>
      </c>
      <c r="M147" s="37"/>
      <c r="N147" s="37"/>
      <c r="O147" s="37"/>
      <c r="P147" s="37"/>
    </row>
    <row r="148" spans="1:16" ht="126" hidden="1" x14ac:dyDescent="0.25">
      <c r="A148" s="39"/>
      <c r="B148" s="41" t="s">
        <v>272</v>
      </c>
      <c r="C148" s="25">
        <v>1839.9</v>
      </c>
      <c r="D148" s="25">
        <f t="shared" si="15"/>
        <v>0</v>
      </c>
      <c r="E148" s="25">
        <v>1839.9</v>
      </c>
      <c r="F148" s="25">
        <v>1419.5</v>
      </c>
      <c r="G148" s="26" t="e">
        <f t="shared" si="18"/>
        <v>#DIV/0!</v>
      </c>
      <c r="H148" s="27">
        <f t="shared" si="18"/>
        <v>77.150932115875861</v>
      </c>
      <c r="M148" s="37"/>
      <c r="N148" s="37"/>
      <c r="O148" s="37"/>
      <c r="P148" s="37"/>
    </row>
    <row r="149" spans="1:16" ht="63" hidden="1" x14ac:dyDescent="0.25">
      <c r="A149" s="39"/>
      <c r="B149" s="41" t="s">
        <v>273</v>
      </c>
      <c r="C149" s="25">
        <v>5</v>
      </c>
      <c r="D149" s="25">
        <f t="shared" si="15"/>
        <v>0</v>
      </c>
      <c r="E149" s="25">
        <v>5</v>
      </c>
      <c r="F149" s="25">
        <v>5.0999999999999996</v>
      </c>
      <c r="G149" s="26" t="e">
        <f t="shared" si="18"/>
        <v>#DIV/0!</v>
      </c>
      <c r="H149" s="27">
        <f t="shared" si="18"/>
        <v>102</v>
      </c>
      <c r="M149" s="37"/>
      <c r="N149" s="37"/>
      <c r="O149" s="37"/>
      <c r="P149" s="37"/>
    </row>
    <row r="150" spans="1:16" ht="31.5" x14ac:dyDescent="0.25">
      <c r="A150" s="22" t="s">
        <v>274</v>
      </c>
      <c r="B150" s="23" t="s">
        <v>275</v>
      </c>
      <c r="C150" s="25">
        <f t="shared" ref="C150:D150" si="22">C151+C153+C155+C159+C161+C163+C165+C167+C182+C184+C186+C188+C190+C192+C194+C157+C196</f>
        <v>177788.19999999995</v>
      </c>
      <c r="D150" s="25">
        <f t="shared" si="22"/>
        <v>1218.43</v>
      </c>
      <c r="E150" s="25">
        <f>E151+E153+E155+E159+E161+E163+E165+E167+E182+E184+E186+E188+E190+E192+E194+E157+E196</f>
        <v>179006.62999999995</v>
      </c>
      <c r="F150" s="25">
        <f>F151+F153+F155+F159+F161+F163+F165+F167+F182+F184+F186+F188+F190+F192+F194+F157</f>
        <v>156495.80000000002</v>
      </c>
      <c r="G150" s="26">
        <f t="shared" si="18"/>
        <v>14691.580968951843</v>
      </c>
      <c r="H150" s="27">
        <f t="shared" si="18"/>
        <v>87.424583100637136</v>
      </c>
      <c r="M150" s="36">
        <f>E150-171720.7</f>
        <v>7285.9299999999348</v>
      </c>
      <c r="N150" s="36">
        <f>F150-171720.7</f>
        <v>-15224.899999999994</v>
      </c>
      <c r="O150" s="37"/>
      <c r="P150" s="37"/>
    </row>
    <row r="151" spans="1:16" ht="31.5" hidden="1" x14ac:dyDescent="0.25">
      <c r="A151" s="22" t="s">
        <v>276</v>
      </c>
      <c r="B151" s="23" t="s">
        <v>277</v>
      </c>
      <c r="C151" s="25">
        <f>C152</f>
        <v>0</v>
      </c>
      <c r="D151" s="25">
        <f t="shared" si="15"/>
        <v>0</v>
      </c>
      <c r="E151" s="25">
        <f>E152</f>
        <v>0</v>
      </c>
      <c r="F151" s="25">
        <f>F152</f>
        <v>0</v>
      </c>
      <c r="G151" s="26" t="e">
        <f t="shared" si="18"/>
        <v>#DIV/0!</v>
      </c>
      <c r="H151" s="27" t="e">
        <f t="shared" si="18"/>
        <v>#DIV/0!</v>
      </c>
      <c r="M151" s="37"/>
      <c r="N151" s="37"/>
      <c r="O151" s="37"/>
      <c r="P151" s="37"/>
    </row>
    <row r="152" spans="1:16" ht="47.25" hidden="1" x14ac:dyDescent="0.25">
      <c r="A152" s="22" t="s">
        <v>278</v>
      </c>
      <c r="B152" s="23" t="s">
        <v>279</v>
      </c>
      <c r="C152" s="25"/>
      <c r="D152" s="25">
        <f t="shared" ref="D152:D195" si="23">E152-C152</f>
        <v>0</v>
      </c>
      <c r="E152" s="25"/>
      <c r="F152" s="25"/>
      <c r="G152" s="26" t="e">
        <f t="shared" si="18"/>
        <v>#DIV/0!</v>
      </c>
      <c r="H152" s="27" t="e">
        <f t="shared" si="18"/>
        <v>#DIV/0!</v>
      </c>
      <c r="M152" s="37"/>
      <c r="N152" s="37"/>
      <c r="O152" s="37"/>
      <c r="P152" s="37"/>
    </row>
    <row r="153" spans="1:16" ht="31.5" hidden="1" x14ac:dyDescent="0.25">
      <c r="A153" s="22" t="s">
        <v>280</v>
      </c>
      <c r="B153" s="23" t="s">
        <v>281</v>
      </c>
      <c r="C153" s="25">
        <f>C154</f>
        <v>0</v>
      </c>
      <c r="D153" s="25">
        <f t="shared" si="23"/>
        <v>0</v>
      </c>
      <c r="E153" s="25">
        <f>E154</f>
        <v>0</v>
      </c>
      <c r="F153" s="25">
        <f>F154</f>
        <v>0</v>
      </c>
      <c r="G153" s="26" t="e">
        <f t="shared" si="18"/>
        <v>#DIV/0!</v>
      </c>
      <c r="H153" s="27" t="e">
        <f t="shared" si="18"/>
        <v>#DIV/0!</v>
      </c>
      <c r="M153" s="37"/>
      <c r="N153" s="37"/>
      <c r="O153" s="37"/>
      <c r="P153" s="37"/>
    </row>
    <row r="154" spans="1:16" ht="47.25" hidden="1" x14ac:dyDescent="0.25">
      <c r="A154" s="22" t="s">
        <v>282</v>
      </c>
      <c r="B154" s="23" t="s">
        <v>283</v>
      </c>
      <c r="C154" s="25"/>
      <c r="D154" s="25">
        <f t="shared" si="23"/>
        <v>0</v>
      </c>
      <c r="E154" s="25"/>
      <c r="F154" s="25"/>
      <c r="G154" s="26" t="e">
        <f t="shared" si="18"/>
        <v>#DIV/0!</v>
      </c>
      <c r="H154" s="27" t="e">
        <f t="shared" si="18"/>
        <v>#DIV/0!</v>
      </c>
      <c r="M154" s="37"/>
      <c r="N154" s="37"/>
      <c r="O154" s="37"/>
      <c r="P154" s="37"/>
    </row>
    <row r="155" spans="1:16" ht="47.25" hidden="1" x14ac:dyDescent="0.25">
      <c r="A155" s="22" t="s">
        <v>284</v>
      </c>
      <c r="B155" s="23" t="s">
        <v>285</v>
      </c>
      <c r="C155" s="25">
        <f>C156</f>
        <v>0</v>
      </c>
      <c r="D155" s="25">
        <f t="shared" si="23"/>
        <v>0</v>
      </c>
      <c r="E155" s="25">
        <f>E156</f>
        <v>0</v>
      </c>
      <c r="F155" s="25">
        <f>F156</f>
        <v>0</v>
      </c>
      <c r="G155" s="26" t="e">
        <f t="shared" si="18"/>
        <v>#DIV/0!</v>
      </c>
      <c r="H155" s="27" t="e">
        <f t="shared" si="18"/>
        <v>#DIV/0!</v>
      </c>
      <c r="M155" s="37"/>
      <c r="N155" s="37"/>
      <c r="O155" s="37"/>
      <c r="P155" s="37"/>
    </row>
    <row r="156" spans="1:16" ht="63" hidden="1" x14ac:dyDescent="0.25">
      <c r="A156" s="22" t="s">
        <v>286</v>
      </c>
      <c r="B156" s="23" t="s">
        <v>287</v>
      </c>
      <c r="C156" s="25"/>
      <c r="D156" s="25">
        <f t="shared" si="23"/>
        <v>0</v>
      </c>
      <c r="E156" s="25"/>
      <c r="F156" s="25"/>
      <c r="G156" s="26" t="e">
        <f t="shared" si="18"/>
        <v>#DIV/0!</v>
      </c>
      <c r="H156" s="27" t="e">
        <f t="shared" si="18"/>
        <v>#DIV/0!</v>
      </c>
      <c r="M156" s="37"/>
      <c r="N156" s="37"/>
      <c r="O156" s="37"/>
      <c r="P156" s="37"/>
    </row>
    <row r="157" spans="1:16" ht="63" x14ac:dyDescent="0.25">
      <c r="A157" s="22" t="s">
        <v>288</v>
      </c>
      <c r="B157" s="23" t="s">
        <v>289</v>
      </c>
      <c r="C157" s="25">
        <f>SUM(C158)</f>
        <v>11.4</v>
      </c>
      <c r="D157" s="25">
        <f t="shared" si="23"/>
        <v>0</v>
      </c>
      <c r="E157" s="25">
        <f>SUM(E158)</f>
        <v>11.4</v>
      </c>
      <c r="F157" s="25">
        <f>SUM(F158)</f>
        <v>0</v>
      </c>
      <c r="G157" s="26" t="e">
        <f t="shared" si="18"/>
        <v>#DIV/0!</v>
      </c>
      <c r="H157" s="27">
        <f t="shared" si="18"/>
        <v>0</v>
      </c>
      <c r="M157" s="37"/>
      <c r="N157" s="37"/>
      <c r="O157" s="37"/>
      <c r="P157" s="37"/>
    </row>
    <row r="158" spans="1:16" ht="63" x14ac:dyDescent="0.25">
      <c r="A158" s="22" t="s">
        <v>290</v>
      </c>
      <c r="B158" s="23" t="s">
        <v>291</v>
      </c>
      <c r="C158" s="25">
        <v>11.4</v>
      </c>
      <c r="D158" s="25">
        <f t="shared" si="23"/>
        <v>0</v>
      </c>
      <c r="E158" s="25">
        <v>11.4</v>
      </c>
      <c r="F158" s="25"/>
      <c r="G158" s="26" t="e">
        <f t="shared" si="18"/>
        <v>#DIV/0!</v>
      </c>
      <c r="H158" s="27">
        <f t="shared" si="18"/>
        <v>0</v>
      </c>
      <c r="M158" s="37"/>
      <c r="N158" s="37"/>
      <c r="O158" s="37"/>
      <c r="P158" s="37"/>
    </row>
    <row r="159" spans="1:16" ht="63" hidden="1" x14ac:dyDescent="0.25">
      <c r="A159" s="22" t="s">
        <v>292</v>
      </c>
      <c r="B159" s="23" t="s">
        <v>293</v>
      </c>
      <c r="C159" s="25">
        <f>C160</f>
        <v>0</v>
      </c>
      <c r="D159" s="25">
        <f t="shared" si="23"/>
        <v>0</v>
      </c>
      <c r="E159" s="25">
        <f>E160</f>
        <v>0</v>
      </c>
      <c r="F159" s="25">
        <f>F160</f>
        <v>0</v>
      </c>
      <c r="G159" s="26" t="e">
        <f t="shared" ref="G159:H210" si="24">E159/D159*100</f>
        <v>#DIV/0!</v>
      </c>
      <c r="H159" s="27" t="e">
        <f t="shared" si="24"/>
        <v>#DIV/0!</v>
      </c>
      <c r="M159" s="37"/>
      <c r="N159" s="37"/>
      <c r="O159" s="37"/>
      <c r="P159" s="37"/>
    </row>
    <row r="160" spans="1:16" ht="63" hidden="1" x14ac:dyDescent="0.25">
      <c r="A160" s="22" t="s">
        <v>294</v>
      </c>
      <c r="B160" s="23" t="s">
        <v>295</v>
      </c>
      <c r="C160" s="25"/>
      <c r="D160" s="25">
        <f t="shared" si="23"/>
        <v>0</v>
      </c>
      <c r="E160" s="25"/>
      <c r="F160" s="25"/>
      <c r="G160" s="26" t="e">
        <f t="shared" si="24"/>
        <v>#DIV/0!</v>
      </c>
      <c r="H160" s="27" t="e">
        <f t="shared" si="24"/>
        <v>#DIV/0!</v>
      </c>
      <c r="M160" s="37"/>
      <c r="N160" s="37"/>
      <c r="O160" s="37"/>
      <c r="P160" s="37"/>
    </row>
    <row r="161" spans="1:16" ht="47.25" x14ac:dyDescent="0.25">
      <c r="A161" s="22" t="s">
        <v>296</v>
      </c>
      <c r="B161" s="23" t="s">
        <v>297</v>
      </c>
      <c r="C161" s="25">
        <f>C162</f>
        <v>495.8</v>
      </c>
      <c r="D161" s="25">
        <f t="shared" si="23"/>
        <v>0</v>
      </c>
      <c r="E161" s="25">
        <f>E162</f>
        <v>495.8</v>
      </c>
      <c r="F161" s="25">
        <f>F162</f>
        <v>562.29999999999995</v>
      </c>
      <c r="G161" s="26" t="e">
        <f t="shared" si="24"/>
        <v>#DIV/0!</v>
      </c>
      <c r="H161" s="27">
        <f t="shared" si="24"/>
        <v>113.41266639774102</v>
      </c>
      <c r="M161" s="37"/>
      <c r="N161" s="37"/>
      <c r="O161" s="37"/>
      <c r="P161" s="37"/>
    </row>
    <row r="162" spans="1:16" ht="47.25" x14ac:dyDescent="0.25">
      <c r="A162" s="22" t="s">
        <v>298</v>
      </c>
      <c r="B162" s="23" t="s">
        <v>299</v>
      </c>
      <c r="C162" s="25">
        <v>495.8</v>
      </c>
      <c r="D162" s="25">
        <f t="shared" si="23"/>
        <v>0</v>
      </c>
      <c r="E162" s="25">
        <v>495.8</v>
      </c>
      <c r="F162" s="25">
        <v>562.29999999999995</v>
      </c>
      <c r="G162" s="26" t="e">
        <f t="shared" si="24"/>
        <v>#DIV/0!</v>
      </c>
      <c r="H162" s="27">
        <f t="shared" si="24"/>
        <v>113.41266639774102</v>
      </c>
      <c r="M162" s="37"/>
      <c r="N162" s="37"/>
      <c r="O162" s="37"/>
      <c r="P162" s="37"/>
    </row>
    <row r="163" spans="1:16" ht="47.25" hidden="1" x14ac:dyDescent="0.25">
      <c r="A163" s="22" t="s">
        <v>300</v>
      </c>
      <c r="B163" s="23" t="s">
        <v>301</v>
      </c>
      <c r="C163" s="25">
        <f>C164</f>
        <v>0</v>
      </c>
      <c r="D163" s="25">
        <f t="shared" si="23"/>
        <v>0</v>
      </c>
      <c r="E163" s="25">
        <f>E164</f>
        <v>0</v>
      </c>
      <c r="F163" s="25">
        <f>F164</f>
        <v>0</v>
      </c>
      <c r="G163" s="26" t="e">
        <f t="shared" si="24"/>
        <v>#DIV/0!</v>
      </c>
      <c r="H163" s="27" t="e">
        <f t="shared" si="24"/>
        <v>#DIV/0!</v>
      </c>
    </row>
    <row r="164" spans="1:16" ht="47.25" hidden="1" x14ac:dyDescent="0.25">
      <c r="A164" s="22" t="s">
        <v>302</v>
      </c>
      <c r="B164" s="23" t="s">
        <v>303</v>
      </c>
      <c r="C164" s="25"/>
      <c r="D164" s="25">
        <f t="shared" si="23"/>
        <v>0</v>
      </c>
      <c r="E164" s="25"/>
      <c r="F164" s="25"/>
      <c r="G164" s="26" t="e">
        <f t="shared" si="24"/>
        <v>#DIV/0!</v>
      </c>
      <c r="H164" s="27" t="e">
        <f t="shared" si="24"/>
        <v>#DIV/0!</v>
      </c>
    </row>
    <row r="165" spans="1:16" ht="47.25" hidden="1" x14ac:dyDescent="0.25">
      <c r="A165" s="22" t="s">
        <v>304</v>
      </c>
      <c r="B165" s="23" t="s">
        <v>305</v>
      </c>
      <c r="C165" s="25">
        <f>C166</f>
        <v>0</v>
      </c>
      <c r="D165" s="25">
        <f t="shared" si="23"/>
        <v>0</v>
      </c>
      <c r="E165" s="25">
        <f>E166</f>
        <v>0</v>
      </c>
      <c r="F165" s="25">
        <f>F166</f>
        <v>0</v>
      </c>
      <c r="G165" s="26" t="e">
        <f t="shared" si="24"/>
        <v>#DIV/0!</v>
      </c>
      <c r="H165" s="27" t="e">
        <f t="shared" si="24"/>
        <v>#DIV/0!</v>
      </c>
    </row>
    <row r="166" spans="1:16" ht="47.25" hidden="1" x14ac:dyDescent="0.25">
      <c r="A166" s="22" t="s">
        <v>306</v>
      </c>
      <c r="B166" s="23" t="s">
        <v>307</v>
      </c>
      <c r="C166" s="25"/>
      <c r="D166" s="25">
        <f t="shared" si="23"/>
        <v>0</v>
      </c>
      <c r="E166" s="25"/>
      <c r="F166" s="25"/>
      <c r="G166" s="26" t="e">
        <f t="shared" si="24"/>
        <v>#DIV/0!</v>
      </c>
      <c r="H166" s="27" t="e">
        <f t="shared" si="24"/>
        <v>#DIV/0!</v>
      </c>
    </row>
    <row r="167" spans="1:16" ht="47.25" x14ac:dyDescent="0.25">
      <c r="A167" s="22" t="s">
        <v>308</v>
      </c>
      <c r="B167" s="23" t="s">
        <v>309</v>
      </c>
      <c r="C167" s="25">
        <f>C168</f>
        <v>174175.39999999997</v>
      </c>
      <c r="D167" s="25">
        <f t="shared" si="23"/>
        <v>0</v>
      </c>
      <c r="E167" s="25">
        <f>E168</f>
        <v>174175.39999999997</v>
      </c>
      <c r="F167" s="25">
        <f>F168</f>
        <v>151337.50000000003</v>
      </c>
      <c r="G167" s="26" t="e">
        <f t="shared" si="24"/>
        <v>#DIV/0!</v>
      </c>
      <c r="H167" s="27">
        <f t="shared" si="24"/>
        <v>86.887987626266423</v>
      </c>
    </row>
    <row r="168" spans="1:16" ht="47.25" x14ac:dyDescent="0.25">
      <c r="A168" s="22" t="s">
        <v>310</v>
      </c>
      <c r="B168" s="23" t="s">
        <v>311</v>
      </c>
      <c r="C168" s="25">
        <f>SUM(C169:C181)</f>
        <v>174175.39999999997</v>
      </c>
      <c r="D168" s="25">
        <f t="shared" si="23"/>
        <v>0</v>
      </c>
      <c r="E168" s="25">
        <f>SUM(E169:E181)</f>
        <v>174175.39999999997</v>
      </c>
      <c r="F168" s="25">
        <f>SUM(F169:F181)</f>
        <v>151337.50000000003</v>
      </c>
      <c r="G168" s="26" t="e">
        <f t="shared" si="24"/>
        <v>#DIV/0!</v>
      </c>
      <c r="H168" s="27">
        <f t="shared" si="24"/>
        <v>86.887987626266423</v>
      </c>
      <c r="M168" s="28"/>
    </row>
    <row r="169" spans="1:16" s="43" customFormat="1" ht="78.75" hidden="1" x14ac:dyDescent="0.25">
      <c r="A169" s="39"/>
      <c r="B169" s="42" t="s">
        <v>312</v>
      </c>
      <c r="C169" s="25">
        <v>641.20000000000005</v>
      </c>
      <c r="D169" s="25">
        <f t="shared" si="23"/>
        <v>0</v>
      </c>
      <c r="E169" s="25">
        <v>641.20000000000005</v>
      </c>
      <c r="F169" s="25">
        <v>634.6</v>
      </c>
      <c r="G169" s="26" t="e">
        <f t="shared" si="24"/>
        <v>#DIV/0!</v>
      </c>
      <c r="H169" s="27">
        <f t="shared" si="24"/>
        <v>98.970679975046778</v>
      </c>
    </row>
    <row r="170" spans="1:16" s="43" customFormat="1" ht="110.25" hidden="1" x14ac:dyDescent="0.25">
      <c r="A170" s="39"/>
      <c r="B170" s="42" t="s">
        <v>313</v>
      </c>
      <c r="C170" s="25">
        <v>1549</v>
      </c>
      <c r="D170" s="25">
        <f t="shared" si="23"/>
        <v>0</v>
      </c>
      <c r="E170" s="25">
        <v>1549</v>
      </c>
      <c r="F170" s="25"/>
      <c r="G170" s="26"/>
      <c r="H170" s="27"/>
    </row>
    <row r="171" spans="1:16" s="43" customFormat="1" ht="141.75" hidden="1" x14ac:dyDescent="0.25">
      <c r="A171" s="39"/>
      <c r="B171" s="42" t="s">
        <v>314</v>
      </c>
      <c r="C171" s="25">
        <v>753</v>
      </c>
      <c r="D171" s="25">
        <f t="shared" si="23"/>
        <v>0</v>
      </c>
      <c r="E171" s="25">
        <v>753</v>
      </c>
      <c r="F171" s="25">
        <v>753</v>
      </c>
      <c r="G171" s="26" t="e">
        <f t="shared" si="24"/>
        <v>#DIV/0!</v>
      </c>
      <c r="H171" s="27">
        <f t="shared" si="24"/>
        <v>100</v>
      </c>
      <c r="M171" s="44"/>
    </row>
    <row r="172" spans="1:16" s="43" customFormat="1" ht="126" hidden="1" x14ac:dyDescent="0.25">
      <c r="A172" s="39"/>
      <c r="B172" s="42" t="s">
        <v>315</v>
      </c>
      <c r="C172" s="25">
        <v>0.1</v>
      </c>
      <c r="D172" s="25">
        <f t="shared" si="23"/>
        <v>0</v>
      </c>
      <c r="E172" s="25">
        <v>0.1</v>
      </c>
      <c r="F172" s="25">
        <v>7.6</v>
      </c>
      <c r="G172" s="26"/>
      <c r="H172" s="27"/>
    </row>
    <row r="173" spans="1:16" s="43" customFormat="1" ht="236.25" hidden="1" x14ac:dyDescent="0.25">
      <c r="A173" s="39"/>
      <c r="B173" s="42" t="s">
        <v>316</v>
      </c>
      <c r="C173" s="25">
        <v>164574.79999999999</v>
      </c>
      <c r="D173" s="25">
        <f>E173-C173</f>
        <v>0</v>
      </c>
      <c r="E173" s="25">
        <v>164574.79999999999</v>
      </c>
      <c r="F173" s="25">
        <v>144254.79999999999</v>
      </c>
      <c r="G173" s="26" t="e">
        <f t="shared" si="24"/>
        <v>#DIV/0!</v>
      </c>
      <c r="H173" s="27">
        <f t="shared" si="24"/>
        <v>87.653030719162345</v>
      </c>
    </row>
    <row r="174" spans="1:16" s="43" customFormat="1" ht="94.5" hidden="1" x14ac:dyDescent="0.25">
      <c r="A174" s="39"/>
      <c r="B174" s="42" t="s">
        <v>317</v>
      </c>
      <c r="C174" s="25">
        <v>53.3</v>
      </c>
      <c r="D174" s="25">
        <f t="shared" si="23"/>
        <v>0</v>
      </c>
      <c r="E174" s="25">
        <v>53.3</v>
      </c>
      <c r="F174" s="25">
        <v>53</v>
      </c>
      <c r="G174" s="26" t="e">
        <f t="shared" si="24"/>
        <v>#DIV/0!</v>
      </c>
      <c r="H174" s="27">
        <f t="shared" si="24"/>
        <v>99.437148217636036</v>
      </c>
    </row>
    <row r="175" spans="1:16" s="43" customFormat="1" ht="141.75" hidden="1" x14ac:dyDescent="0.25">
      <c r="A175" s="39"/>
      <c r="B175" s="42" t="s">
        <v>318</v>
      </c>
      <c r="C175" s="25">
        <v>143.5</v>
      </c>
      <c r="D175" s="25">
        <f t="shared" si="23"/>
        <v>0</v>
      </c>
      <c r="E175" s="25">
        <v>143.5</v>
      </c>
      <c r="F175" s="25">
        <v>21.2</v>
      </c>
      <c r="G175" s="26" t="e">
        <f t="shared" si="24"/>
        <v>#DIV/0!</v>
      </c>
      <c r="H175" s="27">
        <f t="shared" si="24"/>
        <v>14.773519163763066</v>
      </c>
    </row>
    <row r="176" spans="1:16" s="43" customFormat="1" ht="126" hidden="1" x14ac:dyDescent="0.25">
      <c r="A176" s="39"/>
      <c r="B176" s="42" t="s">
        <v>319</v>
      </c>
      <c r="C176" s="25">
        <v>52.4</v>
      </c>
      <c r="D176" s="25">
        <f t="shared" si="23"/>
        <v>0</v>
      </c>
      <c r="E176" s="25">
        <v>52.4</v>
      </c>
      <c r="F176" s="25">
        <v>53.1</v>
      </c>
      <c r="G176" s="26" t="e">
        <f t="shared" si="24"/>
        <v>#DIV/0!</v>
      </c>
      <c r="H176" s="27">
        <f t="shared" si="24"/>
        <v>101.33587786259544</v>
      </c>
    </row>
    <row r="177" spans="1:8" s="43" customFormat="1" ht="236.25" hidden="1" x14ac:dyDescent="0.25">
      <c r="A177" s="39"/>
      <c r="B177" s="42" t="s">
        <v>320</v>
      </c>
      <c r="C177" s="25">
        <f>223.1</f>
        <v>223.1</v>
      </c>
      <c r="D177" s="25">
        <f t="shared" si="23"/>
        <v>0</v>
      </c>
      <c r="E177" s="25">
        <f>223.1</f>
        <v>223.1</v>
      </c>
      <c r="F177" s="25">
        <v>500.6</v>
      </c>
      <c r="G177" s="26"/>
      <c r="H177" s="27">
        <f t="shared" si="24"/>
        <v>224.3836844464366</v>
      </c>
    </row>
    <row r="178" spans="1:8" s="43" customFormat="1" ht="189" hidden="1" x14ac:dyDescent="0.25">
      <c r="A178" s="39"/>
      <c r="B178" s="42" t="s">
        <v>321</v>
      </c>
      <c r="C178" s="25">
        <v>88.6</v>
      </c>
      <c r="D178" s="25"/>
      <c r="E178" s="25">
        <v>88.6</v>
      </c>
      <c r="F178" s="25">
        <v>215.2</v>
      </c>
      <c r="G178" s="26"/>
      <c r="H178" s="27">
        <f t="shared" si="24"/>
        <v>242.88939051918734</v>
      </c>
    </row>
    <row r="179" spans="1:8" s="43" customFormat="1" ht="157.5" hidden="1" x14ac:dyDescent="0.25">
      <c r="A179" s="39"/>
      <c r="B179" s="42" t="s">
        <v>322</v>
      </c>
      <c r="C179" s="25">
        <v>0.7</v>
      </c>
      <c r="D179" s="25">
        <f t="shared" si="23"/>
        <v>0</v>
      </c>
      <c r="E179" s="25">
        <v>0.7</v>
      </c>
      <c r="F179" s="25">
        <v>0.6</v>
      </c>
      <c r="G179" s="26" t="e">
        <f t="shared" si="24"/>
        <v>#DIV/0!</v>
      </c>
      <c r="H179" s="27">
        <f t="shared" si="24"/>
        <v>85.714285714285722</v>
      </c>
    </row>
    <row r="180" spans="1:8" s="43" customFormat="1" ht="157.5" hidden="1" x14ac:dyDescent="0.25">
      <c r="A180" s="39"/>
      <c r="B180" s="42" t="s">
        <v>323</v>
      </c>
      <c r="C180" s="25">
        <v>5909.8</v>
      </c>
      <c r="D180" s="25">
        <f t="shared" si="23"/>
        <v>0</v>
      </c>
      <c r="E180" s="25">
        <v>5909.8</v>
      </c>
      <c r="F180" s="25">
        <v>4630</v>
      </c>
      <c r="G180" s="26" t="e">
        <f t="shared" si="24"/>
        <v>#DIV/0!</v>
      </c>
      <c r="H180" s="27">
        <f t="shared" si="24"/>
        <v>78.3444448204677</v>
      </c>
    </row>
    <row r="181" spans="1:8" s="43" customFormat="1" ht="157.5" hidden="1" x14ac:dyDescent="0.25">
      <c r="A181" s="39"/>
      <c r="B181" s="42" t="s">
        <v>324</v>
      </c>
      <c r="C181" s="25">
        <v>185.9</v>
      </c>
      <c r="D181" s="25">
        <f t="shared" si="23"/>
        <v>0</v>
      </c>
      <c r="E181" s="25">
        <v>185.9</v>
      </c>
      <c r="F181" s="25">
        <v>213.8</v>
      </c>
      <c r="G181" s="26" t="e">
        <f t="shared" si="24"/>
        <v>#DIV/0!</v>
      </c>
      <c r="H181" s="27">
        <f t="shared" si="24"/>
        <v>115.0080688542227</v>
      </c>
    </row>
    <row r="182" spans="1:8" ht="78.75" hidden="1" x14ac:dyDescent="0.25">
      <c r="A182" s="22" t="s">
        <v>325</v>
      </c>
      <c r="B182" s="23" t="s">
        <v>326</v>
      </c>
      <c r="C182" s="25">
        <f>C183</f>
        <v>0</v>
      </c>
      <c r="D182" s="25">
        <f t="shared" si="23"/>
        <v>0</v>
      </c>
      <c r="E182" s="25">
        <f>E183</f>
        <v>0</v>
      </c>
      <c r="F182" s="25">
        <f>F183</f>
        <v>0</v>
      </c>
      <c r="G182" s="26" t="e">
        <f t="shared" si="24"/>
        <v>#DIV/0!</v>
      </c>
      <c r="H182" s="27" t="e">
        <f t="shared" si="24"/>
        <v>#DIV/0!</v>
      </c>
    </row>
    <row r="183" spans="1:8" ht="78.75" hidden="1" x14ac:dyDescent="0.25">
      <c r="A183" s="22" t="s">
        <v>327</v>
      </c>
      <c r="B183" s="23" t="s">
        <v>328</v>
      </c>
      <c r="C183" s="25">
        <v>0</v>
      </c>
      <c r="D183" s="25">
        <f t="shared" si="23"/>
        <v>0</v>
      </c>
      <c r="E183" s="25">
        <v>0</v>
      </c>
      <c r="F183" s="25">
        <v>0</v>
      </c>
      <c r="G183" s="26" t="e">
        <f t="shared" si="24"/>
        <v>#DIV/0!</v>
      </c>
      <c r="H183" s="27" t="e">
        <f t="shared" si="24"/>
        <v>#DIV/0!</v>
      </c>
    </row>
    <row r="184" spans="1:8" ht="63" hidden="1" x14ac:dyDescent="0.25">
      <c r="A184" s="22" t="s">
        <v>329</v>
      </c>
      <c r="B184" s="23" t="s">
        <v>330</v>
      </c>
      <c r="C184" s="25">
        <f>C185</f>
        <v>0</v>
      </c>
      <c r="D184" s="25">
        <f t="shared" si="23"/>
        <v>0</v>
      </c>
      <c r="E184" s="25">
        <f>E185</f>
        <v>0</v>
      </c>
      <c r="F184" s="25">
        <f>F185</f>
        <v>0</v>
      </c>
      <c r="G184" s="26" t="e">
        <f t="shared" si="24"/>
        <v>#DIV/0!</v>
      </c>
      <c r="H184" s="27" t="e">
        <f t="shared" si="24"/>
        <v>#DIV/0!</v>
      </c>
    </row>
    <row r="185" spans="1:8" ht="63" hidden="1" x14ac:dyDescent="0.25">
      <c r="A185" s="22" t="s">
        <v>331</v>
      </c>
      <c r="B185" s="23" t="s">
        <v>332</v>
      </c>
      <c r="C185" s="25">
        <v>0</v>
      </c>
      <c r="D185" s="25">
        <f t="shared" si="23"/>
        <v>0</v>
      </c>
      <c r="E185" s="25">
        <v>0</v>
      </c>
      <c r="F185" s="25">
        <v>0</v>
      </c>
      <c r="G185" s="26" t="e">
        <f t="shared" si="24"/>
        <v>#DIV/0!</v>
      </c>
      <c r="H185" s="27" t="e">
        <f t="shared" si="24"/>
        <v>#DIV/0!</v>
      </c>
    </row>
    <row r="186" spans="1:8" ht="93" customHeight="1" x14ac:dyDescent="0.25">
      <c r="A186" s="22" t="s">
        <v>333</v>
      </c>
      <c r="B186" s="23" t="s">
        <v>334</v>
      </c>
      <c r="C186" s="25">
        <f>C187</f>
        <v>1824.4</v>
      </c>
      <c r="D186" s="25">
        <f t="shared" si="23"/>
        <v>0</v>
      </c>
      <c r="E186" s="25">
        <f>E187</f>
        <v>1824.4</v>
      </c>
      <c r="F186" s="25">
        <f>F187</f>
        <v>2005.4</v>
      </c>
      <c r="G186" s="26" t="e">
        <f t="shared" si="24"/>
        <v>#DIV/0!</v>
      </c>
      <c r="H186" s="27">
        <f t="shared" si="24"/>
        <v>109.92106994080247</v>
      </c>
    </row>
    <row r="187" spans="1:8" ht="104.25" customHeight="1" x14ac:dyDescent="0.25">
      <c r="A187" s="22" t="s">
        <v>335</v>
      </c>
      <c r="B187" s="23" t="s">
        <v>336</v>
      </c>
      <c r="C187" s="25">
        <v>1824.4</v>
      </c>
      <c r="D187" s="25">
        <f t="shared" si="23"/>
        <v>0</v>
      </c>
      <c r="E187" s="25">
        <v>1824.4</v>
      </c>
      <c r="F187" s="25">
        <v>2005.4</v>
      </c>
      <c r="G187" s="26" t="e">
        <f t="shared" si="24"/>
        <v>#DIV/0!</v>
      </c>
      <c r="H187" s="27">
        <f t="shared" si="24"/>
        <v>109.92106994080247</v>
      </c>
    </row>
    <row r="188" spans="1:8" ht="31.5" hidden="1" x14ac:dyDescent="0.25">
      <c r="A188" s="22" t="s">
        <v>337</v>
      </c>
      <c r="B188" s="23" t="s">
        <v>338</v>
      </c>
      <c r="C188" s="25">
        <f>C189</f>
        <v>0</v>
      </c>
      <c r="D188" s="25">
        <f t="shared" si="23"/>
        <v>0</v>
      </c>
      <c r="E188" s="25">
        <f>E189</f>
        <v>0</v>
      </c>
      <c r="F188" s="25">
        <f>F189</f>
        <v>1919</v>
      </c>
      <c r="G188" s="26" t="e">
        <f t="shared" si="24"/>
        <v>#DIV/0!</v>
      </c>
      <c r="H188" s="27" t="e">
        <f t="shared" si="24"/>
        <v>#DIV/0!</v>
      </c>
    </row>
    <row r="189" spans="1:8" ht="110.25" hidden="1" x14ac:dyDescent="0.25">
      <c r="A189" s="22" t="s">
        <v>339</v>
      </c>
      <c r="B189" s="23" t="s">
        <v>313</v>
      </c>
      <c r="C189" s="25">
        <v>0</v>
      </c>
      <c r="D189" s="25">
        <f t="shared" si="23"/>
        <v>0</v>
      </c>
      <c r="E189" s="25">
        <v>0</v>
      </c>
      <c r="F189" s="25">
        <v>1919</v>
      </c>
      <c r="G189" s="26" t="e">
        <f t="shared" si="24"/>
        <v>#DIV/0!</v>
      </c>
      <c r="H189" s="27" t="e">
        <f t="shared" si="24"/>
        <v>#DIV/0!</v>
      </c>
    </row>
    <row r="190" spans="1:8" ht="63" hidden="1" x14ac:dyDescent="0.25">
      <c r="A190" s="22" t="s">
        <v>340</v>
      </c>
      <c r="B190" s="23" t="s">
        <v>341</v>
      </c>
      <c r="C190" s="25">
        <f>C191</f>
        <v>0</v>
      </c>
      <c r="D190" s="25">
        <f t="shared" si="23"/>
        <v>0</v>
      </c>
      <c r="E190" s="25">
        <f>E191</f>
        <v>0</v>
      </c>
      <c r="F190" s="25">
        <f>F191</f>
        <v>0</v>
      </c>
      <c r="G190" s="26" t="e">
        <f t="shared" si="24"/>
        <v>#DIV/0!</v>
      </c>
      <c r="H190" s="27" t="e">
        <f t="shared" si="24"/>
        <v>#DIV/0!</v>
      </c>
    </row>
    <row r="191" spans="1:8" ht="63" hidden="1" x14ac:dyDescent="0.25">
      <c r="A191" s="22" t="s">
        <v>342</v>
      </c>
      <c r="B191" s="23" t="s">
        <v>343</v>
      </c>
      <c r="C191" s="25"/>
      <c r="D191" s="25">
        <f t="shared" si="23"/>
        <v>0</v>
      </c>
      <c r="E191" s="25"/>
      <c r="F191" s="25"/>
      <c r="G191" s="26" t="e">
        <f t="shared" si="24"/>
        <v>#DIV/0!</v>
      </c>
      <c r="H191" s="27" t="e">
        <f t="shared" si="24"/>
        <v>#DIV/0!</v>
      </c>
    </row>
    <row r="192" spans="1:8" ht="110.25" x14ac:dyDescent="0.25">
      <c r="A192" s="22" t="s">
        <v>344</v>
      </c>
      <c r="B192" s="23" t="s">
        <v>345</v>
      </c>
      <c r="C192" s="25">
        <f>C193</f>
        <v>0</v>
      </c>
      <c r="D192" s="25">
        <f t="shared" si="23"/>
        <v>1218.42</v>
      </c>
      <c r="E192" s="25">
        <f>E193</f>
        <v>1218.42</v>
      </c>
      <c r="F192" s="25">
        <f>F193</f>
        <v>671.6</v>
      </c>
      <c r="G192" s="26">
        <f t="shared" si="24"/>
        <v>100</v>
      </c>
      <c r="H192" s="27">
        <f t="shared" si="24"/>
        <v>55.120565978890689</v>
      </c>
    </row>
    <row r="193" spans="1:8" ht="126" customHeight="1" x14ac:dyDescent="0.25">
      <c r="A193" s="22" t="s">
        <v>346</v>
      </c>
      <c r="B193" s="23" t="s">
        <v>347</v>
      </c>
      <c r="C193" s="25">
        <v>0</v>
      </c>
      <c r="D193" s="25">
        <f t="shared" si="23"/>
        <v>1218.42</v>
      </c>
      <c r="E193" s="25">
        <v>1218.42</v>
      </c>
      <c r="F193" s="25">
        <v>671.6</v>
      </c>
      <c r="G193" s="26">
        <f t="shared" si="24"/>
        <v>100</v>
      </c>
      <c r="H193" s="27">
        <f t="shared" si="24"/>
        <v>55.120565978890689</v>
      </c>
    </row>
    <row r="194" spans="1:8" ht="94.5" x14ac:dyDescent="0.25">
      <c r="A194" s="22" t="s">
        <v>348</v>
      </c>
      <c r="B194" s="23" t="s">
        <v>349</v>
      </c>
      <c r="C194" s="25">
        <f>C195</f>
        <v>609.20000000000005</v>
      </c>
      <c r="D194" s="25">
        <f t="shared" si="23"/>
        <v>9.9999999999909051E-3</v>
      </c>
      <c r="E194" s="25">
        <f>E195</f>
        <v>609.21</v>
      </c>
      <c r="F194" s="25">
        <f>F195</f>
        <v>0</v>
      </c>
      <c r="G194" s="26">
        <f t="shared" si="24"/>
        <v>6092100.0000055414</v>
      </c>
      <c r="H194" s="27">
        <f t="shared" si="24"/>
        <v>0</v>
      </c>
    </row>
    <row r="195" spans="1:8" ht="94.5" x14ac:dyDescent="0.25">
      <c r="A195" s="22" t="s">
        <v>350</v>
      </c>
      <c r="B195" s="23" t="s">
        <v>351</v>
      </c>
      <c r="C195" s="25">
        <v>609.20000000000005</v>
      </c>
      <c r="D195" s="25">
        <f t="shared" si="23"/>
        <v>9.9999999999909051E-3</v>
      </c>
      <c r="E195" s="25">
        <v>609.21</v>
      </c>
      <c r="F195" s="25">
        <v>0</v>
      </c>
      <c r="G195" s="26">
        <f t="shared" si="24"/>
        <v>6092100.0000055414</v>
      </c>
      <c r="H195" s="27">
        <f t="shared" si="24"/>
        <v>0</v>
      </c>
    </row>
    <row r="196" spans="1:8" ht="31.5" x14ac:dyDescent="0.25">
      <c r="A196" s="22" t="s">
        <v>352</v>
      </c>
      <c r="B196" s="23" t="s">
        <v>353</v>
      </c>
      <c r="C196" s="25">
        <f>C197</f>
        <v>672</v>
      </c>
      <c r="D196" s="25">
        <f>E196-C196</f>
        <v>0</v>
      </c>
      <c r="E196" s="25">
        <f>E197</f>
        <v>672</v>
      </c>
      <c r="F196" s="25"/>
      <c r="G196" s="26"/>
      <c r="H196" s="27"/>
    </row>
    <row r="197" spans="1:8" ht="47.25" x14ac:dyDescent="0.25">
      <c r="A197" s="22" t="s">
        <v>354</v>
      </c>
      <c r="B197" s="23" t="s">
        <v>355</v>
      </c>
      <c r="C197" s="25">
        <v>672</v>
      </c>
      <c r="D197" s="25">
        <f>E197-C197</f>
        <v>0</v>
      </c>
      <c r="E197" s="25">
        <v>672</v>
      </c>
      <c r="F197" s="25"/>
      <c r="G197" s="26"/>
      <c r="H197" s="27"/>
    </row>
    <row r="198" spans="1:8" x14ac:dyDescent="0.25">
      <c r="A198" s="22" t="s">
        <v>356</v>
      </c>
      <c r="B198" s="23" t="s">
        <v>357</v>
      </c>
      <c r="C198" s="25">
        <f>C199+C201+C203</f>
        <v>90</v>
      </c>
      <c r="D198" s="25">
        <f>D199+D201+D203</f>
        <v>0</v>
      </c>
      <c r="E198" s="25">
        <f>E199+E201+E203</f>
        <v>90</v>
      </c>
      <c r="F198" s="25">
        <f>F199+F201+F203</f>
        <v>90</v>
      </c>
      <c r="G198" s="26" t="e">
        <f t="shared" si="24"/>
        <v>#DIV/0!</v>
      </c>
      <c r="H198" s="27">
        <f t="shared" si="24"/>
        <v>100</v>
      </c>
    </row>
    <row r="199" spans="1:8" ht="63" hidden="1" x14ac:dyDescent="0.25">
      <c r="A199" s="22" t="s">
        <v>358</v>
      </c>
      <c r="B199" s="23" t="s">
        <v>359</v>
      </c>
      <c r="C199" s="25">
        <f>C200</f>
        <v>0</v>
      </c>
      <c r="D199" s="25">
        <f>D200</f>
        <v>0</v>
      </c>
      <c r="E199" s="25">
        <f>E200</f>
        <v>0</v>
      </c>
      <c r="F199" s="25">
        <f>F200</f>
        <v>0</v>
      </c>
      <c r="G199" s="26" t="e">
        <f t="shared" si="24"/>
        <v>#DIV/0!</v>
      </c>
      <c r="H199" s="27" t="e">
        <f t="shared" si="24"/>
        <v>#DIV/0!</v>
      </c>
    </row>
    <row r="200" spans="1:8" ht="63" hidden="1" x14ac:dyDescent="0.25">
      <c r="A200" s="22" t="s">
        <v>360</v>
      </c>
      <c r="B200" s="23" t="s">
        <v>361</v>
      </c>
      <c r="C200" s="25"/>
      <c r="D200" s="25"/>
      <c r="E200" s="25"/>
      <c r="F200" s="25"/>
      <c r="G200" s="26" t="e">
        <f t="shared" si="24"/>
        <v>#DIV/0!</v>
      </c>
      <c r="H200" s="27" t="e">
        <f t="shared" si="24"/>
        <v>#DIV/0!</v>
      </c>
    </row>
    <row r="201" spans="1:8" ht="98.25" customHeight="1" x14ac:dyDescent="0.25">
      <c r="A201" s="45" t="s">
        <v>362</v>
      </c>
      <c r="B201" s="46" t="s">
        <v>363</v>
      </c>
      <c r="C201" s="25">
        <f>C202</f>
        <v>90</v>
      </c>
      <c r="D201" s="25">
        <f>D202</f>
        <v>0</v>
      </c>
      <c r="E201" s="25">
        <f>E202</f>
        <v>90</v>
      </c>
      <c r="F201" s="25">
        <f>F202</f>
        <v>90</v>
      </c>
      <c r="G201" s="26" t="e">
        <f t="shared" si="24"/>
        <v>#DIV/0!</v>
      </c>
      <c r="H201" s="27">
        <f t="shared" si="24"/>
        <v>100</v>
      </c>
    </row>
    <row r="202" spans="1:8" ht="78.75" x14ac:dyDescent="0.25">
      <c r="A202" s="45" t="s">
        <v>364</v>
      </c>
      <c r="B202" s="46" t="s">
        <v>365</v>
      </c>
      <c r="C202" s="25">
        <v>90</v>
      </c>
      <c r="D202" s="25">
        <f>E202-C202</f>
        <v>0</v>
      </c>
      <c r="E202" s="25">
        <v>90</v>
      </c>
      <c r="F202" s="25">
        <v>90</v>
      </c>
      <c r="G202" s="26" t="e">
        <f t="shared" si="24"/>
        <v>#DIV/0!</v>
      </c>
      <c r="H202" s="27">
        <f t="shared" si="24"/>
        <v>100</v>
      </c>
    </row>
    <row r="203" spans="1:8" ht="31.5" hidden="1" x14ac:dyDescent="0.25">
      <c r="A203" s="47" t="s">
        <v>366</v>
      </c>
      <c r="B203" s="23" t="s">
        <v>367</v>
      </c>
      <c r="C203" s="48">
        <f>C204</f>
        <v>0</v>
      </c>
      <c r="D203" s="48">
        <f>D204</f>
        <v>0</v>
      </c>
      <c r="E203" s="48">
        <f>E204</f>
        <v>0</v>
      </c>
      <c r="F203" s="48">
        <f>F204</f>
        <v>0</v>
      </c>
      <c r="G203" s="26" t="e">
        <f t="shared" si="24"/>
        <v>#DIV/0!</v>
      </c>
      <c r="H203" s="27" t="e">
        <f t="shared" si="24"/>
        <v>#DIV/0!</v>
      </c>
    </row>
    <row r="204" spans="1:8" ht="31.5" hidden="1" x14ac:dyDescent="0.25">
      <c r="A204" s="47" t="s">
        <v>368</v>
      </c>
      <c r="B204" s="23" t="s">
        <v>369</v>
      </c>
      <c r="C204" s="48"/>
      <c r="D204" s="48"/>
      <c r="E204" s="48"/>
      <c r="F204" s="48"/>
      <c r="G204" s="26" t="e">
        <f t="shared" si="24"/>
        <v>#DIV/0!</v>
      </c>
      <c r="H204" s="27" t="e">
        <f t="shared" si="24"/>
        <v>#DIV/0!</v>
      </c>
    </row>
    <row r="205" spans="1:8" hidden="1" x14ac:dyDescent="0.25">
      <c r="A205" s="47" t="s">
        <v>370</v>
      </c>
      <c r="B205" s="23" t="s">
        <v>371</v>
      </c>
      <c r="C205" s="48">
        <f>SUM(C206)</f>
        <v>0</v>
      </c>
      <c r="D205" s="48">
        <f>SUM(D206)</f>
        <v>0</v>
      </c>
      <c r="E205" s="48">
        <f>SUM(E206)</f>
        <v>0</v>
      </c>
      <c r="F205" s="48">
        <f>SUM(F206)</f>
        <v>0</v>
      </c>
      <c r="G205" s="26" t="e">
        <f t="shared" si="24"/>
        <v>#DIV/0!</v>
      </c>
      <c r="H205" s="27" t="e">
        <f t="shared" si="24"/>
        <v>#DIV/0!</v>
      </c>
    </row>
    <row r="206" spans="1:8" ht="31.5" hidden="1" x14ac:dyDescent="0.25">
      <c r="A206" s="47" t="s">
        <v>372</v>
      </c>
      <c r="B206" s="23" t="s">
        <v>373</v>
      </c>
      <c r="C206" s="48"/>
      <c r="D206" s="48"/>
      <c r="E206" s="48"/>
      <c r="F206" s="48"/>
      <c r="G206" s="26" t="e">
        <f t="shared" si="24"/>
        <v>#DIV/0!</v>
      </c>
      <c r="H206" s="27" t="e">
        <f t="shared" si="24"/>
        <v>#DIV/0!</v>
      </c>
    </row>
    <row r="207" spans="1:8" ht="110.25" hidden="1" x14ac:dyDescent="0.25">
      <c r="A207" s="47" t="s">
        <v>374</v>
      </c>
      <c r="B207" s="23" t="s">
        <v>375</v>
      </c>
      <c r="C207" s="48">
        <f>C208</f>
        <v>0</v>
      </c>
      <c r="D207" s="48">
        <f>D208</f>
        <v>0</v>
      </c>
      <c r="E207" s="48">
        <f>E208</f>
        <v>0</v>
      </c>
      <c r="F207" s="48">
        <f>F208</f>
        <v>0</v>
      </c>
      <c r="G207" s="26" t="e">
        <f t="shared" si="24"/>
        <v>#DIV/0!</v>
      </c>
      <c r="H207" s="27" t="e">
        <f t="shared" si="24"/>
        <v>#DIV/0!</v>
      </c>
    </row>
    <row r="208" spans="1:8" ht="63" hidden="1" x14ac:dyDescent="0.25">
      <c r="A208" s="47" t="s">
        <v>376</v>
      </c>
      <c r="B208" s="23" t="s">
        <v>377</v>
      </c>
      <c r="C208" s="48"/>
      <c r="D208" s="48"/>
      <c r="E208" s="48"/>
      <c r="F208" s="48"/>
      <c r="G208" s="26" t="e">
        <f t="shared" si="24"/>
        <v>#DIV/0!</v>
      </c>
      <c r="H208" s="27" t="e">
        <f t="shared" si="24"/>
        <v>#DIV/0!</v>
      </c>
    </row>
    <row r="209" spans="1:8" ht="63" hidden="1" x14ac:dyDescent="0.25">
      <c r="A209" s="47" t="s">
        <v>378</v>
      </c>
      <c r="B209" s="23" t="s">
        <v>379</v>
      </c>
      <c r="C209" s="48">
        <f>C210</f>
        <v>0</v>
      </c>
      <c r="D209" s="48">
        <f>D210</f>
        <v>0</v>
      </c>
      <c r="E209" s="48">
        <f>E210</f>
        <v>0</v>
      </c>
      <c r="F209" s="48">
        <f>F210</f>
        <v>0</v>
      </c>
      <c r="G209" s="26" t="e">
        <f t="shared" si="24"/>
        <v>#DIV/0!</v>
      </c>
      <c r="H209" s="27" t="e">
        <f t="shared" si="24"/>
        <v>#DIV/0!</v>
      </c>
    </row>
    <row r="210" spans="1:8" ht="63" hidden="1" x14ac:dyDescent="0.25">
      <c r="A210" s="47" t="s">
        <v>380</v>
      </c>
      <c r="B210" s="23" t="s">
        <v>381</v>
      </c>
      <c r="C210" s="48"/>
      <c r="D210" s="48"/>
      <c r="E210" s="48"/>
      <c r="F210" s="48"/>
      <c r="G210" s="26" t="e">
        <f t="shared" si="24"/>
        <v>#DIV/0!</v>
      </c>
      <c r="H210" s="27" t="e">
        <f t="shared" si="24"/>
        <v>#DIV/0!</v>
      </c>
    </row>
    <row r="211" spans="1:8" x14ac:dyDescent="0.25">
      <c r="F211" s="49"/>
    </row>
    <row r="212" spans="1:8" x14ac:dyDescent="0.25">
      <c r="A212" s="6"/>
      <c r="B212" s="6"/>
      <c r="C212" s="6"/>
      <c r="D212" s="6"/>
      <c r="E212" s="37"/>
      <c r="F212" s="37"/>
      <c r="G212" s="37"/>
    </row>
  </sheetData>
  <mergeCells count="11">
    <mergeCell ref="F10:F11"/>
    <mergeCell ref="D1:E1"/>
    <mergeCell ref="C2:F3"/>
    <mergeCell ref="A5:F6"/>
    <mergeCell ref="F7:G7"/>
    <mergeCell ref="A9:A11"/>
    <mergeCell ref="B9:B11"/>
    <mergeCell ref="C9:C11"/>
    <mergeCell ref="D9:D11"/>
    <mergeCell ref="E9:E11"/>
    <mergeCell ref="G9:H10"/>
  </mergeCells>
  <pageMargins left="0.9055118110236221" right="0" top="0.15748031496062992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2016-03-16T04:21:38Z</cp:lastPrinted>
  <dcterms:created xsi:type="dcterms:W3CDTF">2016-03-15T11:43:32Z</dcterms:created>
  <dcterms:modified xsi:type="dcterms:W3CDTF">2016-04-18T09:26:00Z</dcterms:modified>
</cp:coreProperties>
</file>