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2014 МР" sheetId="1" r:id="rId1"/>
    <sheet name="2012 СП" sheetId="2" state="hidden" r:id="rId2"/>
    <sheet name="2014 СВОД СП" sheetId="3" r:id="rId3"/>
    <sheet name="Лист1" sheetId="4" r:id="rId4"/>
  </sheets>
  <definedNames>
    <definedName name="_xlnm.Print_Titles" localSheetId="1">'2012 СП'!$4:$5</definedName>
    <definedName name="_xlnm.Print_Titles" localSheetId="0">'2014 МР'!$4:$5</definedName>
    <definedName name="_xlnm.Print_Titles" localSheetId="2">'2014 СВОД СП'!$8:$10</definedName>
    <definedName name="_xlnm.Print_Area" localSheetId="1">'2012 СП'!$A$1:$G$51</definedName>
    <definedName name="_xlnm.Print_Area" localSheetId="0">'2014 МР'!$A$1:$H$83</definedName>
    <definedName name="_xlnm.Print_Area" localSheetId="2">'2014 СВОД СП'!$A$3:$Q$69</definedName>
  </definedNames>
  <calcPr fullCalcOnLoad="1" fullPrecision="0"/>
</workbook>
</file>

<file path=xl/sharedStrings.xml><?xml version="1.0" encoding="utf-8"?>
<sst xmlns="http://schemas.openxmlformats.org/spreadsheetml/2006/main" count="572" uniqueCount="225">
  <si>
    <t>Ед. изм</t>
  </si>
  <si>
    <t>тыс. руб.</t>
  </si>
  <si>
    <t>%</t>
  </si>
  <si>
    <t>на 01.04</t>
  </si>
  <si>
    <t>на 01.07</t>
  </si>
  <si>
    <t>на 01.10</t>
  </si>
  <si>
    <t>шт.ед.</t>
  </si>
  <si>
    <t>№ п/п</t>
  </si>
  <si>
    <t>тыс.руб</t>
  </si>
  <si>
    <t>Численность работников бюджетной сферы</t>
  </si>
  <si>
    <t>ед.</t>
  </si>
  <si>
    <t>3.</t>
  </si>
  <si>
    <t>4.</t>
  </si>
  <si>
    <t>8.</t>
  </si>
  <si>
    <t>9.</t>
  </si>
  <si>
    <t>10.</t>
  </si>
  <si>
    <t>12.</t>
  </si>
  <si>
    <t>13.</t>
  </si>
  <si>
    <t>14.</t>
  </si>
  <si>
    <t>15.</t>
  </si>
  <si>
    <t>16.</t>
  </si>
  <si>
    <t>5.</t>
  </si>
  <si>
    <t>6.</t>
  </si>
  <si>
    <t>7.</t>
  </si>
  <si>
    <t>11.</t>
  </si>
  <si>
    <t>17.</t>
  </si>
  <si>
    <t>Количество учреждений, финансируемых из местного бюджета</t>
  </si>
  <si>
    <t>1.1.</t>
  </si>
  <si>
    <t>1.2.</t>
  </si>
  <si>
    <t>2.1.</t>
  </si>
  <si>
    <t>2.2.</t>
  </si>
  <si>
    <t>3.1.</t>
  </si>
  <si>
    <t>3.2.</t>
  </si>
  <si>
    <t>4.1.</t>
  </si>
  <si>
    <t>5.1.</t>
  </si>
  <si>
    <t>7.1.</t>
  </si>
  <si>
    <t>19.</t>
  </si>
  <si>
    <t>на 31.12.</t>
  </si>
  <si>
    <t>Утвержденный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</si>
  <si>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Фактический объем муниципального долга </t>
  </si>
  <si>
    <t>А</t>
  </si>
  <si>
    <t>Б</t>
  </si>
  <si>
    <t>В</t>
  </si>
  <si>
    <t>1.</t>
  </si>
  <si>
    <t xml:space="preserve">                      Бюджет                                                                                                                                                                                      Показатели</t>
  </si>
  <si>
    <t>Нормативные расходы на содержание органов местного самоуправления</t>
  </si>
  <si>
    <t>2.</t>
  </si>
  <si>
    <t xml:space="preserve"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</si>
  <si>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>8.1.</t>
  </si>
  <si>
    <t>4.2.</t>
  </si>
  <si>
    <t>10.1.</t>
  </si>
  <si>
    <t>11.1.</t>
  </si>
  <si>
    <t>В том числе, содержание которых осуществляется за счет субвенций из республиканского бюджета</t>
  </si>
  <si>
    <t>13.1.</t>
  </si>
  <si>
    <t>16.1.</t>
  </si>
  <si>
    <t xml:space="preserve">Численность муниципальных должностей и муниципальных служащих </t>
  </si>
  <si>
    <t>Численность муниципальных должностей и муниципальных служащих сельских поселений</t>
  </si>
  <si>
    <t>Расходы на  оплату труда и начисления на нее работников бюджетной сферы</t>
  </si>
  <si>
    <t>Отношение расходов на содержание органов местного самоуправления к нормативным расходам (стр.1.1./стр.1.2.*100)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</si>
  <si>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(стр.2.1./стр.2.2.*100)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</si>
  <si>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(стр.7.1./стр.3.*100)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</si>
  <si>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(стр.8.1./стр.4.*100)</t>
  </si>
  <si>
    <t>Отношение расходов на содержание органов местного самоуправления к нормативным расходам по сельским поселениям (стр.3.1./стр.3.2.*100)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</si>
  <si>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</si>
  <si>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Фактические расходы на обслуживание муниципального долга</t>
  </si>
  <si>
    <t>Фактические расходы бюджета, за исключением расходов, осуществляемых за счет субвенций</t>
  </si>
  <si>
    <t>Утвержденный решением о местном бюджете верхний предел муниципального долга по состоянию на 1 января года, следующего за очередным финансовым годом</t>
  </si>
  <si>
    <t>Фактический верхний предел муниципального долга по состоянию на 1 января года, следующего за очередным финансовым годом</t>
  </si>
  <si>
    <t>17.1.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</si>
  <si>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(стр.9.2./стр.9.1.*100)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</si>
  <si>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(стр.10.1./стр.10.2.*100)</t>
  </si>
  <si>
    <t>».</t>
  </si>
  <si>
    <t>ОТЧЕТ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"____________ сельское поселение" на 01___________201_ г.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</si>
  <si>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</si>
  <si>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(стр.6.1./стр.3.*100), при предоставлении отчета за год (стр.6.1./стр.4*100)</t>
  </si>
  <si>
    <t>Руководитель</t>
  </si>
  <si>
    <t>________</t>
  </si>
  <si>
    <t xml:space="preserve">     (подпись)</t>
  </si>
  <si>
    <t>(расшифровка подписи)</t>
  </si>
  <si>
    <t>Исполнитель</t>
  </si>
  <si>
    <t xml:space="preserve">    (подпись)</t>
  </si>
  <si>
    <t xml:space="preserve">   (телефон)</t>
  </si>
  <si>
    <t>"___" _________201_ г.</t>
  </si>
  <si>
    <t>М.П.</t>
  </si>
  <si>
    <t>20.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</si>
  <si>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2014 год</t>
  </si>
  <si>
    <t>Численность работников органов местного самуправления за исключением муниципальных должностей и муниципальных служащих муниципального района</t>
  </si>
  <si>
    <t>Численность работников органов местного самуправления за исключением муниципальных должностей и муниципальных служащих сельских поселений</t>
  </si>
  <si>
    <t xml:space="preserve">Численность работников органов местного самуправления за исключением муниципальных должностей и муниципальных служащих </t>
  </si>
  <si>
    <t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сельских поселений</t>
  </si>
  <si>
    <t>Нормативные расходы на содержание органов местного самоуправления муниципального района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</si>
  <si>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</t>
  </si>
  <si>
    <t>Расходы на содержание органов местного самоуправления сельского поселения</t>
  </si>
  <si>
    <t>Нормативные расходы на содержание органов местного самоуправления сельского поселения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</si>
  <si>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</si>
  <si>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</si>
  <si>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6.1</t>
  </si>
  <si>
    <t>8.1</t>
  </si>
  <si>
    <t>10.1</t>
  </si>
  <si>
    <t>тыс.руб.</t>
  </si>
  <si>
    <t>15.1.</t>
  </si>
  <si>
    <t>3.1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</si>
  <si>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</si>
  <si>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</si>
  <si>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 xml:space="preserve">Расходы на содержание органов местного самоуправления </t>
  </si>
  <si>
    <t>5.1</t>
  </si>
  <si>
    <t>12.1.</t>
  </si>
  <si>
    <t>14.1.</t>
  </si>
  <si>
    <t>15.2.</t>
  </si>
  <si>
    <t>16.2.</t>
  </si>
  <si>
    <t xml:space="preserve">ПРИЛОЖЕНИЕ № 4      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</si>
  <si>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 xml:space="preserve">ПРИЛОЖЕНИЕ № 3                                                          
к приказу Министерства финансов Республики Алтай                                            от ______________ года №______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</si>
  <si>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Показатели</t>
  </si>
  <si>
    <t>Итого по СП</t>
  </si>
  <si>
    <t>Г</t>
  </si>
  <si>
    <t>_ с/п</t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</si>
  <si>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 (стр.5.1./стр.3.*100)</t>
  </si>
  <si>
    <t>Предельный объем муниципального долга утвержденный решением о местном бюджете</t>
  </si>
  <si>
    <t>Предельный объем муниципального долга, утвержденный решением о местном бюджете</t>
  </si>
  <si>
    <t>Фактический дефицит местного бюджета (без учета снижения остатков средств на счетах по учету  средств местного бюджета)</t>
  </si>
  <si>
    <t>Фактический дефицит местного бюджета (без учета поступлений от продажи акций и иных форм участия в капитале, находящихся в собственности муниципального образования, снижения остатков средств на счетах по учету 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</si>
  <si>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поступлений от продажи акций и иных форм участия в капитале, находящихся в собственнности  муниципального образования, снижения остатков средств на счетах по учету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</si>
  <si>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 xml:space="preserve"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остатков средств на счетах по учету средств местного бюджета </t>
  </si>
  <si>
    <t xml:space="preserve">ПРИЛОЖЕНИЕ № 4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</si>
  <si>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2013  год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</si>
  <si>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2015 год</t>
  </si>
  <si>
    <t>1.3.</t>
  </si>
  <si>
    <t>Расходы на содержание органов местного самоуправления муниципального района, содержание которых осуществляется за счет субвенций из республиканского бюджета</t>
  </si>
  <si>
    <t>на 01.10.</t>
  </si>
  <si>
    <t>3.3.</t>
  </si>
  <si>
    <t>5.2.</t>
  </si>
  <si>
    <t xml:space="preserve">Отклонение значения (+,-) </t>
  </si>
  <si>
    <t>6.2.</t>
  </si>
  <si>
    <t>7.2.</t>
  </si>
  <si>
    <t>8.2.</t>
  </si>
  <si>
    <t>9.2.</t>
  </si>
  <si>
    <t>10.2.</t>
  </si>
  <si>
    <t>Количество органов местного самоуправления, финансируемых из местного бюджета</t>
  </si>
  <si>
    <t>Расходы на содержание органов местного самоуправления сельского поселения, содержание которых осуществляется за счет субвенций из республиканского бюджета</t>
  </si>
  <si>
    <t>Количество муниципальных учреждений, финансируемых из местного бюджета</t>
  </si>
  <si>
    <t>17.2.</t>
  </si>
  <si>
    <t>5.2</t>
  </si>
  <si>
    <t>6.1.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</si>
  <si>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сельским поселениям ((стр.4.1-стр.4.3)/стр.4.2*100.)</t>
  </si>
  <si>
    <t>9.1.</t>
  </si>
  <si>
    <t>2.3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</si>
  <si>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района, содержание которых осуществляется за счет субвенций из республиканского бюджета</t>
  </si>
  <si>
    <t>2.3.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</si>
  <si>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 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</si>
  <si>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муниципального района </t>
  </si>
  <si>
    <t xml:space="preserve">Численность муниципальных должностей и муниципальных служащих муниципального района </t>
  </si>
  <si>
    <t xml:space="preserve">Расходы на содержание органов местного самоуправления муниципального района </t>
  </si>
  <si>
    <t xml:space="preserve">Отношение расходов на содержание органов местного самоуправления к нормативным расходам по муниципальному району ((стр.1.1. - стр.1.2.)/стр.1.3.*100)                                             </t>
  </si>
  <si>
    <t>в том числе, оплата труда и начисления на нее  которых осуществляются за счет субвенций из республиканского бюджета</t>
  </si>
  <si>
    <t>х</t>
  </si>
  <si>
    <t xml:space="preserve">Отклонение </t>
  </si>
  <si>
    <t>Отклонение</t>
  </si>
  <si>
    <t xml:space="preserve">Отклонение  </t>
  </si>
  <si>
    <t>Х</t>
  </si>
  <si>
    <t>Темп роста налоговых и неналоговых доходов консолидированного бюджета муниципального образования (стр.17.1./стр.17.2.*100)</t>
  </si>
  <si>
    <t>на 01.01. (на начало очередного года)</t>
  </si>
  <si>
    <t xml:space="preserve">СВОДНЫЙ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Соглашений о мерах по повышению  эффективности использования бюджетных средств
и увеличению налоговых и неналоговых доходов бюджетов сельских поселений, входящих в состав муниципального образования </t>
  </si>
  <si>
    <t>18.</t>
  </si>
  <si>
    <t>Отношение расходов на содержание органов местного самоуправления к нормативным расходам ((стр.1.1. - стр.1.2.)/стр.1.3.*100)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</si>
  <si>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((стр.2.1. -стр.2.2.)/стр.2.3.*100)</t>
  </si>
  <si>
    <t>Отклонение.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</si>
  <si>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муниципальному району ((стр.2.1. -стр.2.2.)/стр.2.3.*100)</t>
  </si>
  <si>
    <t>11.2.</t>
  </si>
  <si>
    <t>Предельный объем муниципального долга,  утвержденный решением о местном бюджете</t>
  </si>
  <si>
    <t>Доля дефицита, утвержденного решением о местном бюджете,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(стр.14.1./стр.12.1.*100)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</si>
  <si>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статков средств на счетах по учету средств местного бюджета)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</si>
  <si>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(стр.14.1./стр.10.1.*100)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</si>
  <si>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(стр.15.2./стр.15.1.*100)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</si>
  <si>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(стр.16.1./стр.16.2.*100)</t>
  </si>
  <si>
    <t>В том числе, оплата труда и начисления на неё которых осуществляется за счет субвенций из республиканского бюджета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</si>
  <si>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(стр.10.1./стр.10.2.*100)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</si>
  <si>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текущего года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</si>
  <si>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 прошлого года</t>
  </si>
  <si>
    <r>
      <t xml:space="preserve">в т. ч. по сельским поселениям: </t>
    </r>
    <r>
      <rPr>
        <sz val="8"/>
        <rFont val="Times New Roman"/>
        <family val="1"/>
      </rPr>
      <t xml:space="preserve"> </t>
    </r>
  </si>
  <si>
    <r>
      <t xml:space="preserve"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(стр.13.1./стр.12.2.*100), при предоставлении отчета за год (стр.13.1./стр.10.1.*100)</t>
    </r>
  </si>
  <si>
    <r>
      <t xml:space="preserve">на 01.01 </t>
    </r>
    <r>
      <rPr>
        <sz val="8"/>
        <rFont val="Times New Roman"/>
        <family val="1"/>
      </rPr>
      <t>(на начало текущего года)</t>
    </r>
  </si>
  <si>
    <r>
      <t xml:space="preserve"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(стр.10.1./стр.10.2.*100)</t>
    </r>
  </si>
  <si>
    <r>
      <t xml:space="preserve"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</t>
    </r>
    <r>
      <rPr>
        <sz val="8"/>
        <rFont val="Times New Roman"/>
        <family val="1"/>
      </rPr>
      <t>текущего года</t>
    </r>
  </si>
  <si>
    <r>
  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 отчетный период прошлого</t>
    </r>
    <r>
      <rPr>
        <sz val="8"/>
        <rFont val="Times New Roman"/>
        <family val="1"/>
      </rPr>
      <t xml:space="preserve"> года</t>
    </r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</si>
  <si>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(стр.11.1./стр.11.2.*100)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</si>
  <si>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(стр.12.1./стр.11.2.*100), при предоставлении отчета за год (стр.12.1./стр.10.1.*100)</t>
  </si>
  <si>
    <t xml:space="preserve"> 12.1.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</si>
  <si>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(стр.13.1./стр.11.2.*100)</t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</si>
  <si>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текущего года</t>
    </r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</si>
  <si>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 прошлого года</t>
    </r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</si>
  <si>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образования, содержание которых осуществляется за счет субвенций из республиканского бюджета</t>
  </si>
  <si>
    <t>Доля предельного объема муниципального долга, утвержденного решением о местном  бюджете,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отчислений(стр.12.1./стр.12.2.*100)</t>
  </si>
  <si>
    <t xml:space="preserve">Муниципальное образование "Онгудайский район" </t>
  </si>
  <si>
    <t>ОТЧЕТ                                              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"Онгудайский район" на 01 апреля 2014г.</t>
  </si>
  <si>
    <t xml:space="preserve">на 01 апреля 2014 г.
</t>
  </si>
  <si>
    <t>Ининское с/п</t>
  </si>
  <si>
    <t>Купчегенское с/п</t>
  </si>
  <si>
    <t>Хабаровское с/п</t>
  </si>
  <si>
    <t>Онгудайское с/п</t>
  </si>
  <si>
    <t>Шашикманское с/п</t>
  </si>
  <si>
    <t>Каракольское с/п</t>
  </si>
  <si>
    <t>Н-Талдинское с/п</t>
  </si>
  <si>
    <t>Куладинское с/п</t>
  </si>
  <si>
    <t>Теньгинское с/п</t>
  </si>
  <si>
    <t>Елинское с/п</t>
  </si>
  <si>
    <t>иня</t>
  </si>
  <si>
    <t>купчегень</t>
  </si>
  <si>
    <t>хабаровка</t>
  </si>
  <si>
    <t>онгудай</t>
  </si>
  <si>
    <t>шашикман</t>
  </si>
  <si>
    <t>каракол</t>
  </si>
  <si>
    <t>н-талда</t>
  </si>
  <si>
    <t>кулада</t>
  </si>
  <si>
    <t>теьга</t>
  </si>
  <si>
    <t>ело</t>
  </si>
  <si>
    <t>доходы</t>
  </si>
  <si>
    <t>план</t>
  </si>
  <si>
    <t>факт</t>
  </si>
  <si>
    <t>расходы</t>
  </si>
  <si>
    <t>ИТОГО</t>
  </si>
  <si>
    <t>дефицит</t>
  </si>
  <si>
    <t>Р.М.Рыжкина</t>
  </si>
  <si>
    <t>А.П. Челтенова, Л.И.Макышева</t>
  </si>
  <si>
    <t>8-388-45-22-8-58</t>
  </si>
  <si>
    <t>Б.В.Боктунов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</si>
</sst>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#,##0.000_ ;\-#,##0.000\ "/>
    <numFmt numFmtId="182" formatCode="_-* #,##0.0_р_._-;\-* #,##0.0_р_._-;_-* &quot;-&quot;?_р_._-;_-@_-"/>
    <numFmt numFmtId="183" formatCode="0.00000"/>
    <numFmt numFmtId="184" formatCode="0.0000000"/>
    <numFmt numFmtId="185" formatCode="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5" fillId="0" borderId="11" xfId="60" applyNumberFormat="1" applyFont="1" applyBorder="1" applyAlignment="1">
      <alignment vertical="center"/>
    </xf>
    <xf numFmtId="179" fontId="3" fillId="0" borderId="11" xfId="60" applyNumberFormat="1" applyFont="1" applyBorder="1" applyAlignment="1">
      <alignment vertical="center"/>
    </xf>
    <xf numFmtId="179" fontId="5" fillId="0" borderId="11" xfId="60" applyNumberFormat="1" applyFont="1" applyBorder="1" applyAlignment="1">
      <alignment horizontal="center" vertical="center"/>
    </xf>
    <xf numFmtId="179" fontId="5" fillId="0" borderId="11" xfId="60" applyNumberFormat="1" applyFont="1" applyFill="1" applyBorder="1" applyAlignment="1">
      <alignment horizontal="left" vertical="center" wrapText="1"/>
    </xf>
    <xf numFmtId="179" fontId="3" fillId="0" borderId="11" xfId="60" applyNumberFormat="1" applyFont="1" applyBorder="1" applyAlignment="1">
      <alignment horizontal="center" vertical="center"/>
    </xf>
    <xf numFmtId="3" fontId="9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vertical="center" wrapText="1"/>
      <protection/>
    </xf>
    <xf numFmtId="3" fontId="9" fillId="33" borderId="0" xfId="0" applyNumberFormat="1" applyFont="1" applyFill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/>
      <protection/>
    </xf>
    <xf numFmtId="49" fontId="11" fillId="33" borderId="0" xfId="0" applyNumberFormat="1" applyFont="1" applyFill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5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179" fontId="3" fillId="34" borderId="11" xfId="62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79" fontId="3" fillId="34" borderId="11" xfId="62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/>
    </xf>
    <xf numFmtId="3" fontId="7" fillId="33" borderId="13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79" fontId="3" fillId="34" borderId="11" xfId="6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justify" vertical="top" wrapText="1"/>
    </xf>
    <xf numFmtId="0" fontId="3" fillId="0" borderId="11" xfId="60" applyNumberFormat="1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4" fillId="34" borderId="0" xfId="0" applyFont="1" applyFill="1" applyAlignment="1">
      <alignment/>
    </xf>
    <xf numFmtId="0" fontId="3" fillId="0" borderId="11" xfId="0" applyFont="1" applyBorder="1" applyAlignment="1">
      <alignment horizontal="justify" vertical="top" wrapText="1"/>
    </xf>
    <xf numFmtId="0" fontId="53" fillId="34" borderId="0" xfId="0" applyFont="1" applyFill="1" applyAlignment="1">
      <alignment/>
    </xf>
    <xf numFmtId="0" fontId="3" fillId="34" borderId="11" xfId="62" applyNumberFormat="1" applyFont="1" applyFill="1" applyBorder="1" applyAlignment="1">
      <alignment horizontal="center" vertical="center"/>
    </xf>
    <xf numFmtId="0" fontId="3" fillId="34" borderId="11" xfId="60" applyNumberFormat="1" applyFont="1" applyFill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4" fontId="3" fillId="34" borderId="11" xfId="6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179" fontId="3" fillId="34" borderId="11" xfId="62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vertical="center"/>
    </xf>
    <xf numFmtId="179" fontId="3" fillId="34" borderId="11" xfId="6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43" fontId="0" fillId="0" borderId="11" xfId="60" applyFont="1" applyBorder="1" applyAlignment="1">
      <alignment/>
    </xf>
    <xf numFmtId="43" fontId="0" fillId="0" borderId="0" xfId="60" applyFont="1" applyAlignment="1">
      <alignment/>
    </xf>
    <xf numFmtId="3" fontId="9" fillId="33" borderId="12" xfId="0" applyNumberFormat="1" applyFont="1" applyFill="1" applyBorder="1" applyAlignment="1" applyProtection="1">
      <alignment horizontal="left" vertical="top"/>
      <protection locked="0"/>
    </xf>
    <xf numFmtId="3" fontId="7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3" fontId="9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34" borderId="11" xfId="60" applyNumberFormat="1" applyFont="1" applyFill="1" applyBorder="1" applyAlignment="1">
      <alignment horizontal="center" vertical="center"/>
    </xf>
    <xf numFmtId="2" fontId="3" fillId="0" borderId="11" xfId="6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80" zoomScaleNormal="80" zoomScaleSheetLayoutView="80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F2"/>
    </sheetView>
  </sheetViews>
  <sheetFormatPr defaultColWidth="8.875" defaultRowHeight="12.75"/>
  <cols>
    <col min="1" max="1" width="7.375" style="1" customWidth="1"/>
    <col min="2" max="2" width="52.375" style="1" customWidth="1"/>
    <col min="3" max="3" width="10.125" style="3" customWidth="1"/>
    <col min="4" max="4" width="16.625" style="1" customWidth="1"/>
    <col min="5" max="5" width="15.125" style="1" customWidth="1"/>
    <col min="6" max="6" width="11.625" style="1" customWidth="1"/>
    <col min="7" max="7" width="11.75390625" style="1" customWidth="1"/>
    <col min="8" max="8" width="11.75390625" style="81" customWidth="1"/>
    <col min="9" max="16384" width="8.875" style="1" customWidth="1"/>
  </cols>
  <sheetData>
    <row r="1" spans="5:7" ht="51.75" customHeight="1">
      <c r="E1" s="117" t="s">
        <v>111</v>
      </c>
      <c r="F1" s="117"/>
      <c r="G1" s="117"/>
    </row>
    <row r="2" spans="2:6" ht="105" customHeight="1">
      <c r="B2" s="116" t="s">
        <v>193</v>
      </c>
      <c r="C2" s="116"/>
      <c r="D2" s="116"/>
      <c r="E2" s="116"/>
      <c r="F2" s="116"/>
    </row>
    <row r="3" spans="4:6" ht="8.25" customHeight="1">
      <c r="D3" s="4"/>
      <c r="E3" s="4"/>
      <c r="F3" s="4"/>
    </row>
    <row r="4" spans="1:8" ht="58.5" customHeight="1">
      <c r="A4" s="64" t="s">
        <v>7</v>
      </c>
      <c r="B4" s="92" t="s">
        <v>44</v>
      </c>
      <c r="C4" s="64" t="s">
        <v>0</v>
      </c>
      <c r="D4" s="72" t="s">
        <v>180</v>
      </c>
      <c r="E4" s="63" t="s">
        <v>3</v>
      </c>
      <c r="F4" s="63" t="s">
        <v>4</v>
      </c>
      <c r="G4" s="63" t="s">
        <v>128</v>
      </c>
      <c r="H4" s="72" t="s">
        <v>160</v>
      </c>
    </row>
    <row r="5" spans="1:8" s="24" customFormat="1" ht="11.25">
      <c r="A5" s="93" t="s">
        <v>40</v>
      </c>
      <c r="B5" s="94" t="s">
        <v>41</v>
      </c>
      <c r="C5" s="93" t="s">
        <v>42</v>
      </c>
      <c r="D5" s="53">
        <v>1</v>
      </c>
      <c r="E5" s="53">
        <v>2</v>
      </c>
      <c r="F5" s="53">
        <v>3</v>
      </c>
      <c r="G5" s="53">
        <v>4</v>
      </c>
      <c r="H5" s="53">
        <v>5</v>
      </c>
    </row>
    <row r="6" spans="1:8" ht="57.75" customHeight="1">
      <c r="A6" s="64" t="s">
        <v>43</v>
      </c>
      <c r="B6" s="65" t="s">
        <v>152</v>
      </c>
      <c r="C6" s="64" t="s">
        <v>2</v>
      </c>
      <c r="D6" s="129">
        <f>(D7-D8)/D9*100</f>
        <v>69.5</v>
      </c>
      <c r="E6" s="129">
        <f>(E7-E8)/E9*100</f>
        <v>69.5</v>
      </c>
      <c r="F6" s="128" t="e">
        <f>(F7-F8)/F9*100</f>
        <v>#DIV/0!</v>
      </c>
      <c r="G6" s="87" t="e">
        <f>(G7-G8)/G9*100</f>
        <v>#DIV/0!</v>
      </c>
      <c r="H6" s="87" t="e">
        <f>(H7-H8)/H9*100</f>
        <v>#DIV/0!</v>
      </c>
    </row>
    <row r="7" spans="1:8" ht="25.5">
      <c r="A7" s="78" t="s">
        <v>27</v>
      </c>
      <c r="B7" s="65" t="s">
        <v>151</v>
      </c>
      <c r="C7" s="64" t="s">
        <v>1</v>
      </c>
      <c r="D7" s="74">
        <f>22731.4-1673.5</f>
        <v>21057.9</v>
      </c>
      <c r="E7" s="74">
        <f>22731.4-1673.5</f>
        <v>21057.9</v>
      </c>
      <c r="F7" s="74"/>
      <c r="G7" s="74"/>
      <c r="H7" s="74"/>
    </row>
    <row r="8" spans="1:8" ht="57.75" customHeight="1">
      <c r="A8" s="72" t="s">
        <v>28</v>
      </c>
      <c r="B8" s="67" t="s">
        <v>127</v>
      </c>
      <c r="C8" s="72" t="s">
        <v>1</v>
      </c>
      <c r="D8" s="74">
        <v>1673.5</v>
      </c>
      <c r="E8" s="74">
        <v>1673.5</v>
      </c>
      <c r="F8" s="74"/>
      <c r="G8" s="74"/>
      <c r="H8" s="74"/>
    </row>
    <row r="9" spans="1:8" ht="34.5" customHeight="1">
      <c r="A9" s="64" t="s">
        <v>126</v>
      </c>
      <c r="B9" s="65" t="s">
        <v>90</v>
      </c>
      <c r="C9" s="64" t="s">
        <v>1</v>
      </c>
      <c r="D9" s="74">
        <v>27891</v>
      </c>
      <c r="E9" s="74">
        <v>27891</v>
      </c>
      <c r="F9" s="74"/>
      <c r="G9" s="74"/>
      <c r="H9" s="74"/>
    </row>
    <row r="10" spans="1:8" ht="77.25" customHeight="1">
      <c r="A10" s="72" t="s">
        <v>46</v>
      </c>
      <c r="B10" s="67" t="s">
        <v>166</v>
      </c>
      <c r="C10" s="72" t="s">
        <v>2</v>
      </c>
      <c r="D10" s="128">
        <f>(D11-D12)/D13*100</f>
        <v>100.11</v>
      </c>
      <c r="E10" s="128">
        <f>(E11-E12)/E13*100</f>
        <v>100.11</v>
      </c>
      <c r="F10" s="128" t="e">
        <f>(F11-F12)/F13*100</f>
        <v>#DIV/0!</v>
      </c>
      <c r="G10" s="128" t="e">
        <f>(G11-G12)/G13*100</f>
        <v>#DIV/0!</v>
      </c>
      <c r="H10" s="128" t="e">
        <f>(H11-H12)/H13*100</f>
        <v>#DIV/0!</v>
      </c>
    </row>
    <row r="11" spans="1:8" s="9" customFormat="1" ht="57" customHeight="1">
      <c r="A11" s="70" t="s">
        <v>29</v>
      </c>
      <c r="B11" s="67" t="s">
        <v>148</v>
      </c>
      <c r="C11" s="72" t="s">
        <v>1</v>
      </c>
      <c r="D11" s="29">
        <v>19997.4</v>
      </c>
      <c r="E11" s="29">
        <v>19997.4</v>
      </c>
      <c r="F11" s="29"/>
      <c r="G11" s="29"/>
      <c r="H11" s="29"/>
    </row>
    <row r="12" spans="1:8" s="9" customFormat="1" ht="99.75" customHeight="1">
      <c r="A12" s="75" t="s">
        <v>30</v>
      </c>
      <c r="B12" s="76" t="s">
        <v>146</v>
      </c>
      <c r="C12" s="75"/>
      <c r="D12" s="77">
        <v>1170.77</v>
      </c>
      <c r="E12" s="77">
        <v>1170.77</v>
      </c>
      <c r="F12" s="77"/>
      <c r="G12" s="29"/>
      <c r="H12" s="29"/>
    </row>
    <row r="13" spans="1:8" s="9" customFormat="1" ht="89.25" customHeight="1">
      <c r="A13" s="72" t="s">
        <v>147</v>
      </c>
      <c r="B13" s="67" t="s">
        <v>91</v>
      </c>
      <c r="C13" s="72" t="s">
        <v>1</v>
      </c>
      <c r="D13" s="29">
        <v>18806</v>
      </c>
      <c r="E13" s="29">
        <v>18806</v>
      </c>
      <c r="F13" s="29"/>
      <c r="G13" s="29"/>
      <c r="H13" s="29"/>
    </row>
    <row r="14" spans="1:8" s="9" customFormat="1" ht="57.75" customHeight="1" hidden="1">
      <c r="A14" s="72" t="s">
        <v>11</v>
      </c>
      <c r="B14" s="67" t="s">
        <v>62</v>
      </c>
      <c r="C14" s="72" t="s">
        <v>2</v>
      </c>
      <c r="D14" s="29"/>
      <c r="E14" s="29"/>
      <c r="F14" s="29"/>
      <c r="G14" s="29"/>
      <c r="H14" s="29"/>
    </row>
    <row r="15" spans="1:8" s="9" customFormat="1" ht="39" customHeight="1" hidden="1">
      <c r="A15" s="72" t="s">
        <v>31</v>
      </c>
      <c r="B15" s="67" t="s">
        <v>92</v>
      </c>
      <c r="C15" s="72" t="s">
        <v>1</v>
      </c>
      <c r="D15" s="29"/>
      <c r="E15" s="29"/>
      <c r="F15" s="29"/>
      <c r="G15" s="29"/>
      <c r="H15" s="29"/>
    </row>
    <row r="16" spans="1:8" s="9" customFormat="1" ht="25.5" hidden="1">
      <c r="A16" s="72" t="s">
        <v>32</v>
      </c>
      <c r="B16" s="67" t="s">
        <v>93</v>
      </c>
      <c r="C16" s="72" t="s">
        <v>1</v>
      </c>
      <c r="D16" s="29"/>
      <c r="E16" s="29"/>
      <c r="F16" s="29"/>
      <c r="G16" s="29"/>
      <c r="H16" s="29"/>
    </row>
    <row r="17" spans="1:8" s="9" customFormat="1" ht="73.5" customHeight="1" hidden="1">
      <c r="A17" s="72" t="s">
        <v>129</v>
      </c>
      <c r="B17" s="67" t="s">
        <v>138</v>
      </c>
      <c r="C17" s="72" t="s">
        <v>1</v>
      </c>
      <c r="D17" s="29"/>
      <c r="E17" s="29"/>
      <c r="F17" s="29"/>
      <c r="G17" s="29"/>
      <c r="H17" s="29"/>
    </row>
    <row r="18" spans="1:8" s="9" customFormat="1" ht="123" customHeight="1" hidden="1">
      <c r="A18" s="72" t="s">
        <v>12</v>
      </c>
      <c r="B18" s="67" t="s">
        <v>143</v>
      </c>
      <c r="C18" s="72" t="s">
        <v>2</v>
      </c>
      <c r="D18" s="29"/>
      <c r="E18" s="29"/>
      <c r="F18" s="29"/>
      <c r="G18" s="29"/>
      <c r="H18" s="29"/>
    </row>
    <row r="19" spans="1:8" s="9" customFormat="1" ht="86.25" customHeight="1" hidden="1">
      <c r="A19" s="70" t="s">
        <v>33</v>
      </c>
      <c r="B19" s="67" t="s">
        <v>95</v>
      </c>
      <c r="C19" s="72" t="s">
        <v>1</v>
      </c>
      <c r="D19" s="29"/>
      <c r="E19" s="29"/>
      <c r="F19" s="29"/>
      <c r="G19" s="29"/>
      <c r="H19" s="29"/>
    </row>
    <row r="20" spans="1:8" s="9" customFormat="1" ht="82.5" customHeight="1" hidden="1">
      <c r="A20" s="72" t="s">
        <v>49</v>
      </c>
      <c r="B20" s="67" t="s">
        <v>94</v>
      </c>
      <c r="C20" s="72" t="s">
        <v>1</v>
      </c>
      <c r="D20" s="29"/>
      <c r="E20" s="29"/>
      <c r="F20" s="29"/>
      <c r="G20" s="29"/>
      <c r="H20" s="29"/>
    </row>
    <row r="21" spans="1:8" s="9" customFormat="1" ht="69.75" customHeight="1">
      <c r="A21" s="72" t="s">
        <v>11</v>
      </c>
      <c r="B21" s="67" t="s">
        <v>149</v>
      </c>
      <c r="C21" s="72" t="s">
        <v>8</v>
      </c>
      <c r="D21" s="29">
        <v>182.6</v>
      </c>
      <c r="E21" s="29">
        <v>182.6</v>
      </c>
      <c r="F21" s="29"/>
      <c r="G21" s="29"/>
      <c r="H21" s="29"/>
    </row>
    <row r="22" spans="1:8" s="9" customFormat="1" ht="51" customHeight="1">
      <c r="A22" s="70" t="s">
        <v>31</v>
      </c>
      <c r="B22" s="67" t="s">
        <v>153</v>
      </c>
      <c r="C22" s="72" t="s">
        <v>8</v>
      </c>
      <c r="D22" s="29">
        <v>182.6</v>
      </c>
      <c r="E22" s="29">
        <v>182.6</v>
      </c>
      <c r="F22" s="29"/>
      <c r="G22" s="29"/>
      <c r="H22" s="29"/>
    </row>
    <row r="23" spans="1:8" s="9" customFormat="1" ht="21" customHeight="1">
      <c r="A23" s="70" t="s">
        <v>32</v>
      </c>
      <c r="B23" s="71" t="s">
        <v>155</v>
      </c>
      <c r="C23" s="72" t="s">
        <v>8</v>
      </c>
      <c r="D23" s="29" t="s">
        <v>154</v>
      </c>
      <c r="E23" s="29">
        <f>(E21-E22)-(D21-D22)</f>
        <v>0</v>
      </c>
      <c r="F23" s="29">
        <f>(F21-F22)-(E21-E22)</f>
        <v>0</v>
      </c>
      <c r="G23" s="29">
        <f>(G21-G22)-(F21-F22)</f>
        <v>0</v>
      </c>
      <c r="H23" s="29">
        <f>(H21-H22)-(G21-G22)</f>
        <v>0</v>
      </c>
    </row>
    <row r="24" spans="1:8" s="9" customFormat="1" ht="88.5" customHeight="1" hidden="1">
      <c r="A24" s="73" t="s">
        <v>22</v>
      </c>
      <c r="B24" s="67" t="s">
        <v>89</v>
      </c>
      <c r="C24" s="72" t="s">
        <v>8</v>
      </c>
      <c r="D24" s="29"/>
      <c r="E24" s="29"/>
      <c r="F24" s="29"/>
      <c r="G24" s="29"/>
      <c r="H24" s="29"/>
    </row>
    <row r="25" spans="1:8" s="9" customFormat="1" ht="51" customHeight="1" hidden="1">
      <c r="A25" s="73" t="s">
        <v>96</v>
      </c>
      <c r="B25" s="67" t="s">
        <v>52</v>
      </c>
      <c r="C25" s="72" t="s">
        <v>8</v>
      </c>
      <c r="D25" s="29"/>
      <c r="E25" s="29"/>
      <c r="F25" s="29"/>
      <c r="G25" s="29"/>
      <c r="H25" s="29"/>
    </row>
    <row r="26" spans="1:8" s="9" customFormat="1" ht="24.75" customHeight="1" hidden="1">
      <c r="A26" s="70" t="s">
        <v>132</v>
      </c>
      <c r="B26" s="71" t="s">
        <v>131</v>
      </c>
      <c r="C26" s="72"/>
      <c r="D26" s="29"/>
      <c r="E26" s="29"/>
      <c r="F26" s="29"/>
      <c r="G26" s="29"/>
      <c r="H26" s="29"/>
    </row>
    <row r="27" spans="1:8" s="9" customFormat="1" ht="71.25" customHeight="1">
      <c r="A27" s="63" t="s">
        <v>12</v>
      </c>
      <c r="B27" s="67" t="s">
        <v>150</v>
      </c>
      <c r="C27" s="72" t="s">
        <v>6</v>
      </c>
      <c r="D27" s="29">
        <v>53</v>
      </c>
      <c r="E27" s="29">
        <v>53</v>
      </c>
      <c r="F27" s="29"/>
      <c r="G27" s="29"/>
      <c r="H27" s="29"/>
    </row>
    <row r="28" spans="1:8" s="9" customFormat="1" ht="51" customHeight="1">
      <c r="A28" s="73" t="s">
        <v>33</v>
      </c>
      <c r="B28" s="67" t="s">
        <v>52</v>
      </c>
      <c r="C28" s="72" t="s">
        <v>6</v>
      </c>
      <c r="D28" s="29">
        <v>4</v>
      </c>
      <c r="E28" s="29">
        <v>4</v>
      </c>
      <c r="F28" s="29"/>
      <c r="G28" s="29"/>
      <c r="H28" s="29"/>
    </row>
    <row r="29" spans="1:8" s="9" customFormat="1" ht="22.5" customHeight="1">
      <c r="A29" s="70" t="s">
        <v>49</v>
      </c>
      <c r="B29" s="71" t="s">
        <v>155</v>
      </c>
      <c r="C29" s="72" t="s">
        <v>8</v>
      </c>
      <c r="D29" s="29" t="s">
        <v>154</v>
      </c>
      <c r="E29" s="29">
        <f>(E27-E28)-(D27-D28)</f>
        <v>0</v>
      </c>
      <c r="F29" s="29">
        <f>(F27-F28)-(E27-E28)</f>
        <v>-49</v>
      </c>
      <c r="G29" s="29">
        <f>(G27-G28)-(F27-F28)</f>
        <v>0</v>
      </c>
      <c r="H29" s="29">
        <f>(H27-H28)-(G27-G28)</f>
        <v>0</v>
      </c>
    </row>
    <row r="30" spans="1:8" s="9" customFormat="1" ht="51" customHeight="1" hidden="1">
      <c r="A30" s="63" t="s">
        <v>13</v>
      </c>
      <c r="B30" s="67" t="s">
        <v>56</v>
      </c>
      <c r="C30" s="72" t="s">
        <v>6</v>
      </c>
      <c r="D30" s="29"/>
      <c r="E30" s="29"/>
      <c r="F30" s="29"/>
      <c r="G30" s="29"/>
      <c r="H30" s="29"/>
    </row>
    <row r="31" spans="1:8" s="9" customFormat="1" ht="51" customHeight="1" hidden="1">
      <c r="A31" s="73" t="s">
        <v>97</v>
      </c>
      <c r="B31" s="67" t="s">
        <v>52</v>
      </c>
      <c r="C31" s="72" t="s">
        <v>6</v>
      </c>
      <c r="D31" s="29"/>
      <c r="E31" s="29"/>
      <c r="F31" s="29"/>
      <c r="G31" s="29"/>
      <c r="H31" s="29"/>
    </row>
    <row r="32" spans="1:8" s="9" customFormat="1" ht="26.25" customHeight="1" hidden="1">
      <c r="A32" s="70" t="s">
        <v>134</v>
      </c>
      <c r="B32" s="71" t="s">
        <v>131</v>
      </c>
      <c r="C32" s="72"/>
      <c r="D32" s="29"/>
      <c r="E32" s="29"/>
      <c r="F32" s="29"/>
      <c r="G32" s="29"/>
      <c r="H32" s="29"/>
    </row>
    <row r="33" spans="1:8" s="9" customFormat="1" ht="42" customHeight="1">
      <c r="A33" s="73" t="s">
        <v>21</v>
      </c>
      <c r="B33" s="67" t="s">
        <v>86</v>
      </c>
      <c r="C33" s="72" t="s">
        <v>6</v>
      </c>
      <c r="D33" s="29">
        <v>1</v>
      </c>
      <c r="E33" s="29">
        <v>1</v>
      </c>
      <c r="F33" s="29"/>
      <c r="G33" s="29"/>
      <c r="H33" s="29"/>
    </row>
    <row r="34" spans="1:8" s="9" customFormat="1" ht="36" customHeight="1">
      <c r="A34" s="73" t="s">
        <v>34</v>
      </c>
      <c r="B34" s="67" t="s">
        <v>52</v>
      </c>
      <c r="C34" s="72" t="s">
        <v>6</v>
      </c>
      <c r="D34" s="29">
        <v>1</v>
      </c>
      <c r="E34" s="29">
        <v>1</v>
      </c>
      <c r="F34" s="29"/>
      <c r="G34" s="29"/>
      <c r="H34" s="29"/>
    </row>
    <row r="35" spans="1:8" s="9" customFormat="1" ht="18.75" customHeight="1">
      <c r="A35" s="70" t="s">
        <v>130</v>
      </c>
      <c r="B35" s="71" t="s">
        <v>157</v>
      </c>
      <c r="C35" s="72" t="s">
        <v>8</v>
      </c>
      <c r="D35" s="29" t="s">
        <v>154</v>
      </c>
      <c r="E35" s="29">
        <f>(E33-E34)-(D33-D34)</f>
        <v>0</v>
      </c>
      <c r="F35" s="29">
        <f>(F33-F34)-(E33-E34)</f>
        <v>0</v>
      </c>
      <c r="G35" s="29">
        <f>(G33-G34)-(F33-F34)</f>
        <v>0</v>
      </c>
      <c r="H35" s="29">
        <f>(H33-H34)-(G33-G34)</f>
        <v>0</v>
      </c>
    </row>
    <row r="36" spans="1:8" s="9" customFormat="1" ht="76.5" customHeight="1" hidden="1">
      <c r="A36" s="73" t="s">
        <v>15</v>
      </c>
      <c r="B36" s="67" t="s">
        <v>87</v>
      </c>
      <c r="C36" s="72" t="s">
        <v>6</v>
      </c>
      <c r="D36" s="29"/>
      <c r="E36" s="29"/>
      <c r="F36" s="29"/>
      <c r="G36" s="29"/>
      <c r="H36" s="29"/>
    </row>
    <row r="37" spans="1:8" s="9" customFormat="1" ht="51" customHeight="1" hidden="1">
      <c r="A37" s="73" t="s">
        <v>98</v>
      </c>
      <c r="B37" s="67" t="s">
        <v>52</v>
      </c>
      <c r="C37" s="72" t="s">
        <v>6</v>
      </c>
      <c r="D37" s="29"/>
      <c r="E37" s="29"/>
      <c r="F37" s="29"/>
      <c r="G37" s="29"/>
      <c r="H37" s="29"/>
    </row>
    <row r="38" spans="1:8" s="9" customFormat="1" ht="20.25" customHeight="1" hidden="1">
      <c r="A38" s="70" t="s">
        <v>136</v>
      </c>
      <c r="B38" s="71" t="s">
        <v>131</v>
      </c>
      <c r="C38" s="72"/>
      <c r="D38" s="29"/>
      <c r="E38" s="29"/>
      <c r="F38" s="29"/>
      <c r="G38" s="29"/>
      <c r="H38" s="29"/>
    </row>
    <row r="39" spans="1:8" s="9" customFormat="1" ht="36" customHeight="1">
      <c r="A39" s="63" t="s">
        <v>22</v>
      </c>
      <c r="B39" s="67" t="s">
        <v>57</v>
      </c>
      <c r="C39" s="72" t="s">
        <v>8</v>
      </c>
      <c r="D39" s="29">
        <v>213551.8</v>
      </c>
      <c r="E39" s="29">
        <v>213551.8</v>
      </c>
      <c r="F39" s="29"/>
      <c r="G39" s="29"/>
      <c r="H39" s="29"/>
    </row>
    <row r="40" spans="1:8" s="9" customFormat="1" ht="45.75" customHeight="1">
      <c r="A40" s="73" t="s">
        <v>142</v>
      </c>
      <c r="B40" s="67" t="s">
        <v>52</v>
      </c>
      <c r="C40" s="72" t="s">
        <v>8</v>
      </c>
      <c r="D40" s="29">
        <v>162931</v>
      </c>
      <c r="E40" s="29">
        <v>162931</v>
      </c>
      <c r="F40" s="29"/>
      <c r="G40" s="29"/>
      <c r="H40" s="29"/>
    </row>
    <row r="41" spans="1:8" s="9" customFormat="1" ht="21.75" customHeight="1">
      <c r="A41" s="70" t="s">
        <v>132</v>
      </c>
      <c r="B41" s="71" t="s">
        <v>156</v>
      </c>
      <c r="C41" s="72" t="s">
        <v>8</v>
      </c>
      <c r="D41" s="29" t="s">
        <v>154</v>
      </c>
      <c r="E41" s="29">
        <f>(E39-E40)-(D39-D40)</f>
        <v>0</v>
      </c>
      <c r="F41" s="29">
        <f>(F39-F40)-(E39-E40)</f>
        <v>-50620.8</v>
      </c>
      <c r="G41" s="29">
        <f>(G39-G40)-(F39-F40)</f>
        <v>0</v>
      </c>
      <c r="H41" s="29">
        <f>(H39-H40)-(G39-G40)</f>
        <v>0</v>
      </c>
    </row>
    <row r="42" spans="1:8" s="9" customFormat="1" ht="31.5" customHeight="1">
      <c r="A42" s="73" t="s">
        <v>23</v>
      </c>
      <c r="B42" s="67" t="s">
        <v>9</v>
      </c>
      <c r="C42" s="72" t="s">
        <v>6</v>
      </c>
      <c r="D42" s="29">
        <v>1100.3</v>
      </c>
      <c r="E42" s="29">
        <v>1100.3</v>
      </c>
      <c r="F42" s="29"/>
      <c r="G42" s="29"/>
      <c r="H42" s="29"/>
    </row>
    <row r="43" spans="1:8" s="9" customFormat="1" ht="45.75" customHeight="1">
      <c r="A43" s="73" t="s">
        <v>35</v>
      </c>
      <c r="B43" s="67" t="s">
        <v>52</v>
      </c>
      <c r="C43" s="72" t="s">
        <v>8</v>
      </c>
      <c r="D43" s="29">
        <v>892</v>
      </c>
      <c r="E43" s="29">
        <v>892</v>
      </c>
      <c r="F43" s="29"/>
      <c r="G43" s="29"/>
      <c r="H43" s="29"/>
    </row>
    <row r="44" spans="1:8" s="9" customFormat="1" ht="18" customHeight="1">
      <c r="A44" s="70" t="s">
        <v>133</v>
      </c>
      <c r="B44" s="71" t="s">
        <v>155</v>
      </c>
      <c r="C44" s="72" t="s">
        <v>8</v>
      </c>
      <c r="D44" s="29" t="s">
        <v>154</v>
      </c>
      <c r="E44" s="29">
        <f>(E42-E43)-(D42-D43)</f>
        <v>0</v>
      </c>
      <c r="F44" s="29">
        <f>(F42-F43)-(E42-E43)</f>
        <v>-208.3</v>
      </c>
      <c r="G44" s="29">
        <f>(G42-G43)-(F42-F43)</f>
        <v>0</v>
      </c>
      <c r="H44" s="29">
        <f>(H42-H43)-(G42-G43)</f>
        <v>0</v>
      </c>
    </row>
    <row r="45" spans="1:8" s="9" customFormat="1" ht="36" customHeight="1">
      <c r="A45" s="63" t="s">
        <v>13</v>
      </c>
      <c r="B45" s="67" t="s">
        <v>139</v>
      </c>
      <c r="C45" s="72" t="s">
        <v>10</v>
      </c>
      <c r="D45" s="29">
        <v>36</v>
      </c>
      <c r="E45" s="29">
        <v>36</v>
      </c>
      <c r="F45" s="29"/>
      <c r="G45" s="29"/>
      <c r="H45" s="29"/>
    </row>
    <row r="46" spans="1:8" s="9" customFormat="1" ht="45.75" customHeight="1">
      <c r="A46" s="73" t="s">
        <v>48</v>
      </c>
      <c r="B46" s="67" t="s">
        <v>52</v>
      </c>
      <c r="C46" s="72" t="s">
        <v>10</v>
      </c>
      <c r="D46" s="29"/>
      <c r="E46" s="29">
        <v>0</v>
      </c>
      <c r="F46" s="29"/>
      <c r="G46" s="29"/>
      <c r="H46" s="29"/>
    </row>
    <row r="47" spans="1:8" s="9" customFormat="1" ht="24" customHeight="1">
      <c r="A47" s="70" t="s">
        <v>134</v>
      </c>
      <c r="B47" s="71" t="s">
        <v>156</v>
      </c>
      <c r="C47" s="72" t="s">
        <v>10</v>
      </c>
      <c r="D47" s="29" t="s">
        <v>154</v>
      </c>
      <c r="E47" s="29">
        <f>(E45-E46)-(D45-D46)</f>
        <v>0</v>
      </c>
      <c r="F47" s="29">
        <f>(F45-F46)-(E45-E46)</f>
        <v>-36</v>
      </c>
      <c r="G47" s="29">
        <f>(G45-G46)-(F45-F46)</f>
        <v>0</v>
      </c>
      <c r="H47" s="29">
        <f>(H45-H46)-(G45-G46)</f>
        <v>0</v>
      </c>
    </row>
    <row r="48" spans="1:8" s="9" customFormat="1" ht="41.25" customHeight="1">
      <c r="A48" s="63" t="s">
        <v>14</v>
      </c>
      <c r="B48" s="67" t="s">
        <v>137</v>
      </c>
      <c r="C48" s="72" t="s">
        <v>10</v>
      </c>
      <c r="D48" s="29">
        <v>14</v>
      </c>
      <c r="E48" s="29">
        <v>14</v>
      </c>
      <c r="F48" s="29"/>
      <c r="G48" s="29"/>
      <c r="H48" s="29"/>
    </row>
    <row r="49" spans="1:8" s="9" customFormat="1" ht="41.25" customHeight="1">
      <c r="A49" s="73" t="s">
        <v>144</v>
      </c>
      <c r="B49" s="67" t="s">
        <v>52</v>
      </c>
      <c r="C49" s="72" t="s">
        <v>10</v>
      </c>
      <c r="D49" s="29">
        <v>0</v>
      </c>
      <c r="E49" s="29">
        <v>0</v>
      </c>
      <c r="F49" s="29"/>
      <c r="G49" s="29"/>
      <c r="H49" s="29"/>
    </row>
    <row r="50" spans="1:8" s="9" customFormat="1" ht="24" customHeight="1">
      <c r="A50" s="70" t="s">
        <v>135</v>
      </c>
      <c r="B50" s="71" t="s">
        <v>155</v>
      </c>
      <c r="C50" s="72" t="s">
        <v>10</v>
      </c>
      <c r="D50" s="29" t="s">
        <v>154</v>
      </c>
      <c r="E50" s="29">
        <f>(E48-E49)-(D48-D49)</f>
        <v>0</v>
      </c>
      <c r="F50" s="29">
        <f>(F48-F49)-(E48-E49)</f>
        <v>-14</v>
      </c>
      <c r="G50" s="29">
        <f>(G48-G49)-(F48-F49)</f>
        <v>0</v>
      </c>
      <c r="H50" s="29">
        <f>(H48-H49)-(G48-G49)</f>
        <v>0</v>
      </c>
    </row>
    <row r="51" spans="1:8" s="80" customFormat="1" ht="61.5" customHeight="1">
      <c r="A51" s="70" t="s">
        <v>15</v>
      </c>
      <c r="B51" s="67" t="s">
        <v>181</v>
      </c>
      <c r="C51" s="72" t="s">
        <v>2</v>
      </c>
      <c r="D51" s="29" t="s">
        <v>158</v>
      </c>
      <c r="E51" s="29">
        <f>E52/E53*100</f>
        <v>123.3</v>
      </c>
      <c r="F51" s="29" t="e">
        <f>F52/F53*100</f>
        <v>#DIV/0!</v>
      </c>
      <c r="G51" s="29" t="e">
        <f>G52/G53*100</f>
        <v>#DIV/0!</v>
      </c>
      <c r="H51" s="29" t="e">
        <f>H52/H53*100</f>
        <v>#DIV/0!</v>
      </c>
    </row>
    <row r="52" spans="1:8" s="9" customFormat="1" ht="60.75" customHeight="1">
      <c r="A52" s="72" t="s">
        <v>50</v>
      </c>
      <c r="B52" s="67" t="s">
        <v>182</v>
      </c>
      <c r="C52" s="72" t="s">
        <v>1</v>
      </c>
      <c r="D52" s="29" t="s">
        <v>158</v>
      </c>
      <c r="E52" s="29">
        <v>18102.5</v>
      </c>
      <c r="F52" s="29"/>
      <c r="G52" s="29"/>
      <c r="H52" s="29"/>
    </row>
    <row r="53" spans="1:8" s="9" customFormat="1" ht="61.5" customHeight="1">
      <c r="A53" s="73" t="s">
        <v>136</v>
      </c>
      <c r="B53" s="67" t="s">
        <v>183</v>
      </c>
      <c r="C53" s="72" t="s">
        <v>99</v>
      </c>
      <c r="D53" s="29" t="s">
        <v>158</v>
      </c>
      <c r="E53" s="29">
        <v>14679.4</v>
      </c>
      <c r="F53" s="29"/>
      <c r="G53" s="29"/>
      <c r="H53" s="29"/>
    </row>
    <row r="54" spans="1:8" s="80" customFormat="1" ht="94.5" customHeight="1">
      <c r="A54" s="72" t="s">
        <v>24</v>
      </c>
      <c r="B54" s="67" t="s">
        <v>184</v>
      </c>
      <c r="C54" s="72" t="s">
        <v>2</v>
      </c>
      <c r="D54" s="29">
        <f>D55/D56*100</f>
        <v>10.7</v>
      </c>
      <c r="E54" s="29">
        <f>E55/E56*100</f>
        <v>10.6</v>
      </c>
      <c r="F54" s="29" t="e">
        <f>F55/F56*100</f>
        <v>#DIV/0!</v>
      </c>
      <c r="G54" s="29" t="e">
        <f>G55/G56*100</f>
        <v>#DIV/0!</v>
      </c>
      <c r="H54" s="29" t="e">
        <f>H55/H56*100</f>
        <v>#DIV/0!</v>
      </c>
    </row>
    <row r="55" spans="1:8" s="9" customFormat="1" ht="39" customHeight="1">
      <c r="A55" s="72" t="s">
        <v>51</v>
      </c>
      <c r="B55" s="67" t="s">
        <v>118</v>
      </c>
      <c r="C55" s="72" t="s">
        <v>1</v>
      </c>
      <c r="D55" s="29">
        <v>8695.7</v>
      </c>
      <c r="E55" s="29">
        <v>8695.7</v>
      </c>
      <c r="F55" s="29"/>
      <c r="G55" s="29"/>
      <c r="H55" s="29"/>
    </row>
    <row r="56" spans="1:8" s="9" customFormat="1" ht="43.5" customHeight="1">
      <c r="A56" s="52" t="s">
        <v>167</v>
      </c>
      <c r="B56" s="79" t="s">
        <v>38</v>
      </c>
      <c r="C56" s="69" t="s">
        <v>99</v>
      </c>
      <c r="D56" s="29">
        <v>81056.5</v>
      </c>
      <c r="E56" s="29">
        <v>81914.6</v>
      </c>
      <c r="F56" s="29"/>
      <c r="G56" s="29"/>
      <c r="H56" s="29"/>
    </row>
    <row r="57" spans="1:8" s="80" customFormat="1" ht="93.75" customHeight="1">
      <c r="A57" s="52" t="s">
        <v>16</v>
      </c>
      <c r="B57" s="67" t="s">
        <v>185</v>
      </c>
      <c r="C57" s="72" t="s">
        <v>2</v>
      </c>
      <c r="D57" s="95" t="s">
        <v>158</v>
      </c>
      <c r="E57" s="29">
        <f>E58/E56*100</f>
        <v>5.5</v>
      </c>
      <c r="F57" s="29" t="e">
        <f>F58/F56*100</f>
        <v>#DIV/0!</v>
      </c>
      <c r="G57" s="29" t="e">
        <f>G58/G56*100</f>
        <v>#DIV/0!</v>
      </c>
      <c r="H57" s="29" t="e">
        <f>H58/H52*100</f>
        <v>#DIV/0!</v>
      </c>
    </row>
    <row r="58" spans="1:8" s="9" customFormat="1" ht="24" customHeight="1">
      <c r="A58" s="52" t="s">
        <v>186</v>
      </c>
      <c r="B58" s="67" t="s">
        <v>39</v>
      </c>
      <c r="C58" s="72" t="s">
        <v>1</v>
      </c>
      <c r="D58" s="29">
        <v>4543.1</v>
      </c>
      <c r="E58" s="29">
        <v>4543.1</v>
      </c>
      <c r="F58" s="29"/>
      <c r="G58" s="29"/>
      <c r="H58" s="29"/>
    </row>
    <row r="59" spans="1:8" s="80" customFormat="1" ht="81" customHeight="1">
      <c r="A59" s="52" t="s">
        <v>17</v>
      </c>
      <c r="B59" s="67" t="s">
        <v>187</v>
      </c>
      <c r="C59" s="72" t="s">
        <v>2</v>
      </c>
      <c r="D59" s="29">
        <f>D60/D56*100</f>
        <v>4.1</v>
      </c>
      <c r="E59" s="29">
        <f>E60/E56*100</f>
        <v>7</v>
      </c>
      <c r="F59" s="29" t="e">
        <f>F60/F56*100</f>
        <v>#DIV/0!</v>
      </c>
      <c r="G59" s="29" t="e">
        <f>G60/G56*100</f>
        <v>#DIV/0!</v>
      </c>
      <c r="H59" s="29" t="e">
        <f>H60/H56*100</f>
        <v>#DIV/0!</v>
      </c>
    </row>
    <row r="60" spans="1:8" s="9" customFormat="1" ht="147.75" customHeight="1">
      <c r="A60" s="52" t="s">
        <v>53</v>
      </c>
      <c r="B60" s="67" t="s">
        <v>121</v>
      </c>
      <c r="C60" s="72" t="s">
        <v>1</v>
      </c>
      <c r="D60" s="29">
        <v>3352</v>
      </c>
      <c r="E60" s="29">
        <v>5733.4</v>
      </c>
      <c r="F60" s="29"/>
      <c r="G60" s="29"/>
      <c r="H60" s="29"/>
    </row>
    <row r="61" spans="1:8" s="80" customFormat="1" ht="73.5" customHeight="1">
      <c r="A61" s="53" t="s">
        <v>18</v>
      </c>
      <c r="B61" s="67" t="s">
        <v>171</v>
      </c>
      <c r="C61" s="72" t="s">
        <v>2</v>
      </c>
      <c r="D61" s="29" t="s">
        <v>158</v>
      </c>
      <c r="E61" s="29" t="s">
        <v>158</v>
      </c>
      <c r="F61" s="29" t="s">
        <v>158</v>
      </c>
      <c r="G61" s="29" t="s">
        <v>158</v>
      </c>
      <c r="H61" s="29" t="e">
        <f>H62/H52*100</f>
        <v>#DIV/0!</v>
      </c>
    </row>
    <row r="62" spans="1:8" s="9" customFormat="1" ht="102">
      <c r="A62" s="53" t="s">
        <v>107</v>
      </c>
      <c r="B62" s="67" t="s">
        <v>120</v>
      </c>
      <c r="C62" s="72" t="s">
        <v>1</v>
      </c>
      <c r="D62" s="29" t="s">
        <v>158</v>
      </c>
      <c r="E62" s="29" t="s">
        <v>158</v>
      </c>
      <c r="F62" s="29" t="s">
        <v>158</v>
      </c>
      <c r="G62" s="29" t="s">
        <v>158</v>
      </c>
      <c r="H62" s="29"/>
    </row>
    <row r="63" spans="1:8" s="9" customFormat="1" ht="58.5" customHeight="1">
      <c r="A63" s="53" t="s">
        <v>19</v>
      </c>
      <c r="B63" s="67" t="s">
        <v>172</v>
      </c>
      <c r="C63" s="72" t="s">
        <v>2</v>
      </c>
      <c r="D63" s="29" t="e">
        <f>D65/D64*100</f>
        <v>#VALUE!</v>
      </c>
      <c r="E63" s="29" t="e">
        <f>E65/E64*100</f>
        <v>#VALUE!</v>
      </c>
      <c r="F63" s="29" t="e">
        <f>F65/F64*100</f>
        <v>#VALUE!</v>
      </c>
      <c r="G63" s="29" t="e">
        <f>G65/G64*100</f>
        <v>#VALUE!</v>
      </c>
      <c r="H63" s="29" t="e">
        <f>H65/H64*100</f>
        <v>#DIV/0!</v>
      </c>
    </row>
    <row r="64" spans="1:8" s="9" customFormat="1" ht="57.75" customHeight="1">
      <c r="A64" s="52" t="s">
        <v>100</v>
      </c>
      <c r="B64" s="67" t="s">
        <v>66</v>
      </c>
      <c r="C64" s="72" t="s">
        <v>1</v>
      </c>
      <c r="D64" s="29">
        <v>8695.7</v>
      </c>
      <c r="E64" s="29">
        <v>8695.7</v>
      </c>
      <c r="F64" s="29"/>
      <c r="G64" s="29"/>
      <c r="H64" s="29"/>
    </row>
    <row r="65" spans="1:8" s="9" customFormat="1" ht="41.25" customHeight="1">
      <c r="A65" s="53" t="s">
        <v>108</v>
      </c>
      <c r="B65" s="67" t="s">
        <v>67</v>
      </c>
      <c r="C65" s="72" t="s">
        <v>1</v>
      </c>
      <c r="D65" s="29" t="s">
        <v>158</v>
      </c>
      <c r="E65" s="29" t="s">
        <v>158</v>
      </c>
      <c r="F65" s="29" t="s">
        <v>158</v>
      </c>
      <c r="G65" s="29" t="s">
        <v>158</v>
      </c>
      <c r="H65" s="29"/>
    </row>
    <row r="66" spans="1:8" s="80" customFormat="1" ht="67.5" customHeight="1">
      <c r="A66" s="99" t="s">
        <v>20</v>
      </c>
      <c r="B66" s="67" t="s">
        <v>173</v>
      </c>
      <c r="C66" s="72" t="s">
        <v>2</v>
      </c>
      <c r="D66" s="29" t="e">
        <f>D67/D68*100</f>
        <v>#DIV/0!</v>
      </c>
      <c r="E66" s="29">
        <f>E67/E68*100</f>
        <v>0</v>
      </c>
      <c r="F66" s="29" t="e">
        <f>F67/F68*100</f>
        <v>#DIV/0!</v>
      </c>
      <c r="G66" s="29" t="e">
        <f>G67/G68*100</f>
        <v>#DIV/0!</v>
      </c>
      <c r="H66" s="29" t="e">
        <f>H67/H68*100</f>
        <v>#DIV/0!</v>
      </c>
    </row>
    <row r="67" spans="1:8" s="9" customFormat="1" ht="45.75" customHeight="1">
      <c r="A67" s="52" t="s">
        <v>54</v>
      </c>
      <c r="B67" s="67" t="s">
        <v>64</v>
      </c>
      <c r="C67" s="72" t="s">
        <v>1</v>
      </c>
      <c r="D67" s="29">
        <v>0</v>
      </c>
      <c r="E67" s="29">
        <v>0</v>
      </c>
      <c r="F67" s="29"/>
      <c r="G67" s="29"/>
      <c r="H67" s="29"/>
    </row>
    <row r="68" spans="1:8" s="9" customFormat="1" ht="45" customHeight="1">
      <c r="A68" s="100" t="s">
        <v>109</v>
      </c>
      <c r="B68" s="67" t="s">
        <v>65</v>
      </c>
      <c r="C68" s="72" t="s">
        <v>1</v>
      </c>
      <c r="D68" s="96">
        <v>0</v>
      </c>
      <c r="E68" s="29">
        <v>40653.8</v>
      </c>
      <c r="F68" s="29"/>
      <c r="G68" s="29"/>
      <c r="H68" s="29"/>
    </row>
    <row r="69" spans="1:8" s="82" customFormat="1" ht="45" customHeight="1">
      <c r="A69" s="100" t="s">
        <v>25</v>
      </c>
      <c r="B69" s="65" t="s">
        <v>159</v>
      </c>
      <c r="C69" s="64" t="s">
        <v>2</v>
      </c>
      <c r="D69" s="96">
        <f>D70/D71*100</f>
        <v>96.9</v>
      </c>
      <c r="E69" s="96">
        <f>E70/E71*100</f>
        <v>128.9</v>
      </c>
      <c r="F69" s="96" t="e">
        <f>F70/F71*100</f>
        <v>#DIV/0!</v>
      </c>
      <c r="G69" s="96" t="e">
        <f>G70/G71*100</f>
        <v>#DIV/0!</v>
      </c>
      <c r="H69" s="96" t="e">
        <f>H70/H71*100</f>
        <v>#DIV/0!</v>
      </c>
    </row>
    <row r="70" spans="1:8" s="9" customFormat="1" ht="46.5" customHeight="1">
      <c r="A70" s="100" t="s">
        <v>68</v>
      </c>
      <c r="B70" s="65" t="s">
        <v>188</v>
      </c>
      <c r="C70" s="64" t="s">
        <v>1</v>
      </c>
      <c r="D70" s="29">
        <v>89510.2</v>
      </c>
      <c r="E70" s="29">
        <v>23831.6</v>
      </c>
      <c r="F70" s="29"/>
      <c r="G70" s="29"/>
      <c r="H70" s="29"/>
    </row>
    <row r="71" spans="1:8" s="81" customFormat="1" ht="57.75" customHeight="1">
      <c r="A71" s="64" t="s">
        <v>140</v>
      </c>
      <c r="B71" s="65" t="s">
        <v>189</v>
      </c>
      <c r="C71" s="64" t="s">
        <v>1</v>
      </c>
      <c r="D71" s="29">
        <v>92380.6</v>
      </c>
      <c r="E71" s="29">
        <v>18491</v>
      </c>
      <c r="F71" s="29"/>
      <c r="G71" s="29"/>
      <c r="H71" s="29"/>
    </row>
    <row r="72" spans="1:8" ht="81.75" customHeight="1">
      <c r="A72" s="64" t="s">
        <v>162</v>
      </c>
      <c r="B72" s="65" t="s">
        <v>124</v>
      </c>
      <c r="C72" s="64"/>
      <c r="D72" s="29"/>
      <c r="E72" s="29"/>
      <c r="F72" s="29"/>
      <c r="G72" s="29"/>
      <c r="H72" s="29"/>
    </row>
    <row r="73" spans="1:8" ht="83.25" customHeight="1">
      <c r="A73" s="66" t="s">
        <v>36</v>
      </c>
      <c r="B73" s="65" t="s">
        <v>85</v>
      </c>
      <c r="C73" s="64"/>
      <c r="D73" s="29"/>
      <c r="E73" s="29"/>
      <c r="F73" s="29"/>
      <c r="G73" s="29"/>
      <c r="H73" s="29"/>
    </row>
    <row r="74" spans="1:8" ht="63.75">
      <c r="A74" s="66" t="s">
        <v>84</v>
      </c>
      <c r="B74" s="68" t="s">
        <v>125</v>
      </c>
      <c r="C74" s="69"/>
      <c r="D74" s="44"/>
      <c r="E74" s="44"/>
      <c r="F74" s="44"/>
      <c r="G74" s="44"/>
      <c r="H74" s="44"/>
    </row>
    <row r="75" spans="2:10" ht="12.75">
      <c r="B75" s="97"/>
      <c r="C75" s="98"/>
      <c r="D75" s="2"/>
      <c r="E75" s="2"/>
      <c r="F75" s="2"/>
      <c r="G75" s="2"/>
      <c r="H75" s="2"/>
      <c r="I75" s="33"/>
      <c r="J75" s="33"/>
    </row>
    <row r="76" spans="2:10" ht="15">
      <c r="B76" s="30" t="s">
        <v>75</v>
      </c>
      <c r="C76" s="31" t="s">
        <v>76</v>
      </c>
      <c r="D76" s="30"/>
      <c r="E76" s="118" t="s">
        <v>221</v>
      </c>
      <c r="F76" s="118"/>
      <c r="G76" s="32"/>
      <c r="H76" s="32"/>
      <c r="I76" s="33"/>
      <c r="J76" s="33"/>
    </row>
    <row r="77" spans="2:10" ht="12.75">
      <c r="B77" s="33"/>
      <c r="C77" s="34" t="s">
        <v>77</v>
      </c>
      <c r="D77" s="35"/>
      <c r="E77" s="119" t="s">
        <v>78</v>
      </c>
      <c r="F77" s="119"/>
      <c r="G77" s="36"/>
      <c r="H77" s="36"/>
      <c r="I77" s="33"/>
      <c r="J77" s="33"/>
    </row>
    <row r="78" spans="2:8" ht="12.75">
      <c r="B78" s="33"/>
      <c r="C78" s="37"/>
      <c r="D78" s="33"/>
      <c r="E78" s="33"/>
      <c r="F78" s="38"/>
      <c r="G78" s="38"/>
      <c r="H78" s="38"/>
    </row>
    <row r="79" spans="2:8" ht="15">
      <c r="B79" s="30" t="s">
        <v>79</v>
      </c>
      <c r="C79" s="31" t="s">
        <v>76</v>
      </c>
      <c r="D79" s="39"/>
      <c r="E79" s="118" t="s">
        <v>222</v>
      </c>
      <c r="F79" s="118"/>
      <c r="G79" s="43"/>
      <c r="H79" s="114" t="s">
        <v>223</v>
      </c>
    </row>
    <row r="80" spans="2:10" ht="12.75">
      <c r="B80" s="33"/>
      <c r="C80" s="34" t="s">
        <v>80</v>
      </c>
      <c r="D80" s="35"/>
      <c r="E80" s="115" t="s">
        <v>78</v>
      </c>
      <c r="F80" s="115"/>
      <c r="G80" s="35" t="s">
        <v>81</v>
      </c>
      <c r="H80" s="35" t="s">
        <v>81</v>
      </c>
      <c r="I80" s="33"/>
      <c r="J80" s="33"/>
    </row>
    <row r="81" spans="2:10" ht="12.75">
      <c r="B81" s="33"/>
      <c r="C81" s="37"/>
      <c r="D81" s="33"/>
      <c r="E81" s="33"/>
      <c r="F81" s="33"/>
      <c r="G81" s="33"/>
      <c r="H81" s="33"/>
      <c r="I81" s="33"/>
      <c r="J81" s="33"/>
    </row>
    <row r="82" spans="2:10" ht="15">
      <c r="B82" s="40" t="s">
        <v>82</v>
      </c>
      <c r="C82" s="37"/>
      <c r="D82" s="33"/>
      <c r="E82" s="33"/>
      <c r="F82" s="33"/>
      <c r="G82" s="33"/>
      <c r="H82" s="33"/>
      <c r="I82" s="33"/>
      <c r="J82" s="33"/>
    </row>
    <row r="83" spans="2:10" ht="12.75">
      <c r="B83" s="41"/>
      <c r="C83" s="37"/>
      <c r="D83" s="33"/>
      <c r="E83" s="33"/>
      <c r="F83" s="33"/>
      <c r="G83" s="33"/>
      <c r="H83" s="33"/>
      <c r="I83" s="41"/>
      <c r="J83" s="41"/>
    </row>
    <row r="84" spans="2:6" ht="12.75">
      <c r="B84" s="33" t="s">
        <v>83</v>
      </c>
      <c r="C84" s="42"/>
      <c r="D84" s="41"/>
      <c r="E84" s="41"/>
      <c r="F84" s="41"/>
    </row>
    <row r="93" ht="12.75">
      <c r="E93" s="2"/>
    </row>
    <row r="94" spans="3:5" ht="12.75">
      <c r="C94" s="16"/>
      <c r="D94" s="17"/>
      <c r="E94" s="17"/>
    </row>
  </sheetData>
  <sheetProtection/>
  <mergeCells count="6">
    <mergeCell ref="E80:F80"/>
    <mergeCell ref="B2:F2"/>
    <mergeCell ref="E1:G1"/>
    <mergeCell ref="E76:F76"/>
    <mergeCell ref="E77:F77"/>
    <mergeCell ref="E79:F79"/>
  </mergeCells>
  <printOptions/>
  <pageMargins left="0" right="0" top="0.5511811023622047" bottom="0.3937007874015748" header="0" footer="0"/>
  <pageSetup fitToHeight="3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7">
      <selection activeCell="I14" sqref="I14"/>
    </sheetView>
  </sheetViews>
  <sheetFormatPr defaultColWidth="8.875" defaultRowHeight="12.75"/>
  <cols>
    <col min="1" max="1" width="5.125" style="1" customWidth="1"/>
    <col min="2" max="2" width="39.00390625" style="1" customWidth="1"/>
    <col min="3" max="3" width="10.75390625" style="3" customWidth="1"/>
    <col min="4" max="5" width="12.25390625" style="1" customWidth="1"/>
    <col min="6" max="6" width="12.75390625" style="1" customWidth="1"/>
    <col min="7" max="7" width="10.75390625" style="1" customWidth="1"/>
    <col min="8" max="16384" width="8.875" style="1" customWidth="1"/>
  </cols>
  <sheetData>
    <row r="1" spans="5:7" ht="77.25" customHeight="1">
      <c r="E1" s="117" t="s">
        <v>110</v>
      </c>
      <c r="F1" s="117"/>
      <c r="G1" s="117"/>
    </row>
    <row r="2" spans="2:6" ht="105" customHeight="1">
      <c r="B2" s="116" t="s">
        <v>72</v>
      </c>
      <c r="C2" s="116"/>
      <c r="D2" s="116"/>
      <c r="E2" s="116"/>
      <c r="F2" s="116"/>
    </row>
    <row r="3" spans="4:6" ht="20.25" customHeight="1">
      <c r="D3" s="4"/>
      <c r="E3" s="4"/>
      <c r="F3" s="4"/>
    </row>
    <row r="4" spans="1:7" ht="39.75" customHeight="1">
      <c r="A4" s="6" t="s">
        <v>7</v>
      </c>
      <c r="B4" s="5" t="s">
        <v>44</v>
      </c>
      <c r="C4" s="6" t="s">
        <v>0</v>
      </c>
      <c r="D4" s="11" t="s">
        <v>3</v>
      </c>
      <c r="E4" s="11" t="s">
        <v>4</v>
      </c>
      <c r="F4" s="11" t="s">
        <v>5</v>
      </c>
      <c r="G4" s="11" t="s">
        <v>37</v>
      </c>
    </row>
    <row r="5" spans="1:7" s="24" customFormat="1" ht="11.25">
      <c r="A5" s="22" t="s">
        <v>40</v>
      </c>
      <c r="B5" s="23" t="s">
        <v>41</v>
      </c>
      <c r="C5" s="22" t="s">
        <v>42</v>
      </c>
      <c r="D5" s="23">
        <v>1</v>
      </c>
      <c r="E5" s="23">
        <v>2</v>
      </c>
      <c r="F5" s="23">
        <v>3</v>
      </c>
      <c r="G5" s="23">
        <v>4</v>
      </c>
    </row>
    <row r="6" spans="1:7" s="9" customFormat="1" ht="38.25">
      <c r="A6" s="6" t="s">
        <v>43</v>
      </c>
      <c r="B6" s="18" t="s">
        <v>58</v>
      </c>
      <c r="C6" s="6" t="s">
        <v>2</v>
      </c>
      <c r="D6" s="74" t="e">
        <f>(B7-B8)/B9*100</f>
        <v>#VALUE!</v>
      </c>
      <c r="E6" s="74" t="e">
        <f>(C7-C8)/C9*100</f>
        <v>#VALUE!</v>
      </c>
      <c r="F6" s="74" t="e">
        <f>(D7-D8)/D9*100</f>
        <v>#VALUE!</v>
      </c>
      <c r="G6" s="74" t="e">
        <f>(E7-E8)/E9*100</f>
        <v>#VALUE!</v>
      </c>
    </row>
    <row r="7" spans="1:7" s="9" customFormat="1" ht="25.5">
      <c r="A7" s="7" t="s">
        <v>27</v>
      </c>
      <c r="B7" s="19" t="s">
        <v>104</v>
      </c>
      <c r="C7" s="7" t="s">
        <v>1</v>
      </c>
      <c r="D7" s="26"/>
      <c r="E7" s="26"/>
      <c r="F7" s="26"/>
      <c r="G7" s="26"/>
    </row>
    <row r="8" spans="1:7" s="9" customFormat="1" ht="25.5">
      <c r="A8" s="7" t="s">
        <v>28</v>
      </c>
      <c r="B8" s="19" t="s">
        <v>45</v>
      </c>
      <c r="C8" s="7" t="s">
        <v>1</v>
      </c>
      <c r="D8" s="26"/>
      <c r="E8" s="26"/>
      <c r="F8" s="26"/>
      <c r="G8" s="26"/>
    </row>
    <row r="9" spans="1:7" s="9" customFormat="1" ht="76.5">
      <c r="A9" s="6" t="s">
        <v>46</v>
      </c>
      <c r="B9" s="18" t="s">
        <v>59</v>
      </c>
      <c r="C9" s="6" t="s">
        <v>2</v>
      </c>
      <c r="D9" s="74" t="e">
        <f>(B10-B11)/B12*100</f>
        <v>#VALUE!</v>
      </c>
      <c r="E9" s="74" t="e">
        <f>(C10-C11)/C12*100</f>
        <v>#VALUE!</v>
      </c>
      <c r="F9" s="74" t="e">
        <f>(D10-D11)/D12*100</f>
        <v>#DIV/0!</v>
      </c>
      <c r="G9" s="74" t="e">
        <f>(E10-E11)/E12*100</f>
        <v>#DIV/0!</v>
      </c>
    </row>
    <row r="10" spans="1:7" s="9" customFormat="1" ht="63.75">
      <c r="A10" s="8" t="s">
        <v>29</v>
      </c>
      <c r="B10" s="19" t="s">
        <v>103</v>
      </c>
      <c r="C10" s="7" t="s">
        <v>1</v>
      </c>
      <c r="D10" s="26"/>
      <c r="E10" s="26"/>
      <c r="F10" s="26"/>
      <c r="G10" s="26"/>
    </row>
    <row r="11" spans="1:7" s="9" customFormat="1" ht="63.75">
      <c r="A11" s="7" t="s">
        <v>30</v>
      </c>
      <c r="B11" s="19" t="s">
        <v>47</v>
      </c>
      <c r="C11" s="7" t="s">
        <v>1</v>
      </c>
      <c r="D11" s="26"/>
      <c r="E11" s="26"/>
      <c r="F11" s="26"/>
      <c r="G11" s="26"/>
    </row>
    <row r="12" spans="1:7" s="9" customFormat="1" ht="63.75">
      <c r="A12" s="14" t="s">
        <v>11</v>
      </c>
      <c r="B12" s="45" t="s">
        <v>102</v>
      </c>
      <c r="C12" s="6" t="s">
        <v>8</v>
      </c>
      <c r="D12" s="26"/>
      <c r="E12" s="26"/>
      <c r="F12" s="26"/>
      <c r="G12" s="26"/>
    </row>
    <row r="13" spans="1:7" s="9" customFormat="1" ht="38.25">
      <c r="A13" s="13" t="s">
        <v>101</v>
      </c>
      <c r="B13" s="46" t="s">
        <v>52</v>
      </c>
      <c r="C13" s="7" t="s">
        <v>8</v>
      </c>
      <c r="D13" s="26"/>
      <c r="E13" s="26"/>
      <c r="F13" s="26"/>
      <c r="G13" s="26"/>
    </row>
    <row r="14" spans="1:7" s="9" customFormat="1" ht="25.5">
      <c r="A14" s="11" t="s">
        <v>12</v>
      </c>
      <c r="B14" s="45" t="s">
        <v>55</v>
      </c>
      <c r="C14" s="6" t="s">
        <v>6</v>
      </c>
      <c r="D14" s="26"/>
      <c r="E14" s="26"/>
      <c r="F14" s="26"/>
      <c r="G14" s="26"/>
    </row>
    <row r="15" spans="1:7" s="9" customFormat="1" ht="38.25">
      <c r="A15" s="13" t="s">
        <v>33</v>
      </c>
      <c r="B15" s="46" t="s">
        <v>52</v>
      </c>
      <c r="C15" s="7" t="s">
        <v>6</v>
      </c>
      <c r="D15" s="26"/>
      <c r="E15" s="26"/>
      <c r="F15" s="26"/>
      <c r="G15" s="26"/>
    </row>
    <row r="16" spans="1:7" s="9" customFormat="1" ht="51">
      <c r="A16" s="14" t="s">
        <v>21</v>
      </c>
      <c r="B16" s="45" t="s">
        <v>88</v>
      </c>
      <c r="C16" s="6" t="s">
        <v>6</v>
      </c>
      <c r="D16" s="26"/>
      <c r="E16" s="26"/>
      <c r="F16" s="26"/>
      <c r="G16" s="26"/>
    </row>
    <row r="17" spans="1:7" s="9" customFormat="1" ht="38.25">
      <c r="A17" s="13" t="s">
        <v>105</v>
      </c>
      <c r="B17" s="46" t="s">
        <v>52</v>
      </c>
      <c r="C17" s="7" t="s">
        <v>6</v>
      </c>
      <c r="D17" s="26"/>
      <c r="E17" s="26"/>
      <c r="F17" s="26"/>
      <c r="G17" s="26"/>
    </row>
    <row r="18" spans="1:7" s="9" customFormat="1" ht="25.5">
      <c r="A18" s="14" t="s">
        <v>22</v>
      </c>
      <c r="B18" s="45" t="s">
        <v>57</v>
      </c>
      <c r="C18" s="6" t="s">
        <v>8</v>
      </c>
      <c r="D18" s="26"/>
      <c r="E18" s="26"/>
      <c r="F18" s="26"/>
      <c r="G18" s="26"/>
    </row>
    <row r="19" spans="1:7" s="9" customFormat="1" ht="38.25">
      <c r="A19" s="13" t="s">
        <v>96</v>
      </c>
      <c r="B19" s="46" t="s">
        <v>52</v>
      </c>
      <c r="C19" s="7" t="s">
        <v>8</v>
      </c>
      <c r="D19" s="26"/>
      <c r="E19" s="26"/>
      <c r="F19" s="26"/>
      <c r="G19" s="26"/>
    </row>
    <row r="20" spans="1:7" s="9" customFormat="1" ht="12.75">
      <c r="A20" s="11" t="s">
        <v>23</v>
      </c>
      <c r="B20" s="45" t="s">
        <v>9</v>
      </c>
      <c r="C20" s="6" t="s">
        <v>6</v>
      </c>
      <c r="D20" s="26"/>
      <c r="E20" s="26"/>
      <c r="F20" s="26"/>
      <c r="G20" s="26"/>
    </row>
    <row r="21" spans="1:7" s="9" customFormat="1" ht="38.25">
      <c r="A21" s="13" t="s">
        <v>35</v>
      </c>
      <c r="B21" s="46" t="s">
        <v>52</v>
      </c>
      <c r="C21" s="7" t="s">
        <v>6</v>
      </c>
      <c r="D21" s="26"/>
      <c r="E21" s="26"/>
      <c r="F21" s="26"/>
      <c r="G21" s="26"/>
    </row>
    <row r="22" spans="1:7" s="9" customFormat="1" ht="25.5">
      <c r="A22" s="11" t="s">
        <v>13</v>
      </c>
      <c r="B22" s="45" t="s">
        <v>26</v>
      </c>
      <c r="C22" s="6" t="s">
        <v>10</v>
      </c>
      <c r="D22" s="26"/>
      <c r="E22" s="26"/>
      <c r="F22" s="26"/>
      <c r="G22" s="26"/>
    </row>
    <row r="23" spans="1:7" s="9" customFormat="1" ht="38.25">
      <c r="A23" s="13" t="s">
        <v>48</v>
      </c>
      <c r="B23" s="46" t="s">
        <v>52</v>
      </c>
      <c r="C23" s="7" t="s">
        <v>10</v>
      </c>
      <c r="D23" s="26"/>
      <c r="E23" s="26"/>
      <c r="F23" s="26"/>
      <c r="G23" s="26"/>
    </row>
    <row r="24" spans="1:7" s="9" customFormat="1" ht="63.75">
      <c r="A24" s="6" t="s">
        <v>14</v>
      </c>
      <c r="B24" s="45" t="s">
        <v>38</v>
      </c>
      <c r="C24" s="6" t="s">
        <v>1</v>
      </c>
      <c r="D24" s="25"/>
      <c r="E24" s="25"/>
      <c r="F24" s="25"/>
      <c r="G24" s="25"/>
    </row>
    <row r="25" spans="1:7" s="9" customFormat="1" ht="63.75">
      <c r="A25" s="6" t="s">
        <v>15</v>
      </c>
      <c r="B25" s="45" t="s">
        <v>73</v>
      </c>
      <c r="C25" s="6" t="s">
        <v>1</v>
      </c>
      <c r="D25" s="26"/>
      <c r="E25" s="26"/>
      <c r="F25" s="26"/>
      <c r="G25" s="26"/>
    </row>
    <row r="26" spans="1:7" s="9" customFormat="1" ht="51">
      <c r="A26" s="7" t="s">
        <v>50</v>
      </c>
      <c r="B26" s="46" t="s">
        <v>63</v>
      </c>
      <c r="C26" s="7" t="s">
        <v>2</v>
      </c>
      <c r="D26" s="26"/>
      <c r="E26" s="26"/>
      <c r="F26" s="26"/>
      <c r="G26" s="26"/>
    </row>
    <row r="27" spans="1:7" s="9" customFormat="1" ht="102">
      <c r="A27" s="6" t="s">
        <v>24</v>
      </c>
      <c r="B27" s="45" t="s">
        <v>116</v>
      </c>
      <c r="C27" s="6" t="s">
        <v>2</v>
      </c>
      <c r="D27" s="26"/>
      <c r="E27" s="26"/>
      <c r="F27" s="26"/>
      <c r="G27" s="26"/>
    </row>
    <row r="28" spans="1:7" s="9" customFormat="1" ht="38.25">
      <c r="A28" s="7" t="s">
        <v>51</v>
      </c>
      <c r="B28" s="46" t="s">
        <v>117</v>
      </c>
      <c r="C28" s="7" t="s">
        <v>1</v>
      </c>
      <c r="D28" s="26"/>
      <c r="E28" s="26"/>
      <c r="F28" s="26"/>
      <c r="G28" s="26"/>
    </row>
    <row r="29" spans="1:7" s="9" customFormat="1" ht="114.75">
      <c r="A29" s="6" t="s">
        <v>16</v>
      </c>
      <c r="B29" s="45" t="s">
        <v>74</v>
      </c>
      <c r="C29" s="6" t="s">
        <v>2</v>
      </c>
      <c r="D29" s="26"/>
      <c r="E29" s="26"/>
      <c r="F29" s="26"/>
      <c r="G29" s="26"/>
    </row>
    <row r="30" spans="1:7" s="9" customFormat="1" ht="12.75">
      <c r="A30" s="7" t="s">
        <v>106</v>
      </c>
      <c r="B30" s="46" t="s">
        <v>39</v>
      </c>
      <c r="C30" s="7" t="s">
        <v>1</v>
      </c>
      <c r="D30" s="25"/>
      <c r="E30" s="25"/>
      <c r="F30" s="25"/>
      <c r="G30" s="25"/>
    </row>
    <row r="31" spans="1:7" s="9" customFormat="1" ht="89.25">
      <c r="A31" s="6" t="s">
        <v>17</v>
      </c>
      <c r="B31" s="45" t="s">
        <v>60</v>
      </c>
      <c r="C31" s="6" t="s">
        <v>2</v>
      </c>
      <c r="D31" s="26"/>
      <c r="E31" s="26"/>
      <c r="F31" s="26"/>
      <c r="G31" s="26"/>
    </row>
    <row r="32" spans="1:7" s="9" customFormat="1" ht="102">
      <c r="A32" s="7" t="s">
        <v>53</v>
      </c>
      <c r="B32" s="46" t="s">
        <v>122</v>
      </c>
      <c r="C32" s="7" t="s">
        <v>1</v>
      </c>
      <c r="D32" s="26"/>
      <c r="E32" s="26"/>
      <c r="F32" s="26"/>
      <c r="G32" s="26"/>
    </row>
    <row r="33" spans="1:7" s="9" customFormat="1" ht="76.5">
      <c r="A33" s="6" t="s">
        <v>18</v>
      </c>
      <c r="B33" s="45" t="s">
        <v>61</v>
      </c>
      <c r="C33" s="6" t="s">
        <v>2</v>
      </c>
      <c r="D33" s="26"/>
      <c r="E33" s="26"/>
      <c r="F33" s="26"/>
      <c r="G33" s="26"/>
    </row>
    <row r="34" spans="1:7" s="9" customFormat="1" ht="51">
      <c r="A34" s="10" t="s">
        <v>107</v>
      </c>
      <c r="B34" s="46" t="s">
        <v>119</v>
      </c>
      <c r="C34" s="7" t="s">
        <v>1</v>
      </c>
      <c r="D34" s="26"/>
      <c r="E34" s="26"/>
      <c r="F34" s="26"/>
      <c r="G34" s="26"/>
    </row>
    <row r="35" spans="1:7" s="9" customFormat="1" ht="51">
      <c r="A35" s="11" t="s">
        <v>19</v>
      </c>
      <c r="B35" s="20" t="s">
        <v>69</v>
      </c>
      <c r="C35" s="6" t="s">
        <v>2</v>
      </c>
      <c r="D35" s="27"/>
      <c r="E35" s="27"/>
      <c r="F35" s="27"/>
      <c r="G35" s="26"/>
    </row>
    <row r="36" spans="1:7" s="9" customFormat="1" ht="63.75">
      <c r="A36" s="10" t="s">
        <v>100</v>
      </c>
      <c r="B36" s="21" t="s">
        <v>66</v>
      </c>
      <c r="C36" s="7" t="s">
        <v>1</v>
      </c>
      <c r="D36" s="27"/>
      <c r="E36" s="27"/>
      <c r="F36" s="27"/>
      <c r="G36" s="26"/>
    </row>
    <row r="37" spans="1:7" s="9" customFormat="1" ht="51">
      <c r="A37" s="12" t="s">
        <v>108</v>
      </c>
      <c r="B37" s="21" t="s">
        <v>67</v>
      </c>
      <c r="C37" s="7" t="s">
        <v>1</v>
      </c>
      <c r="D37" s="27"/>
      <c r="E37" s="27"/>
      <c r="F37" s="27"/>
      <c r="G37" s="26"/>
    </row>
    <row r="38" spans="1:7" s="9" customFormat="1" ht="51">
      <c r="A38" s="11" t="s">
        <v>20</v>
      </c>
      <c r="B38" s="20" t="s">
        <v>70</v>
      </c>
      <c r="C38" s="6" t="s">
        <v>2</v>
      </c>
      <c r="D38" s="26"/>
      <c r="E38" s="26"/>
      <c r="F38" s="26"/>
      <c r="G38" s="26"/>
    </row>
    <row r="39" spans="1:7" s="9" customFormat="1" ht="25.5">
      <c r="A39" s="10" t="s">
        <v>54</v>
      </c>
      <c r="B39" s="21" t="s">
        <v>64</v>
      </c>
      <c r="C39" s="7" t="s">
        <v>1</v>
      </c>
      <c r="D39" s="26"/>
      <c r="E39" s="26"/>
      <c r="F39" s="26"/>
      <c r="G39" s="26"/>
    </row>
    <row r="40" spans="1:7" s="9" customFormat="1" ht="38.25">
      <c r="A40" s="12" t="s">
        <v>109</v>
      </c>
      <c r="B40" s="19" t="s">
        <v>65</v>
      </c>
      <c r="C40" s="7" t="s">
        <v>1</v>
      </c>
      <c r="D40" s="28"/>
      <c r="E40" s="26"/>
      <c r="F40" s="26"/>
      <c r="G40" s="26"/>
    </row>
    <row r="41" spans="2:3" ht="12.75">
      <c r="B41" s="15"/>
      <c r="C41" s="15"/>
    </row>
    <row r="42" spans="2:7" ht="15">
      <c r="B42" s="30" t="s">
        <v>75</v>
      </c>
      <c r="C42" s="31" t="s">
        <v>76</v>
      </c>
      <c r="D42" s="30"/>
      <c r="E42" s="118"/>
      <c r="F42" s="118"/>
      <c r="G42" s="32"/>
    </row>
    <row r="43" spans="2:7" ht="12.75">
      <c r="B43" s="33"/>
      <c r="C43" s="34" t="s">
        <v>77</v>
      </c>
      <c r="D43" s="35"/>
      <c r="E43" s="115" t="s">
        <v>78</v>
      </c>
      <c r="F43" s="115"/>
      <c r="G43" s="36"/>
    </row>
    <row r="44" spans="2:7" ht="12.75">
      <c r="B44" s="33"/>
      <c r="C44" s="37"/>
      <c r="D44" s="33"/>
      <c r="E44" s="33"/>
      <c r="F44" s="38"/>
      <c r="G44" s="38"/>
    </row>
    <row r="45" spans="2:7" ht="15">
      <c r="B45" s="30" t="s">
        <v>79</v>
      </c>
      <c r="C45" s="31" t="s">
        <v>76</v>
      </c>
      <c r="D45" s="39"/>
      <c r="E45" s="118"/>
      <c r="F45" s="118"/>
      <c r="G45" s="43"/>
    </row>
    <row r="46" spans="2:7" ht="12.75">
      <c r="B46" s="33"/>
      <c r="C46" s="34" t="s">
        <v>80</v>
      </c>
      <c r="D46" s="35"/>
      <c r="E46" s="115" t="s">
        <v>78</v>
      </c>
      <c r="F46" s="115"/>
      <c r="G46" s="35" t="s">
        <v>81</v>
      </c>
    </row>
    <row r="47" spans="2:7" ht="12.75">
      <c r="B47" s="33"/>
      <c r="C47" s="37"/>
      <c r="D47" s="33"/>
      <c r="E47" s="33"/>
      <c r="F47" s="33"/>
      <c r="G47" s="33"/>
    </row>
    <row r="48" spans="2:7" ht="15">
      <c r="B48" s="40" t="s">
        <v>82</v>
      </c>
      <c r="C48" s="37"/>
      <c r="D48" s="33"/>
      <c r="E48" s="33"/>
      <c r="F48" s="33"/>
      <c r="G48" s="33"/>
    </row>
    <row r="49" spans="2:7" ht="12.75">
      <c r="B49" s="41"/>
      <c r="C49" s="37"/>
      <c r="D49" s="33"/>
      <c r="E49" s="33"/>
      <c r="F49" s="33"/>
      <c r="G49" s="33"/>
    </row>
    <row r="50" spans="2:8" ht="12.75">
      <c r="B50" s="33" t="s">
        <v>83</v>
      </c>
      <c r="C50" s="42"/>
      <c r="D50" s="41"/>
      <c r="E50" s="41"/>
      <c r="F50" s="41"/>
      <c r="G50" s="41"/>
      <c r="H50" s="1" t="s">
        <v>71</v>
      </c>
    </row>
    <row r="53" ht="37.5" customHeight="1"/>
    <row r="54" ht="23.25" customHeight="1"/>
    <row r="55" ht="6" customHeight="1" hidden="1"/>
    <row r="56" ht="6" customHeight="1" hidden="1"/>
    <row r="57" ht="6" customHeight="1" hidden="1"/>
    <row r="58" ht="7.5" customHeight="1"/>
    <row r="59" ht="36" customHeight="1">
      <c r="E59" s="2"/>
    </row>
    <row r="60" spans="3:5" ht="12.75">
      <c r="C60" s="16"/>
      <c r="D60" s="17"/>
      <c r="E60" s="17"/>
    </row>
    <row r="61" ht="12.75" hidden="1"/>
    <row r="62" ht="15.75" customHeight="1"/>
  </sheetData>
  <sheetProtection/>
  <mergeCells count="6">
    <mergeCell ref="E46:F46"/>
    <mergeCell ref="B2:F2"/>
    <mergeCell ref="E1:G1"/>
    <mergeCell ref="E42:F42"/>
    <mergeCell ref="E43:F43"/>
    <mergeCell ref="E45:F45"/>
  </mergeCells>
  <printOptions/>
  <pageMargins left="0.984251968503937" right="0.1968503937007874" top="0.5905511811023623" bottom="0.3937007874015748" header="0" footer="0"/>
  <pageSetup fitToHeight="3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73"/>
  <sheetViews>
    <sheetView view="pageBreakPreview" zoomScale="80" zoomScaleNormal="80" zoomScaleSheetLayoutView="80" zoomScalePageLayoutView="0" workbookViewId="0" topLeftCell="A4">
      <pane xSplit="3" ySplit="7" topLeftCell="D14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E60" sqref="E60"/>
    </sheetView>
  </sheetViews>
  <sheetFormatPr defaultColWidth="8.875" defaultRowHeight="12.75"/>
  <cols>
    <col min="1" max="1" width="5.125" style="47" customWidth="1"/>
    <col min="2" max="2" width="32.375" style="47" customWidth="1"/>
    <col min="3" max="3" width="10.75390625" style="48" customWidth="1"/>
    <col min="4" max="4" width="13.125" style="48" customWidth="1"/>
    <col min="5" max="5" width="14.625" style="47" customWidth="1"/>
    <col min="6" max="6" width="14.375" style="47" customWidth="1"/>
    <col min="7" max="7" width="13.75390625" style="47" customWidth="1"/>
    <col min="8" max="8" width="14.75390625" style="47" customWidth="1"/>
    <col min="9" max="9" width="14.25390625" style="47" customWidth="1"/>
    <col min="10" max="10" width="14.875" style="47" customWidth="1"/>
    <col min="11" max="11" width="14.25390625" style="47" customWidth="1"/>
    <col min="12" max="12" width="14.00390625" style="47" customWidth="1"/>
    <col min="13" max="13" width="12.625" style="47" customWidth="1"/>
    <col min="14" max="14" width="11.75390625" style="47" customWidth="1"/>
    <col min="15" max="16" width="9.75390625" style="47" hidden="1" customWidth="1"/>
    <col min="17" max="17" width="0.12890625" style="47" customWidth="1"/>
    <col min="18" max="16384" width="8.875" style="47" customWidth="1"/>
  </cols>
  <sheetData>
    <row r="1" ht="0.75" customHeight="1"/>
    <row r="2" ht="0.75" customHeight="1"/>
    <row r="3" spans="2:17" ht="87" customHeight="1">
      <c r="B3" s="49"/>
      <c r="C3" s="50"/>
      <c r="D3" s="50"/>
      <c r="E3" s="49"/>
      <c r="F3" s="49"/>
      <c r="G3" s="49"/>
      <c r="H3" s="49"/>
      <c r="I3" s="49"/>
      <c r="J3" s="49"/>
      <c r="K3" s="120" t="s">
        <v>123</v>
      </c>
      <c r="L3" s="120"/>
      <c r="M3" s="120"/>
      <c r="N3" s="120"/>
      <c r="O3" s="120"/>
      <c r="P3" s="120"/>
      <c r="Q3" s="120"/>
    </row>
    <row r="4" spans="2:17" ht="54.75" customHeight="1">
      <c r="B4" s="121" t="s">
        <v>161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17.25" customHeight="1">
      <c r="B5" s="121" t="s">
        <v>192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2:17" ht="37.5" customHeight="1">
      <c r="B6" s="121" t="s">
        <v>194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3:17" ht="6" customHeight="1">
      <c r="C7" s="4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27" customHeight="1">
      <c r="A8" s="123" t="s">
        <v>7</v>
      </c>
      <c r="B8" s="72" t="s">
        <v>112</v>
      </c>
      <c r="C8" s="123" t="s">
        <v>0</v>
      </c>
      <c r="D8" s="123" t="s">
        <v>113</v>
      </c>
      <c r="E8" s="124" t="s">
        <v>178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39.75" customHeight="1">
      <c r="A9" s="123"/>
      <c r="B9" s="72"/>
      <c r="C9" s="123"/>
      <c r="D9" s="123"/>
      <c r="E9" s="102" t="s">
        <v>195</v>
      </c>
      <c r="F9" s="102" t="s">
        <v>196</v>
      </c>
      <c r="G9" s="102" t="s">
        <v>197</v>
      </c>
      <c r="H9" s="102" t="s">
        <v>198</v>
      </c>
      <c r="I9" s="102" t="s">
        <v>199</v>
      </c>
      <c r="J9" s="102" t="s">
        <v>200</v>
      </c>
      <c r="K9" s="102" t="s">
        <v>201</v>
      </c>
      <c r="L9" s="102" t="s">
        <v>202</v>
      </c>
      <c r="M9" s="102" t="s">
        <v>203</v>
      </c>
      <c r="N9" s="102" t="s">
        <v>204</v>
      </c>
      <c r="O9" s="52" t="s">
        <v>115</v>
      </c>
      <c r="P9" s="52" t="s">
        <v>115</v>
      </c>
      <c r="Q9" s="52" t="s">
        <v>115</v>
      </c>
    </row>
    <row r="10" spans="1:17" s="54" customFormat="1" ht="13.5" customHeight="1">
      <c r="A10" s="52" t="s">
        <v>40</v>
      </c>
      <c r="B10" s="53" t="s">
        <v>41</v>
      </c>
      <c r="C10" s="52" t="s">
        <v>42</v>
      </c>
      <c r="D10" s="52" t="s">
        <v>114</v>
      </c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</row>
    <row r="11" spans="1:17" s="56" customFormat="1" ht="51">
      <c r="A11" s="64" t="s">
        <v>43</v>
      </c>
      <c r="B11" s="79" t="s">
        <v>163</v>
      </c>
      <c r="C11" s="64" t="s">
        <v>2</v>
      </c>
      <c r="D11" s="101">
        <f aca="true" t="shared" si="0" ref="D11:Q11">(D12-D13)/D14*100</f>
        <v>106.7</v>
      </c>
      <c r="E11" s="101">
        <f t="shared" si="0"/>
        <v>105.2</v>
      </c>
      <c r="F11" s="101">
        <f t="shared" si="0"/>
        <v>97.9</v>
      </c>
      <c r="G11" s="101">
        <f t="shared" si="0"/>
        <v>115.4</v>
      </c>
      <c r="H11" s="101">
        <f t="shared" si="0"/>
        <v>104.5</v>
      </c>
      <c r="I11" s="101">
        <f t="shared" si="0"/>
        <v>106.7</v>
      </c>
      <c r="J11" s="101">
        <f t="shared" si="0"/>
        <v>122.9</v>
      </c>
      <c r="K11" s="101">
        <f t="shared" si="0"/>
        <v>92.5</v>
      </c>
      <c r="L11" s="101">
        <f t="shared" si="0"/>
        <v>103.9</v>
      </c>
      <c r="M11" s="101">
        <f t="shared" si="0"/>
        <v>115.1</v>
      </c>
      <c r="N11" s="101">
        <f t="shared" si="0"/>
        <v>107</v>
      </c>
      <c r="O11" s="86" t="e">
        <f t="shared" si="0"/>
        <v>#DIV/0!</v>
      </c>
      <c r="P11" s="86" t="e">
        <f t="shared" si="0"/>
        <v>#DIV/0!</v>
      </c>
      <c r="Q11" s="86" t="e">
        <f t="shared" si="0"/>
        <v>#DIV/0!</v>
      </c>
    </row>
    <row r="12" spans="1:17" s="56" customFormat="1" ht="25.5">
      <c r="A12" s="64" t="s">
        <v>27</v>
      </c>
      <c r="B12" s="79" t="s">
        <v>104</v>
      </c>
      <c r="C12" s="64" t="s">
        <v>1</v>
      </c>
      <c r="D12" s="103">
        <f aca="true" t="shared" si="1" ref="D12:D57">SUM(E12:N12)</f>
        <v>21224.6</v>
      </c>
      <c r="E12" s="106">
        <v>2307.2</v>
      </c>
      <c r="F12" s="106">
        <v>1576.5</v>
      </c>
      <c r="G12" s="105">
        <v>1599</v>
      </c>
      <c r="H12" s="106">
        <v>4277.4</v>
      </c>
      <c r="I12" s="106">
        <v>1777.8</v>
      </c>
      <c r="J12" s="105">
        <v>2044.1</v>
      </c>
      <c r="K12" s="106">
        <v>1580</v>
      </c>
      <c r="L12" s="106">
        <v>1716.6</v>
      </c>
      <c r="M12" s="106">
        <v>2302.6</v>
      </c>
      <c r="N12" s="106">
        <v>2043.4</v>
      </c>
      <c r="O12" s="55"/>
      <c r="P12" s="55"/>
      <c r="Q12" s="57"/>
    </row>
    <row r="13" spans="1:17" s="56" customFormat="1" ht="72" customHeight="1">
      <c r="A13" s="64" t="s">
        <v>28</v>
      </c>
      <c r="B13" s="79" t="s">
        <v>138</v>
      </c>
      <c r="C13" s="64" t="s">
        <v>1</v>
      </c>
      <c r="D13" s="103">
        <f t="shared" si="1"/>
        <v>0</v>
      </c>
      <c r="E13" s="55"/>
      <c r="F13" s="55"/>
      <c r="G13" s="57"/>
      <c r="H13" s="55"/>
      <c r="I13" s="55"/>
      <c r="J13" s="57"/>
      <c r="K13" s="55"/>
      <c r="L13" s="55"/>
      <c r="M13" s="55"/>
      <c r="N13" s="55"/>
      <c r="O13" s="55"/>
      <c r="P13" s="55"/>
      <c r="Q13" s="57"/>
    </row>
    <row r="14" spans="1:17" s="56" customFormat="1" ht="36" customHeight="1">
      <c r="A14" s="72" t="s">
        <v>126</v>
      </c>
      <c r="B14" s="67" t="s">
        <v>45</v>
      </c>
      <c r="C14" s="72" t="s">
        <v>1</v>
      </c>
      <c r="D14" s="103">
        <f t="shared" si="1"/>
        <v>19884.2</v>
      </c>
      <c r="E14" s="66">
        <v>2193.8</v>
      </c>
      <c r="F14" s="66">
        <v>1611</v>
      </c>
      <c r="G14" s="66">
        <v>1385.4</v>
      </c>
      <c r="H14" s="66">
        <v>4092.8</v>
      </c>
      <c r="I14" s="66">
        <v>1665.8</v>
      </c>
      <c r="J14" s="66">
        <v>1663.7</v>
      </c>
      <c r="K14" s="66">
        <v>1709</v>
      </c>
      <c r="L14" s="66">
        <v>1652.72</v>
      </c>
      <c r="M14" s="66">
        <v>1999.7</v>
      </c>
      <c r="N14" s="66">
        <v>1910.3</v>
      </c>
      <c r="O14" s="55"/>
      <c r="P14" s="55"/>
      <c r="Q14" s="57"/>
    </row>
    <row r="15" spans="1:17" s="56" customFormat="1" ht="89.25">
      <c r="A15" s="64" t="s">
        <v>46</v>
      </c>
      <c r="B15" s="79" t="s">
        <v>164</v>
      </c>
      <c r="C15" s="64" t="s">
        <v>2</v>
      </c>
      <c r="D15" s="101">
        <f aca="true" t="shared" si="2" ref="D15:Q15">(D16-D17)/D18*100</f>
        <v>109.9</v>
      </c>
      <c r="E15" s="101">
        <f t="shared" si="2"/>
        <v>118.7</v>
      </c>
      <c r="F15" s="101">
        <f t="shared" si="2"/>
        <v>111.5</v>
      </c>
      <c r="G15" s="101">
        <f t="shared" si="2"/>
        <v>127.5</v>
      </c>
      <c r="H15" s="101">
        <f t="shared" si="2"/>
        <v>91.4</v>
      </c>
      <c r="I15" s="101">
        <f t="shared" si="2"/>
        <v>107.6</v>
      </c>
      <c r="J15" s="101">
        <f t="shared" si="2"/>
        <v>118.7</v>
      </c>
      <c r="K15" s="101">
        <f t="shared" si="2"/>
        <v>107</v>
      </c>
      <c r="L15" s="101">
        <f t="shared" si="2"/>
        <v>113.9</v>
      </c>
      <c r="M15" s="101">
        <f t="shared" si="2"/>
        <v>107</v>
      </c>
      <c r="N15" s="101">
        <f t="shared" si="2"/>
        <v>123.4</v>
      </c>
      <c r="O15" s="86" t="e">
        <f t="shared" si="2"/>
        <v>#DIV/0!</v>
      </c>
      <c r="P15" s="86" t="e">
        <f t="shared" si="2"/>
        <v>#DIV/0!</v>
      </c>
      <c r="Q15" s="86" t="e">
        <f t="shared" si="2"/>
        <v>#DIV/0!</v>
      </c>
    </row>
    <row r="16" spans="1:17" s="56" customFormat="1" ht="83.25" customHeight="1">
      <c r="A16" s="78" t="s">
        <v>29</v>
      </c>
      <c r="B16" s="79" t="s">
        <v>103</v>
      </c>
      <c r="C16" s="64" t="s">
        <v>1</v>
      </c>
      <c r="D16" s="103">
        <f t="shared" si="1"/>
        <v>8931</v>
      </c>
      <c r="E16" s="55">
        <v>1108.2</v>
      </c>
      <c r="F16" s="55">
        <v>655</v>
      </c>
      <c r="G16" s="57">
        <v>750.5</v>
      </c>
      <c r="H16" s="55">
        <v>1656.1</v>
      </c>
      <c r="I16" s="55">
        <v>633.8</v>
      </c>
      <c r="J16" s="57">
        <v>908</v>
      </c>
      <c r="K16" s="55">
        <v>628.9</v>
      </c>
      <c r="L16" s="55">
        <v>670.5</v>
      </c>
      <c r="M16" s="55">
        <v>926.5</v>
      </c>
      <c r="N16" s="55">
        <v>993.5</v>
      </c>
      <c r="O16" s="55"/>
      <c r="P16" s="55"/>
      <c r="Q16" s="57"/>
    </row>
    <row r="17" spans="1:17" s="56" customFormat="1" ht="127.5">
      <c r="A17" s="64" t="s">
        <v>30</v>
      </c>
      <c r="B17" s="79" t="s">
        <v>190</v>
      </c>
      <c r="C17" s="64" t="s">
        <v>1</v>
      </c>
      <c r="D17" s="103">
        <f t="shared" si="1"/>
        <v>0</v>
      </c>
      <c r="E17" s="55"/>
      <c r="F17" s="55"/>
      <c r="G17" s="57"/>
      <c r="H17" s="55"/>
      <c r="I17" s="55"/>
      <c r="J17" s="57"/>
      <c r="K17" s="55"/>
      <c r="L17" s="55"/>
      <c r="M17" s="55"/>
      <c r="N17" s="55"/>
      <c r="O17" s="55"/>
      <c r="P17" s="55"/>
      <c r="Q17" s="57"/>
    </row>
    <row r="18" spans="1:17" s="56" customFormat="1" ht="95.25" customHeight="1">
      <c r="A18" s="90" t="s">
        <v>145</v>
      </c>
      <c r="B18" s="91" t="s">
        <v>47</v>
      </c>
      <c r="C18" s="90"/>
      <c r="D18" s="103">
        <f t="shared" si="1"/>
        <v>8123.6</v>
      </c>
      <c r="E18" s="66">
        <v>933.7</v>
      </c>
      <c r="F18" s="66">
        <v>587.7</v>
      </c>
      <c r="G18" s="66">
        <v>588.4</v>
      </c>
      <c r="H18" s="66">
        <v>1812.3</v>
      </c>
      <c r="I18" s="66">
        <v>589</v>
      </c>
      <c r="J18" s="66">
        <v>765.2</v>
      </c>
      <c r="K18" s="66">
        <v>587.59</v>
      </c>
      <c r="L18" s="104">
        <v>588.72</v>
      </c>
      <c r="M18" s="66">
        <v>865.6</v>
      </c>
      <c r="N18" s="66">
        <v>805.4</v>
      </c>
      <c r="O18" s="55"/>
      <c r="P18" s="55"/>
      <c r="Q18" s="57"/>
    </row>
    <row r="19" spans="1:17" s="56" customFormat="1" ht="76.5">
      <c r="A19" s="89" t="s">
        <v>11</v>
      </c>
      <c r="B19" s="67" t="s">
        <v>102</v>
      </c>
      <c r="C19" s="64" t="s">
        <v>8</v>
      </c>
      <c r="D19" s="103">
        <f t="shared" si="1"/>
        <v>10184.8</v>
      </c>
      <c r="E19" s="55">
        <f>889.4+54.4</f>
        <v>943.8</v>
      </c>
      <c r="F19" s="55">
        <f>793.1+40.8</f>
        <v>833.9</v>
      </c>
      <c r="G19" s="57">
        <f>715.3+40.8</f>
        <v>756.1</v>
      </c>
      <c r="H19" s="55">
        <v>1678.2</v>
      </c>
      <c r="I19" s="55">
        <f>972.8+40.8</f>
        <v>1013.6</v>
      </c>
      <c r="J19" s="57">
        <f>1039.3+54.4</f>
        <v>1093.7</v>
      </c>
      <c r="K19" s="55">
        <f>794.4+40.8</f>
        <v>835.2</v>
      </c>
      <c r="L19" s="55">
        <f>911.3+40.8</f>
        <v>952.1</v>
      </c>
      <c r="M19" s="55">
        <f>1128.7+137.2</f>
        <v>1265.9</v>
      </c>
      <c r="N19" s="55">
        <f>757.9+54.4</f>
        <v>812.3</v>
      </c>
      <c r="O19" s="55"/>
      <c r="P19" s="55"/>
      <c r="Q19" s="57"/>
    </row>
    <row r="20" spans="1:17" s="56" customFormat="1" ht="51">
      <c r="A20" s="89" t="s">
        <v>31</v>
      </c>
      <c r="B20" s="67" t="s">
        <v>174</v>
      </c>
      <c r="C20" s="64" t="s">
        <v>8</v>
      </c>
      <c r="D20" s="103">
        <f t="shared" si="1"/>
        <v>504.4</v>
      </c>
      <c r="E20" s="106">
        <v>54.4</v>
      </c>
      <c r="F20" s="106">
        <v>40.8</v>
      </c>
      <c r="G20" s="105">
        <v>40.8</v>
      </c>
      <c r="H20" s="106">
        <v>0</v>
      </c>
      <c r="I20" s="106">
        <v>40.8</v>
      </c>
      <c r="J20" s="105">
        <v>54.4</v>
      </c>
      <c r="K20" s="106">
        <v>40.8</v>
      </c>
      <c r="L20" s="106">
        <v>40.8</v>
      </c>
      <c r="M20" s="106">
        <v>137.2</v>
      </c>
      <c r="N20" s="106">
        <v>54.4</v>
      </c>
      <c r="O20" s="55"/>
      <c r="P20" s="55"/>
      <c r="Q20" s="57"/>
    </row>
    <row r="21" spans="1:17" s="56" customFormat="1" ht="12.75">
      <c r="A21" s="89" t="s">
        <v>32</v>
      </c>
      <c r="B21" s="71" t="s">
        <v>155</v>
      </c>
      <c r="C21" s="64"/>
      <c r="D21" s="103">
        <f t="shared" si="1"/>
        <v>0</v>
      </c>
      <c r="E21" s="55"/>
      <c r="F21" s="55"/>
      <c r="G21" s="57"/>
      <c r="H21" s="55"/>
      <c r="I21" s="55"/>
      <c r="J21" s="57"/>
      <c r="K21" s="55"/>
      <c r="L21" s="55"/>
      <c r="M21" s="55"/>
      <c r="N21" s="55"/>
      <c r="O21" s="55"/>
      <c r="P21" s="55"/>
      <c r="Q21" s="57"/>
    </row>
    <row r="22" spans="1:17" s="56" customFormat="1" ht="38.25">
      <c r="A22" s="66" t="s">
        <v>12</v>
      </c>
      <c r="B22" s="79" t="s">
        <v>55</v>
      </c>
      <c r="C22" s="64" t="s">
        <v>6</v>
      </c>
      <c r="D22" s="103">
        <f t="shared" si="1"/>
        <v>29</v>
      </c>
      <c r="E22" s="55">
        <v>4</v>
      </c>
      <c r="F22" s="55">
        <v>3</v>
      </c>
      <c r="G22" s="57">
        <v>2</v>
      </c>
      <c r="H22" s="55">
        <v>5</v>
      </c>
      <c r="I22" s="55">
        <v>2</v>
      </c>
      <c r="J22" s="57">
        <v>3</v>
      </c>
      <c r="K22" s="55">
        <v>2</v>
      </c>
      <c r="L22" s="55">
        <v>2</v>
      </c>
      <c r="M22" s="55">
        <v>3</v>
      </c>
      <c r="N22" s="55">
        <v>3</v>
      </c>
      <c r="O22" s="55"/>
      <c r="P22" s="55"/>
      <c r="Q22" s="57"/>
    </row>
    <row r="23" spans="1:17" s="56" customFormat="1" ht="38.25">
      <c r="A23" s="89" t="s">
        <v>33</v>
      </c>
      <c r="B23" s="84" t="s">
        <v>52</v>
      </c>
      <c r="C23" s="64" t="s">
        <v>6</v>
      </c>
      <c r="D23" s="103">
        <f>SUM(E23:N23)</f>
        <v>0</v>
      </c>
      <c r="E23" s="55"/>
      <c r="F23" s="55"/>
      <c r="G23" s="57"/>
      <c r="H23" s="55"/>
      <c r="I23" s="55"/>
      <c r="J23" s="57"/>
      <c r="K23" s="55"/>
      <c r="L23" s="55"/>
      <c r="M23" s="55"/>
      <c r="N23" s="55"/>
      <c r="O23" s="55"/>
      <c r="P23" s="55"/>
      <c r="Q23" s="57"/>
    </row>
    <row r="24" spans="1:17" s="56" customFormat="1" ht="12.75">
      <c r="A24" s="89" t="s">
        <v>49</v>
      </c>
      <c r="B24" s="71" t="s">
        <v>156</v>
      </c>
      <c r="C24" s="64"/>
      <c r="D24" s="103">
        <f t="shared" si="1"/>
        <v>0</v>
      </c>
      <c r="E24" s="55"/>
      <c r="F24" s="55"/>
      <c r="G24" s="57"/>
      <c r="H24" s="55"/>
      <c r="I24" s="55"/>
      <c r="J24" s="57"/>
      <c r="K24" s="55"/>
      <c r="L24" s="55"/>
      <c r="M24" s="55"/>
      <c r="N24" s="55"/>
      <c r="O24" s="55"/>
      <c r="P24" s="55"/>
      <c r="Q24" s="57"/>
    </row>
    <row r="25" spans="1:17" s="56" customFormat="1" ht="63.75">
      <c r="A25" s="89" t="s">
        <v>21</v>
      </c>
      <c r="B25" s="67" t="s">
        <v>88</v>
      </c>
      <c r="C25" s="64" t="s">
        <v>6</v>
      </c>
      <c r="D25" s="103">
        <f t="shared" si="1"/>
        <v>65.4</v>
      </c>
      <c r="E25" s="106">
        <v>7</v>
      </c>
      <c r="F25" s="106">
        <v>5</v>
      </c>
      <c r="G25" s="105">
        <v>6</v>
      </c>
      <c r="H25" s="106">
        <v>12</v>
      </c>
      <c r="I25" s="106">
        <v>6</v>
      </c>
      <c r="J25" s="105">
        <v>6</v>
      </c>
      <c r="K25" s="106">
        <v>5.3</v>
      </c>
      <c r="L25" s="106">
        <v>5</v>
      </c>
      <c r="M25" s="106">
        <v>7</v>
      </c>
      <c r="N25" s="106">
        <v>6.1</v>
      </c>
      <c r="O25" s="55"/>
      <c r="P25" s="55"/>
      <c r="Q25" s="57"/>
    </row>
    <row r="26" spans="1:17" s="56" customFormat="1" ht="38.25">
      <c r="A26" s="89" t="s">
        <v>34</v>
      </c>
      <c r="B26" s="67" t="s">
        <v>52</v>
      </c>
      <c r="C26" s="64" t="s">
        <v>6</v>
      </c>
      <c r="D26" s="103">
        <f t="shared" si="1"/>
        <v>0</v>
      </c>
      <c r="E26" s="55"/>
      <c r="F26" s="55"/>
      <c r="G26" s="57"/>
      <c r="H26" s="55"/>
      <c r="I26" s="55"/>
      <c r="J26" s="57"/>
      <c r="K26" s="55"/>
      <c r="L26" s="55"/>
      <c r="M26" s="55"/>
      <c r="N26" s="55"/>
      <c r="O26" s="55"/>
      <c r="P26" s="55"/>
      <c r="Q26" s="57"/>
    </row>
    <row r="27" spans="1:17" s="56" customFormat="1" ht="12.75">
      <c r="A27" s="89" t="s">
        <v>141</v>
      </c>
      <c r="B27" s="71" t="s">
        <v>165</v>
      </c>
      <c r="C27" s="64"/>
      <c r="D27" s="103">
        <f t="shared" si="1"/>
        <v>0</v>
      </c>
      <c r="E27" s="55"/>
      <c r="F27" s="55"/>
      <c r="G27" s="57"/>
      <c r="H27" s="55"/>
      <c r="I27" s="55"/>
      <c r="J27" s="57"/>
      <c r="K27" s="55"/>
      <c r="L27" s="55"/>
      <c r="M27" s="55"/>
      <c r="N27" s="55"/>
      <c r="O27" s="55"/>
      <c r="P27" s="55"/>
      <c r="Q27" s="57"/>
    </row>
    <row r="28" spans="1:17" s="56" customFormat="1" ht="38.25">
      <c r="A28" s="89" t="s">
        <v>22</v>
      </c>
      <c r="B28" s="65" t="s">
        <v>57</v>
      </c>
      <c r="C28" s="64" t="s">
        <v>8</v>
      </c>
      <c r="D28" s="103">
        <f t="shared" si="1"/>
        <v>14183</v>
      </c>
      <c r="E28" s="55">
        <f>1495.2-54.4</f>
        <v>1440.8</v>
      </c>
      <c r="F28" s="55">
        <f>1047.5-40.8</f>
        <v>1006.7</v>
      </c>
      <c r="G28" s="57">
        <f>960.3-40.8</f>
        <v>919.5</v>
      </c>
      <c r="H28" s="55">
        <v>4092.2</v>
      </c>
      <c r="I28" s="55">
        <f>624.8-40.8</f>
        <v>584</v>
      </c>
      <c r="J28" s="57">
        <f>1618.1-54.4</f>
        <v>1563.7</v>
      </c>
      <c r="K28" s="55">
        <f>698.6-40.8</f>
        <v>657.8</v>
      </c>
      <c r="L28" s="55">
        <f>788.3-40.8</f>
        <v>747.5</v>
      </c>
      <c r="M28" s="55">
        <f>2198-137.2</f>
        <v>2060.8</v>
      </c>
      <c r="N28" s="55">
        <f>1164.4-54.4</f>
        <v>1110</v>
      </c>
      <c r="O28" s="55"/>
      <c r="P28" s="55"/>
      <c r="Q28" s="57"/>
    </row>
    <row r="29" spans="1:17" s="56" customFormat="1" ht="38.25">
      <c r="A29" s="89" t="s">
        <v>96</v>
      </c>
      <c r="B29" s="65" t="s">
        <v>52</v>
      </c>
      <c r="C29" s="64" t="s">
        <v>8</v>
      </c>
      <c r="D29" s="103">
        <f t="shared" si="1"/>
        <v>0</v>
      </c>
      <c r="E29" s="55"/>
      <c r="F29" s="55"/>
      <c r="G29" s="57"/>
      <c r="H29" s="55"/>
      <c r="I29" s="55"/>
      <c r="J29" s="57"/>
      <c r="K29" s="55"/>
      <c r="L29" s="55"/>
      <c r="M29" s="55"/>
      <c r="N29" s="55"/>
      <c r="O29" s="55"/>
      <c r="P29" s="55"/>
      <c r="Q29" s="57"/>
    </row>
    <row r="30" spans="1:17" s="56" customFormat="1" ht="12.75">
      <c r="A30" s="89" t="s">
        <v>132</v>
      </c>
      <c r="B30" s="71" t="s">
        <v>155</v>
      </c>
      <c r="C30" s="64"/>
      <c r="D30" s="103">
        <f t="shared" si="1"/>
        <v>0</v>
      </c>
      <c r="E30" s="55"/>
      <c r="F30" s="55"/>
      <c r="G30" s="57"/>
      <c r="H30" s="55"/>
      <c r="I30" s="55"/>
      <c r="J30" s="57"/>
      <c r="K30" s="55"/>
      <c r="L30" s="55"/>
      <c r="M30" s="55"/>
      <c r="N30" s="55"/>
      <c r="O30" s="55"/>
      <c r="P30" s="55"/>
      <c r="Q30" s="57"/>
    </row>
    <row r="31" spans="1:17" s="56" customFormat="1" ht="34.5" customHeight="1">
      <c r="A31" s="66" t="s">
        <v>23</v>
      </c>
      <c r="B31" s="84" t="s">
        <v>9</v>
      </c>
      <c r="C31" s="64" t="s">
        <v>6</v>
      </c>
      <c r="D31" s="103">
        <f t="shared" si="1"/>
        <v>150.6</v>
      </c>
      <c r="E31" s="55">
        <v>21.7</v>
      </c>
      <c r="F31" s="55">
        <v>11.8</v>
      </c>
      <c r="G31" s="57">
        <v>8</v>
      </c>
      <c r="H31" s="55">
        <v>28</v>
      </c>
      <c r="I31" s="55">
        <v>7.3</v>
      </c>
      <c r="J31" s="57">
        <v>17.4</v>
      </c>
      <c r="K31" s="55">
        <v>6.8</v>
      </c>
      <c r="L31" s="55">
        <v>10.3</v>
      </c>
      <c r="M31" s="55">
        <v>21.8</v>
      </c>
      <c r="N31" s="55">
        <v>17.5</v>
      </c>
      <c r="O31" s="55"/>
      <c r="P31" s="55"/>
      <c r="Q31" s="57"/>
    </row>
    <row r="32" spans="1:17" s="56" customFormat="1" ht="38.25">
      <c r="A32" s="89" t="s">
        <v>35</v>
      </c>
      <c r="B32" s="84" t="s">
        <v>52</v>
      </c>
      <c r="C32" s="64" t="s">
        <v>6</v>
      </c>
      <c r="D32" s="103">
        <f t="shared" si="1"/>
        <v>3.7</v>
      </c>
      <c r="E32" s="55">
        <v>0.4</v>
      </c>
      <c r="F32" s="55">
        <v>0.3</v>
      </c>
      <c r="G32" s="55">
        <v>0.3</v>
      </c>
      <c r="H32" s="55">
        <v>0</v>
      </c>
      <c r="I32" s="55">
        <v>0.3</v>
      </c>
      <c r="J32" s="55">
        <v>0.4</v>
      </c>
      <c r="K32" s="55">
        <v>0.3</v>
      </c>
      <c r="L32" s="55">
        <v>0.3</v>
      </c>
      <c r="M32" s="55">
        <v>1</v>
      </c>
      <c r="N32" s="55">
        <v>0.4</v>
      </c>
      <c r="O32" s="55"/>
      <c r="P32" s="55"/>
      <c r="Q32" s="55"/>
    </row>
    <row r="33" spans="1:17" s="56" customFormat="1" ht="12.75">
      <c r="A33" s="89" t="s">
        <v>133</v>
      </c>
      <c r="B33" s="71" t="s">
        <v>156</v>
      </c>
      <c r="C33" s="64"/>
      <c r="D33" s="103">
        <f t="shared" si="1"/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56" customFormat="1" ht="38.25">
      <c r="A34" s="66" t="s">
        <v>13</v>
      </c>
      <c r="B34" s="79" t="s">
        <v>139</v>
      </c>
      <c r="C34" s="64" t="s">
        <v>10</v>
      </c>
      <c r="D34" s="103">
        <f t="shared" si="1"/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56" customFormat="1" ht="38.25">
      <c r="A35" s="89" t="s">
        <v>48</v>
      </c>
      <c r="B35" s="84" t="s">
        <v>52</v>
      </c>
      <c r="C35" s="64" t="s">
        <v>10</v>
      </c>
      <c r="D35" s="103">
        <f t="shared" si="1"/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56" customFormat="1" ht="12.75">
      <c r="A36" s="89" t="s">
        <v>134</v>
      </c>
      <c r="B36" s="71" t="s">
        <v>156</v>
      </c>
      <c r="C36" s="64"/>
      <c r="D36" s="103">
        <f t="shared" si="1"/>
        <v>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56" customFormat="1" ht="38.25">
      <c r="A37" s="89" t="s">
        <v>14</v>
      </c>
      <c r="B37" s="79" t="s">
        <v>137</v>
      </c>
      <c r="C37" s="64" t="s">
        <v>10</v>
      </c>
      <c r="D37" s="103">
        <f t="shared" si="1"/>
        <v>10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  <c r="O37" s="55"/>
      <c r="P37" s="55"/>
      <c r="Q37" s="55"/>
    </row>
    <row r="38" spans="1:17" s="56" customFormat="1" ht="38.25">
      <c r="A38" s="89" t="s">
        <v>144</v>
      </c>
      <c r="B38" s="84" t="s">
        <v>52</v>
      </c>
      <c r="C38" s="64" t="s">
        <v>10</v>
      </c>
      <c r="D38" s="103">
        <f t="shared" si="1"/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56" customFormat="1" ht="12.75">
      <c r="A39" s="89" t="s">
        <v>135</v>
      </c>
      <c r="B39" s="71" t="s">
        <v>156</v>
      </c>
      <c r="C39" s="64"/>
      <c r="D39" s="103">
        <f t="shared" si="1"/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83" customFormat="1" ht="76.5">
      <c r="A40" s="64" t="s">
        <v>15</v>
      </c>
      <c r="B40" s="84" t="s">
        <v>175</v>
      </c>
      <c r="C40" s="64" t="s">
        <v>2</v>
      </c>
      <c r="D40" s="88">
        <f aca="true" t="shared" si="3" ref="D40:Q40">D41/D42*100</f>
        <v>150.3</v>
      </c>
      <c r="E40" s="88">
        <f t="shared" si="3"/>
        <v>195.6</v>
      </c>
      <c r="F40" s="88">
        <f t="shared" si="3"/>
        <v>578.4</v>
      </c>
      <c r="G40" s="88">
        <f t="shared" si="3"/>
        <v>167.2</v>
      </c>
      <c r="H40" s="88">
        <f t="shared" si="3"/>
        <v>128.6</v>
      </c>
      <c r="I40" s="88">
        <f t="shared" si="3"/>
        <v>147.9</v>
      </c>
      <c r="J40" s="88">
        <f t="shared" si="3"/>
        <v>183.6</v>
      </c>
      <c r="K40" s="88">
        <f t="shared" si="3"/>
        <v>150.9</v>
      </c>
      <c r="L40" s="88">
        <f>L41/L42*100</f>
        <v>115</v>
      </c>
      <c r="M40" s="88">
        <f>M41/M42*100</f>
        <v>173.4</v>
      </c>
      <c r="N40" s="88">
        <f>N41/N42*100</f>
        <v>262.3</v>
      </c>
      <c r="O40" s="88" t="e">
        <f>O41/O42*100</f>
        <v>#DIV/0!</v>
      </c>
      <c r="P40" s="88" t="e">
        <f t="shared" si="3"/>
        <v>#DIV/0!</v>
      </c>
      <c r="Q40" s="88" t="e">
        <f t="shared" si="3"/>
        <v>#DIV/0!</v>
      </c>
    </row>
    <row r="41" spans="1:17" s="56" customFormat="1" ht="96" customHeight="1">
      <c r="A41" s="64" t="s">
        <v>50</v>
      </c>
      <c r="B41" s="84" t="s">
        <v>176</v>
      </c>
      <c r="C41" s="64" t="s">
        <v>1</v>
      </c>
      <c r="D41" s="103">
        <f t="shared" si="1"/>
        <v>5729.1</v>
      </c>
      <c r="E41" s="55">
        <v>211.1</v>
      </c>
      <c r="F41" s="55">
        <v>356.9</v>
      </c>
      <c r="G41" s="55">
        <v>294.2</v>
      </c>
      <c r="H41" s="55">
        <v>3145.8</v>
      </c>
      <c r="I41" s="55">
        <v>212.3</v>
      </c>
      <c r="J41" s="55">
        <v>399.3</v>
      </c>
      <c r="K41" s="55">
        <v>121</v>
      </c>
      <c r="L41" s="55">
        <v>239.6</v>
      </c>
      <c r="M41" s="55">
        <v>433.6</v>
      </c>
      <c r="N41" s="55">
        <v>315.3</v>
      </c>
      <c r="O41" s="55"/>
      <c r="P41" s="55"/>
      <c r="Q41" s="55"/>
    </row>
    <row r="42" spans="1:17" s="56" customFormat="1" ht="99.75" customHeight="1">
      <c r="A42" s="64" t="s">
        <v>136</v>
      </c>
      <c r="B42" s="84" t="s">
        <v>177</v>
      </c>
      <c r="C42" s="64" t="s">
        <v>1</v>
      </c>
      <c r="D42" s="103">
        <f t="shared" si="1"/>
        <v>3811.6</v>
      </c>
      <c r="E42" s="55">
        <v>107.9</v>
      </c>
      <c r="F42" s="55">
        <v>61.7</v>
      </c>
      <c r="G42" s="55">
        <v>176</v>
      </c>
      <c r="H42" s="55">
        <v>2446.2</v>
      </c>
      <c r="I42" s="55">
        <v>143.5</v>
      </c>
      <c r="J42" s="55">
        <v>217.5</v>
      </c>
      <c r="K42" s="55">
        <v>80.2</v>
      </c>
      <c r="L42" s="55">
        <v>208.3</v>
      </c>
      <c r="M42" s="55">
        <v>250.1</v>
      </c>
      <c r="N42" s="55">
        <v>120.2</v>
      </c>
      <c r="O42" s="55"/>
      <c r="P42" s="55"/>
      <c r="Q42" s="55"/>
    </row>
    <row r="43" spans="1:17" s="56" customFormat="1" ht="169.5" customHeight="1">
      <c r="A43" s="64" t="s">
        <v>24</v>
      </c>
      <c r="B43" s="84" t="s">
        <v>191</v>
      </c>
      <c r="C43" s="64" t="s">
        <v>2</v>
      </c>
      <c r="D43" s="103">
        <f t="shared" si="1"/>
        <v>0</v>
      </c>
      <c r="E43" s="55">
        <f aca="true" t="shared" si="4" ref="E43:Q43">E44/E45*100</f>
        <v>0</v>
      </c>
      <c r="F43" s="55">
        <f t="shared" si="4"/>
        <v>0</v>
      </c>
      <c r="G43" s="55">
        <f t="shared" si="4"/>
        <v>0</v>
      </c>
      <c r="H43" s="55">
        <f t="shared" si="4"/>
        <v>0</v>
      </c>
      <c r="I43" s="55">
        <f t="shared" si="4"/>
        <v>0</v>
      </c>
      <c r="J43" s="55">
        <f t="shared" si="4"/>
        <v>0</v>
      </c>
      <c r="K43" s="55">
        <f t="shared" si="4"/>
        <v>0</v>
      </c>
      <c r="L43" s="55">
        <f t="shared" si="4"/>
        <v>0</v>
      </c>
      <c r="M43" s="55">
        <f t="shared" si="4"/>
        <v>0</v>
      </c>
      <c r="N43" s="55">
        <f t="shared" si="4"/>
        <v>0</v>
      </c>
      <c r="O43" s="55" t="e">
        <f t="shared" si="4"/>
        <v>#DIV/0!</v>
      </c>
      <c r="P43" s="55" t="e">
        <f t="shared" si="4"/>
        <v>#DIV/0!</v>
      </c>
      <c r="Q43" s="55" t="e">
        <f t="shared" si="4"/>
        <v>#DIV/0!</v>
      </c>
    </row>
    <row r="44" spans="1:17" s="56" customFormat="1" ht="65.25" customHeight="1">
      <c r="A44" s="64" t="s">
        <v>51</v>
      </c>
      <c r="B44" s="84" t="s">
        <v>168</v>
      </c>
      <c r="C44" s="64" t="s">
        <v>1</v>
      </c>
      <c r="D44" s="103">
        <f t="shared" si="1"/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85" customFormat="1" ht="102.75" customHeight="1">
      <c r="A45" s="64" t="s">
        <v>167</v>
      </c>
      <c r="B45" s="84" t="s">
        <v>38</v>
      </c>
      <c r="C45" s="64" t="s">
        <v>1</v>
      </c>
      <c r="D45" s="103">
        <f t="shared" si="1"/>
        <v>18330.4</v>
      </c>
      <c r="E45" s="55">
        <v>935.3</v>
      </c>
      <c r="F45" s="55">
        <v>764.2</v>
      </c>
      <c r="G45" s="55">
        <v>794.3</v>
      </c>
      <c r="H45" s="55">
        <v>9884.2</v>
      </c>
      <c r="I45" s="55">
        <v>678</v>
      </c>
      <c r="J45" s="55">
        <v>1086.1</v>
      </c>
      <c r="K45" s="55">
        <v>425.9</v>
      </c>
      <c r="L45" s="55">
        <v>648.3</v>
      </c>
      <c r="M45" s="55">
        <v>2049.4</v>
      </c>
      <c r="N45" s="55">
        <v>1064.7</v>
      </c>
      <c r="O45" s="55"/>
      <c r="P45" s="55"/>
      <c r="Q45" s="55"/>
    </row>
    <row r="46" spans="1:17" s="56" customFormat="1" ht="157.5" customHeight="1">
      <c r="A46" s="64" t="s">
        <v>16</v>
      </c>
      <c r="B46" s="84" t="s">
        <v>179</v>
      </c>
      <c r="C46" s="64" t="s">
        <v>2</v>
      </c>
      <c r="D46" s="103">
        <f t="shared" si="1"/>
        <v>0</v>
      </c>
      <c r="E46" s="88">
        <f aca="true" t="shared" si="5" ref="E46:Q46">E47/E45*100</f>
        <v>0</v>
      </c>
      <c r="F46" s="88">
        <f t="shared" si="5"/>
        <v>0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 t="e">
        <f t="shared" si="5"/>
        <v>#DIV/0!</v>
      </c>
      <c r="P46" s="88" t="e">
        <f t="shared" si="5"/>
        <v>#DIV/0!</v>
      </c>
      <c r="Q46" s="88" t="e">
        <f t="shared" si="5"/>
        <v>#DIV/0!</v>
      </c>
    </row>
    <row r="47" spans="1:17" s="56" customFormat="1" ht="40.5" customHeight="1">
      <c r="A47" s="64" t="s">
        <v>106</v>
      </c>
      <c r="B47" s="84" t="s">
        <v>39</v>
      </c>
      <c r="C47" s="64" t="s">
        <v>1</v>
      </c>
      <c r="D47" s="103">
        <f t="shared" si="1"/>
        <v>0</v>
      </c>
      <c r="E47" s="55"/>
      <c r="F47" s="55"/>
      <c r="G47" s="57"/>
      <c r="H47" s="55"/>
      <c r="I47" s="55"/>
      <c r="J47" s="57"/>
      <c r="K47" s="55"/>
      <c r="L47" s="55"/>
      <c r="M47" s="55"/>
      <c r="N47" s="55"/>
      <c r="O47" s="55"/>
      <c r="P47" s="55"/>
      <c r="Q47" s="57"/>
    </row>
    <row r="48" spans="1:17" s="56" customFormat="1" ht="138" customHeight="1">
      <c r="A48" s="64" t="s">
        <v>17</v>
      </c>
      <c r="B48" s="84" t="s">
        <v>169</v>
      </c>
      <c r="C48" s="64" t="s">
        <v>2</v>
      </c>
      <c r="D48" s="103">
        <f t="shared" si="1"/>
        <v>9.7</v>
      </c>
      <c r="E48" s="88">
        <f aca="true" t="shared" si="6" ref="E48:Q48">E49/E45*100</f>
        <v>0</v>
      </c>
      <c r="F48" s="88">
        <f t="shared" si="6"/>
        <v>0</v>
      </c>
      <c r="G48" s="88">
        <f>G49/G45*100</f>
        <v>1.7</v>
      </c>
      <c r="H48" s="88">
        <f t="shared" si="6"/>
        <v>3.5</v>
      </c>
      <c r="I48" s="88">
        <f t="shared" si="6"/>
        <v>0</v>
      </c>
      <c r="J48" s="88">
        <f t="shared" si="6"/>
        <v>4.5</v>
      </c>
      <c r="K48" s="88">
        <f t="shared" si="6"/>
        <v>0</v>
      </c>
      <c r="L48" s="88">
        <f t="shared" si="6"/>
        <v>0</v>
      </c>
      <c r="M48" s="88">
        <f t="shared" si="6"/>
        <v>0</v>
      </c>
      <c r="N48" s="88">
        <f t="shared" si="6"/>
        <v>0</v>
      </c>
      <c r="O48" s="88" t="e">
        <f t="shared" si="6"/>
        <v>#DIV/0!</v>
      </c>
      <c r="P48" s="88" t="e">
        <f t="shared" si="6"/>
        <v>#DIV/0!</v>
      </c>
      <c r="Q48" s="88" t="e">
        <f t="shared" si="6"/>
        <v>#DIV/0!</v>
      </c>
    </row>
    <row r="49" spans="1:17" s="56" customFormat="1" ht="130.5" customHeight="1">
      <c r="A49" s="64" t="s">
        <v>53</v>
      </c>
      <c r="B49" s="84" t="s">
        <v>170</v>
      </c>
      <c r="C49" s="64" t="s">
        <v>1</v>
      </c>
      <c r="D49" s="103">
        <f t="shared" si="1"/>
        <v>406.8</v>
      </c>
      <c r="E49" s="55">
        <v>0</v>
      </c>
      <c r="F49" s="55"/>
      <c r="G49" s="55">
        <v>13.2</v>
      </c>
      <c r="H49" s="55">
        <v>344.9</v>
      </c>
      <c r="I49" s="55">
        <v>0</v>
      </c>
      <c r="J49" s="55">
        <v>48.7</v>
      </c>
      <c r="K49" s="55"/>
      <c r="L49" s="55">
        <v>0</v>
      </c>
      <c r="M49" s="55"/>
      <c r="N49" s="55"/>
      <c r="O49" s="55"/>
      <c r="P49" s="55"/>
      <c r="Q49" s="55"/>
    </row>
    <row r="50" spans="1:17" s="56" customFormat="1" ht="123" customHeight="1">
      <c r="A50" s="64" t="s">
        <v>18</v>
      </c>
      <c r="B50" s="84" t="s">
        <v>171</v>
      </c>
      <c r="C50" s="64" t="s">
        <v>2</v>
      </c>
      <c r="D50" s="103">
        <f t="shared" si="1"/>
        <v>0</v>
      </c>
      <c r="E50" s="88">
        <f aca="true" t="shared" si="7" ref="E50:Q50">E51/E41*100</f>
        <v>0</v>
      </c>
      <c r="F50" s="88">
        <f t="shared" si="7"/>
        <v>0</v>
      </c>
      <c r="G50" s="88">
        <f t="shared" si="7"/>
        <v>0</v>
      </c>
      <c r="H50" s="88">
        <f t="shared" si="7"/>
        <v>0</v>
      </c>
      <c r="I50" s="88">
        <f t="shared" si="7"/>
        <v>0</v>
      </c>
      <c r="J50" s="88">
        <f t="shared" si="7"/>
        <v>0</v>
      </c>
      <c r="K50" s="88">
        <f t="shared" si="7"/>
        <v>0</v>
      </c>
      <c r="L50" s="88">
        <f t="shared" si="7"/>
        <v>0</v>
      </c>
      <c r="M50" s="88">
        <f t="shared" si="7"/>
        <v>0</v>
      </c>
      <c r="N50" s="88">
        <f t="shared" si="7"/>
        <v>0</v>
      </c>
      <c r="O50" s="88" t="e">
        <f t="shared" si="7"/>
        <v>#DIV/0!</v>
      </c>
      <c r="P50" s="88" t="e">
        <f t="shared" si="7"/>
        <v>#DIV/0!</v>
      </c>
      <c r="Q50" s="88" t="e">
        <f t="shared" si="7"/>
        <v>#DIV/0!</v>
      </c>
    </row>
    <row r="51" spans="1:17" s="56" customFormat="1" ht="71.25" customHeight="1">
      <c r="A51" s="66" t="s">
        <v>107</v>
      </c>
      <c r="B51" s="84" t="s">
        <v>119</v>
      </c>
      <c r="C51" s="64" t="s">
        <v>1</v>
      </c>
      <c r="D51" s="103">
        <f t="shared" si="1"/>
        <v>0</v>
      </c>
      <c r="E51" s="55"/>
      <c r="F51" s="55"/>
      <c r="G51" s="57"/>
      <c r="H51" s="55"/>
      <c r="I51" s="55"/>
      <c r="J51" s="57"/>
      <c r="K51" s="55"/>
      <c r="L51" s="55"/>
      <c r="M51" s="55"/>
      <c r="N51" s="55"/>
      <c r="O51" s="55"/>
      <c r="P51" s="55"/>
      <c r="Q51" s="57"/>
    </row>
    <row r="52" spans="1:17" s="56" customFormat="1" ht="103.5" customHeight="1">
      <c r="A52" s="66" t="s">
        <v>19</v>
      </c>
      <c r="B52" s="84" t="s">
        <v>172</v>
      </c>
      <c r="C52" s="64" t="s">
        <v>2</v>
      </c>
      <c r="D52" s="103" t="e">
        <f t="shared" si="1"/>
        <v>#DIV/0!</v>
      </c>
      <c r="E52" s="88" t="e">
        <f aca="true" t="shared" si="8" ref="E52:Q52">E54/E53*100</f>
        <v>#DIV/0!</v>
      </c>
      <c r="F52" s="88" t="e">
        <f t="shared" si="8"/>
        <v>#DIV/0!</v>
      </c>
      <c r="G52" s="88" t="e">
        <f t="shared" si="8"/>
        <v>#DIV/0!</v>
      </c>
      <c r="H52" s="88" t="e">
        <f t="shared" si="8"/>
        <v>#DIV/0!</v>
      </c>
      <c r="I52" s="88" t="e">
        <f t="shared" si="8"/>
        <v>#DIV/0!</v>
      </c>
      <c r="J52" s="88" t="e">
        <f t="shared" si="8"/>
        <v>#DIV/0!</v>
      </c>
      <c r="K52" s="88" t="e">
        <f t="shared" si="8"/>
        <v>#DIV/0!</v>
      </c>
      <c r="L52" s="88" t="e">
        <f t="shared" si="8"/>
        <v>#DIV/0!</v>
      </c>
      <c r="M52" s="88" t="e">
        <f t="shared" si="8"/>
        <v>#DIV/0!</v>
      </c>
      <c r="N52" s="88" t="e">
        <f t="shared" si="8"/>
        <v>#DIV/0!</v>
      </c>
      <c r="O52" s="88" t="e">
        <f t="shared" si="8"/>
        <v>#DIV/0!</v>
      </c>
      <c r="P52" s="88" t="e">
        <f t="shared" si="8"/>
        <v>#DIV/0!</v>
      </c>
      <c r="Q52" s="88" t="e">
        <f t="shared" si="8"/>
        <v>#DIV/0!</v>
      </c>
    </row>
    <row r="53" spans="1:17" s="56" customFormat="1" ht="82.5" customHeight="1">
      <c r="A53" s="66" t="s">
        <v>100</v>
      </c>
      <c r="B53" s="84" t="s">
        <v>66</v>
      </c>
      <c r="C53" s="64" t="s">
        <v>1</v>
      </c>
      <c r="D53" s="103">
        <f t="shared" si="1"/>
        <v>0</v>
      </c>
      <c r="E53" s="55"/>
      <c r="F53" s="55"/>
      <c r="G53" s="57"/>
      <c r="H53" s="55"/>
      <c r="I53" s="55"/>
      <c r="J53" s="57"/>
      <c r="K53" s="55"/>
      <c r="L53" s="55"/>
      <c r="M53" s="55"/>
      <c r="N53" s="55"/>
      <c r="O53" s="55"/>
      <c r="P53" s="55"/>
      <c r="Q53" s="57"/>
    </row>
    <row r="54" spans="1:17" s="56" customFormat="1" ht="75.75" customHeight="1">
      <c r="A54" s="69" t="s">
        <v>108</v>
      </c>
      <c r="B54" s="84" t="s">
        <v>67</v>
      </c>
      <c r="C54" s="64" t="s">
        <v>1</v>
      </c>
      <c r="D54" s="103">
        <f t="shared" si="1"/>
        <v>0</v>
      </c>
      <c r="E54" s="55"/>
      <c r="F54" s="55"/>
      <c r="G54" s="57"/>
      <c r="H54" s="55"/>
      <c r="I54" s="55"/>
      <c r="J54" s="57"/>
      <c r="K54" s="55"/>
      <c r="L54" s="55"/>
      <c r="M54" s="55"/>
      <c r="N54" s="55"/>
      <c r="O54" s="55"/>
      <c r="P54" s="55"/>
      <c r="Q54" s="57"/>
    </row>
    <row r="55" spans="1:17" s="56" customFormat="1" ht="100.5" customHeight="1">
      <c r="A55" s="66" t="s">
        <v>20</v>
      </c>
      <c r="B55" s="84" t="s">
        <v>173</v>
      </c>
      <c r="C55" s="64" t="s">
        <v>2</v>
      </c>
      <c r="D55" s="103">
        <f t="shared" si="1"/>
        <v>0</v>
      </c>
      <c r="E55" s="88">
        <f aca="true" t="shared" si="9" ref="E55:Q55">E56/E57*100</f>
        <v>0</v>
      </c>
      <c r="F55" s="88">
        <f t="shared" si="9"/>
        <v>0</v>
      </c>
      <c r="G55" s="88">
        <f t="shared" si="9"/>
        <v>0</v>
      </c>
      <c r="H55" s="88">
        <f t="shared" si="9"/>
        <v>0</v>
      </c>
      <c r="I55" s="88">
        <f t="shared" si="9"/>
        <v>0</v>
      </c>
      <c r="J55" s="88">
        <f t="shared" si="9"/>
        <v>0</v>
      </c>
      <c r="K55" s="88">
        <f t="shared" si="9"/>
        <v>0</v>
      </c>
      <c r="L55" s="88">
        <f t="shared" si="9"/>
        <v>0</v>
      </c>
      <c r="M55" s="88">
        <f t="shared" si="9"/>
        <v>0</v>
      </c>
      <c r="N55" s="88">
        <f t="shared" si="9"/>
        <v>0</v>
      </c>
      <c r="O55" s="88" t="e">
        <f t="shared" si="9"/>
        <v>#DIV/0!</v>
      </c>
      <c r="P55" s="88" t="e">
        <f t="shared" si="9"/>
        <v>#DIV/0!</v>
      </c>
      <c r="Q55" s="88" t="e">
        <f t="shared" si="9"/>
        <v>#DIV/0!</v>
      </c>
    </row>
    <row r="56" spans="1:17" s="56" customFormat="1" ht="57.75" customHeight="1">
      <c r="A56" s="66" t="s">
        <v>54</v>
      </c>
      <c r="B56" s="84" t="s">
        <v>64</v>
      </c>
      <c r="C56" s="64" t="s">
        <v>1</v>
      </c>
      <c r="D56" s="103">
        <f t="shared" si="1"/>
        <v>0</v>
      </c>
      <c r="E56" s="55"/>
      <c r="F56" s="55"/>
      <c r="G56" s="57"/>
      <c r="H56" s="55"/>
      <c r="I56" s="55"/>
      <c r="J56" s="57"/>
      <c r="K56" s="55"/>
      <c r="L56" s="55"/>
      <c r="M56" s="55"/>
      <c r="N56" s="55"/>
      <c r="O56" s="55"/>
      <c r="P56" s="55"/>
      <c r="Q56" s="57"/>
    </row>
    <row r="57" spans="1:17" s="56" customFormat="1" ht="57.75" customHeight="1">
      <c r="A57" s="69" t="s">
        <v>109</v>
      </c>
      <c r="B57" s="79" t="s">
        <v>65</v>
      </c>
      <c r="C57" s="64" t="s">
        <v>1</v>
      </c>
      <c r="D57" s="103">
        <f>SUM(E57:N57)</f>
        <v>11221.4</v>
      </c>
      <c r="E57" s="55">
        <v>1235.9</v>
      </c>
      <c r="F57" s="55">
        <v>905.8</v>
      </c>
      <c r="G57" s="57">
        <v>703.3</v>
      </c>
      <c r="H57" s="55">
        <v>3442.2</v>
      </c>
      <c r="I57" s="55">
        <v>572.2</v>
      </c>
      <c r="J57" s="57">
        <v>1067.4</v>
      </c>
      <c r="K57" s="55">
        <v>694.9</v>
      </c>
      <c r="L57" s="55">
        <v>608.4</v>
      </c>
      <c r="M57" s="55">
        <v>1000.2</v>
      </c>
      <c r="N57" s="55">
        <v>991.1</v>
      </c>
      <c r="O57" s="55"/>
      <c r="P57" s="55"/>
      <c r="Q57" s="57"/>
    </row>
    <row r="58" spans="2:21" ht="36" customHeight="1">
      <c r="B58" s="58"/>
      <c r="C58" s="58"/>
      <c r="D58" s="58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2:21" s="1" customFormat="1" ht="15">
      <c r="B59" s="30" t="s">
        <v>75</v>
      </c>
      <c r="C59" s="31" t="s">
        <v>76</v>
      </c>
      <c r="D59" s="30"/>
      <c r="E59" s="43" t="s">
        <v>221</v>
      </c>
      <c r="F59" s="43"/>
      <c r="G59" s="32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2:21" s="1" customFormat="1" ht="12.75">
      <c r="B60" s="33"/>
      <c r="C60" s="34" t="s">
        <v>77</v>
      </c>
      <c r="D60" s="35"/>
      <c r="E60" s="62" t="s">
        <v>78</v>
      </c>
      <c r="F60" s="62"/>
      <c r="G60" s="36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2:21" s="1" customFormat="1" ht="12.75">
      <c r="B61" s="33"/>
      <c r="C61" s="37"/>
      <c r="D61" s="33"/>
      <c r="E61" s="33"/>
      <c r="F61" s="38"/>
      <c r="G61" s="38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2:21" s="1" customFormat="1" ht="15">
      <c r="B62" s="30" t="s">
        <v>79</v>
      </c>
      <c r="C62" s="31" t="s">
        <v>76</v>
      </c>
      <c r="D62" s="39"/>
      <c r="E62" s="43" t="s">
        <v>224</v>
      </c>
      <c r="F62" s="43"/>
      <c r="G62" s="43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2:21" s="1" customFormat="1" ht="12.75">
      <c r="B63" s="33"/>
      <c r="C63" s="34" t="s">
        <v>80</v>
      </c>
      <c r="D63" s="35"/>
      <c r="E63" s="62" t="s">
        <v>78</v>
      </c>
      <c r="F63" s="62"/>
      <c r="G63" s="35" t="s">
        <v>81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2:21" s="1" customFormat="1" ht="12.75">
      <c r="B64" s="33"/>
      <c r="C64" s="37"/>
      <c r="D64" s="33"/>
      <c r="E64" s="33"/>
      <c r="F64" s="33"/>
      <c r="G64" s="33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2:21" s="1" customFormat="1" ht="15">
      <c r="B65" s="40" t="s">
        <v>82</v>
      </c>
      <c r="C65" s="37"/>
      <c r="D65" s="33"/>
      <c r="E65" s="33"/>
      <c r="F65" s="33"/>
      <c r="G65" s="33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2:21" s="1" customFormat="1" ht="12.75">
      <c r="B66" s="41"/>
      <c r="C66" s="37"/>
      <c r="D66" s="33"/>
      <c r="E66" s="33"/>
      <c r="F66" s="33"/>
      <c r="G66" s="33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2:21" s="1" customFormat="1" ht="12.75">
      <c r="B67" s="33" t="s">
        <v>83</v>
      </c>
      <c r="C67" s="42"/>
      <c r="D67" s="41"/>
      <c r="E67" s="41"/>
      <c r="F67" s="41"/>
      <c r="G67" s="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8:21" ht="6" customHeight="1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8:21" ht="6" customHeight="1"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8:21" ht="6" customHeight="1"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8:21" ht="7.5" customHeight="1"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8:10" ht="36" customHeight="1">
      <c r="H72" s="49"/>
      <c r="I72" s="49"/>
      <c r="J72" s="49"/>
    </row>
    <row r="73" spans="3:10" ht="12.75">
      <c r="C73" s="59"/>
      <c r="D73" s="59"/>
      <c r="E73" s="60"/>
      <c r="F73" s="60"/>
      <c r="G73" s="60"/>
      <c r="H73" s="60"/>
      <c r="I73" s="60"/>
      <c r="J73" s="60"/>
    </row>
    <row r="75" ht="15.75" customHeight="1"/>
  </sheetData>
  <sheetProtection/>
  <mergeCells count="8">
    <mergeCell ref="K3:Q3"/>
    <mergeCell ref="B4:Q4"/>
    <mergeCell ref="B6:Q6"/>
    <mergeCell ref="A8:A9"/>
    <mergeCell ref="C8:C9"/>
    <mergeCell ref="D8:D9"/>
    <mergeCell ref="E8:Q8"/>
    <mergeCell ref="B5:Q5"/>
  </mergeCells>
  <printOptions/>
  <pageMargins left="0.15748031496062992" right="0.15748031496062992" top="0.1968503937007874" bottom="0.1968503937007874" header="0" footer="0"/>
  <pageSetup fitToHeight="3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9.125" style="107" customWidth="1"/>
    <col min="2" max="2" width="12.625" style="0" customWidth="1"/>
    <col min="3" max="5" width="11.875" style="0" bestFit="1" customWidth="1"/>
    <col min="6" max="6" width="13.625" style="0" customWidth="1"/>
    <col min="7" max="8" width="11.875" style="0" bestFit="1" customWidth="1"/>
  </cols>
  <sheetData>
    <row r="4" spans="1:8" ht="12.75">
      <c r="A4" s="126"/>
      <c r="B4" s="126"/>
      <c r="C4" s="125" t="s">
        <v>215</v>
      </c>
      <c r="D4" s="125"/>
      <c r="E4" s="125" t="s">
        <v>218</v>
      </c>
      <c r="F4" s="125"/>
      <c r="G4" s="125" t="s">
        <v>220</v>
      </c>
      <c r="H4" s="125"/>
    </row>
    <row r="5" spans="1:8" ht="36.75" customHeight="1">
      <c r="A5" s="127"/>
      <c r="B5" s="127"/>
      <c r="C5" s="111" t="s">
        <v>216</v>
      </c>
      <c r="D5" s="111" t="s">
        <v>217</v>
      </c>
      <c r="E5" s="111" t="s">
        <v>216</v>
      </c>
      <c r="F5" s="111" t="s">
        <v>217</v>
      </c>
      <c r="G5" s="111" t="s">
        <v>216</v>
      </c>
      <c r="H5" s="111" t="s">
        <v>217</v>
      </c>
    </row>
    <row r="6" spans="1:8" ht="12.75">
      <c r="A6" s="109">
        <v>1</v>
      </c>
      <c r="B6" s="108" t="s">
        <v>205</v>
      </c>
      <c r="C6" s="112">
        <v>5562.9</v>
      </c>
      <c r="D6" s="112">
        <v>1469.47</v>
      </c>
      <c r="E6" s="112">
        <v>5646.54</v>
      </c>
      <c r="F6" s="112">
        <v>1235.88</v>
      </c>
      <c r="G6" s="112">
        <f>C6-E6</f>
        <v>-83.64</v>
      </c>
      <c r="H6" s="112">
        <f>D6-F6</f>
        <v>233.59</v>
      </c>
    </row>
    <row r="7" spans="1:8" ht="12.75">
      <c r="A7" s="109">
        <f>A6+1</f>
        <v>2</v>
      </c>
      <c r="B7" s="108" t="s">
        <v>206</v>
      </c>
      <c r="C7" s="112">
        <v>3519.83</v>
      </c>
      <c r="D7" s="112">
        <v>1099.87</v>
      </c>
      <c r="E7" s="112">
        <v>3519.83</v>
      </c>
      <c r="F7" s="112">
        <v>905.77</v>
      </c>
      <c r="G7" s="112">
        <f aca="true" t="shared" si="0" ref="G7:G15">C7-E7</f>
        <v>0</v>
      </c>
      <c r="H7" s="112">
        <f aca="true" t="shared" si="1" ref="H7:H15">D7-F7</f>
        <v>194.1</v>
      </c>
    </row>
    <row r="8" spans="1:8" ht="12.75">
      <c r="A8" s="109">
        <f aca="true" t="shared" si="2" ref="A8:A15">A7+1</f>
        <v>3</v>
      </c>
      <c r="B8" s="108" t="s">
        <v>207</v>
      </c>
      <c r="C8" s="112">
        <v>2925.5</v>
      </c>
      <c r="D8" s="112">
        <v>841.9</v>
      </c>
      <c r="E8" s="112">
        <v>2938.74</v>
      </c>
      <c r="F8" s="112">
        <v>703.29</v>
      </c>
      <c r="G8" s="112">
        <f t="shared" si="0"/>
        <v>-13.24</v>
      </c>
      <c r="H8" s="112">
        <f t="shared" si="1"/>
        <v>138.61</v>
      </c>
    </row>
    <row r="9" spans="1:8" ht="12.75">
      <c r="A9" s="109">
        <f t="shared" si="2"/>
        <v>4</v>
      </c>
      <c r="B9" s="108" t="s">
        <v>208</v>
      </c>
      <c r="C9" s="112">
        <v>13733.95</v>
      </c>
      <c r="D9" s="112">
        <v>4033.2</v>
      </c>
      <c r="E9" s="112">
        <v>14078.82</v>
      </c>
      <c r="F9" s="112">
        <v>3442.17</v>
      </c>
      <c r="G9" s="112">
        <f t="shared" si="0"/>
        <v>-344.87</v>
      </c>
      <c r="H9" s="112">
        <f t="shared" si="1"/>
        <v>591.03</v>
      </c>
    </row>
    <row r="10" spans="1:8" ht="12.75">
      <c r="A10" s="109">
        <f t="shared" si="2"/>
        <v>5</v>
      </c>
      <c r="B10" s="108" t="s">
        <v>209</v>
      </c>
      <c r="C10" s="112">
        <v>5167.3</v>
      </c>
      <c r="D10" s="112">
        <v>749.2</v>
      </c>
      <c r="E10" s="112">
        <v>5230.44</v>
      </c>
      <c r="F10" s="112">
        <v>572.23</v>
      </c>
      <c r="G10" s="112">
        <f t="shared" si="0"/>
        <v>-63.14</v>
      </c>
      <c r="H10" s="112">
        <f t="shared" si="1"/>
        <v>176.97</v>
      </c>
    </row>
    <row r="11" spans="1:8" ht="12.75">
      <c r="A11" s="109">
        <f t="shared" si="2"/>
        <v>6</v>
      </c>
      <c r="B11" s="108" t="s">
        <v>210</v>
      </c>
      <c r="C11" s="112">
        <v>5477.6</v>
      </c>
      <c r="D11" s="112">
        <v>1829.92</v>
      </c>
      <c r="E11" s="112">
        <v>5526.27</v>
      </c>
      <c r="F11" s="112">
        <v>1067.42</v>
      </c>
      <c r="G11" s="112">
        <f t="shared" si="0"/>
        <v>-48.67</v>
      </c>
      <c r="H11" s="112">
        <f t="shared" si="1"/>
        <v>762.5</v>
      </c>
    </row>
    <row r="12" spans="1:8" ht="12.75">
      <c r="A12" s="109">
        <f t="shared" si="2"/>
        <v>7</v>
      </c>
      <c r="B12" s="108" t="s">
        <v>211</v>
      </c>
      <c r="C12" s="112">
        <v>3228.63</v>
      </c>
      <c r="D12" s="112">
        <v>797.01</v>
      </c>
      <c r="E12" s="112">
        <v>3228.63</v>
      </c>
      <c r="F12" s="112">
        <v>694.85</v>
      </c>
      <c r="G12" s="112">
        <f t="shared" si="0"/>
        <v>0</v>
      </c>
      <c r="H12" s="112">
        <f t="shared" si="1"/>
        <v>102.16</v>
      </c>
    </row>
    <row r="13" spans="1:8" ht="12.75">
      <c r="A13" s="109">
        <f t="shared" si="2"/>
        <v>8</v>
      </c>
      <c r="B13" s="108" t="s">
        <v>212</v>
      </c>
      <c r="C13" s="112">
        <v>3524</v>
      </c>
      <c r="D13" s="112">
        <v>926.27</v>
      </c>
      <c r="E13" s="112">
        <v>3633.08</v>
      </c>
      <c r="F13" s="112">
        <v>608.35</v>
      </c>
      <c r="G13" s="112">
        <f t="shared" si="0"/>
        <v>-109.08</v>
      </c>
      <c r="H13" s="112">
        <f t="shared" si="1"/>
        <v>317.92</v>
      </c>
    </row>
    <row r="14" spans="1:8" ht="12.75">
      <c r="A14" s="109">
        <f t="shared" si="2"/>
        <v>9</v>
      </c>
      <c r="B14" s="108" t="s">
        <v>213</v>
      </c>
      <c r="C14" s="112">
        <v>6098.6</v>
      </c>
      <c r="D14" s="112">
        <v>1737.9</v>
      </c>
      <c r="E14" s="112">
        <v>6098.6</v>
      </c>
      <c r="F14" s="112">
        <v>1000.16</v>
      </c>
      <c r="G14" s="112">
        <f t="shared" si="0"/>
        <v>0</v>
      </c>
      <c r="H14" s="112">
        <f t="shared" si="1"/>
        <v>737.74</v>
      </c>
    </row>
    <row r="15" spans="1:8" ht="12.75">
      <c r="A15" s="109">
        <f t="shared" si="2"/>
        <v>10</v>
      </c>
      <c r="B15" s="108" t="s">
        <v>214</v>
      </c>
      <c r="C15" s="112">
        <v>4371.06</v>
      </c>
      <c r="D15" s="112">
        <v>1231.82</v>
      </c>
      <c r="E15" s="112">
        <v>4371.06</v>
      </c>
      <c r="F15" s="112">
        <v>991.12</v>
      </c>
      <c r="G15" s="112">
        <f t="shared" si="0"/>
        <v>0</v>
      </c>
      <c r="H15" s="112">
        <f t="shared" si="1"/>
        <v>240.7</v>
      </c>
    </row>
    <row r="16" spans="2:8" ht="12.75">
      <c r="B16" s="110" t="s">
        <v>219</v>
      </c>
      <c r="C16" s="113">
        <f aca="true" t="shared" si="3" ref="C16:H16">SUM(C6:C15)</f>
        <v>53609.37</v>
      </c>
      <c r="D16" s="113">
        <f t="shared" si="3"/>
        <v>14716.56</v>
      </c>
      <c r="E16" s="113">
        <f t="shared" si="3"/>
        <v>54272.01</v>
      </c>
      <c r="F16" s="113">
        <f t="shared" si="3"/>
        <v>11221.24</v>
      </c>
      <c r="G16" s="113">
        <f t="shared" si="3"/>
        <v>-662.64</v>
      </c>
      <c r="H16" s="113">
        <f t="shared" si="3"/>
        <v>3495.32</v>
      </c>
    </row>
  </sheetData>
  <sheetProtection/>
  <mergeCells count="5">
    <mergeCell ref="C4:D4"/>
    <mergeCell ref="E4:F4"/>
    <mergeCell ref="A4:A5"/>
    <mergeCell ref="B4:B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finOtdeL</cp:lastModifiedBy>
  <cp:lastPrinted>2014-04-16T08:36:20Z</cp:lastPrinted>
  <dcterms:created xsi:type="dcterms:W3CDTF">2005-01-30T15:53:58Z</dcterms:created>
  <dcterms:modified xsi:type="dcterms:W3CDTF">2014-04-18T07:22:04Z</dcterms:modified>
  <cp:category/>
  <cp:version/>
  <cp:contentType/>
  <cp:contentStatus/>
</cp:coreProperties>
</file>