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<sst xmlns="http://schemas.openxmlformats.org/spreadsheetml/2006/main" count="63" uniqueCount="49">
  <si>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</si>
  <si>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</si>
  <si>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</si>
  <si>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</si>
  <si>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</si>
  <si>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</si>
  <si>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</si>
  <si>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</si>
  <si>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</si>
  <si>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</si>
  <si>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</si>
  <si>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</si>
  <si>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</si>
  <si>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</si>
  <si>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</si>
  <si>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</si>
  <si>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</si>
  <si>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</si>
  <si>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</si>
  <si>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</si>
  <si>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</si>
  <si>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</si>
  <si>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</si>
  <si>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</si>
  <si>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</si>
  <si>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</si>
  <si>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</si>
  <si>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</si>
  <si>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</si>
  <si>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</si>
  <si>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</si>
  <si>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</si>
  <si>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</si>
  <si>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</si>
  <si>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</si>
  <si>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</si>
  <si>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</si>
  <si>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</si>
  <si>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</si>
  <si>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</si>
  <si>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</si>
  <si>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</si>
  <si>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</si>
  <si>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</si>
  <si>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Анализ поступления налоговых и неналоговых  доходов в бюджет МО "Онгудайский район" на 01.12. 2022 года</t>
  </si>
  <si>
    <t>Годовой план на 01.12.2022 г.</t>
  </si>
  <si>
    <t>Фактическое поступление на 01.12.2021 г.</t>
  </si>
  <si>
    <t>Фактическое поступление на 01.12.2022 г.</t>
  </si>
  <si>
    <t>Отклонение фактического поступления по состоянию на 01.12.22 г. от фактического поступления на 01.12.21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</si>
</sst>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H31" sqref="H3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44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51"/>
      <c r="B3" s="42" t="s">
        <v>45</v>
      </c>
      <c r="C3" s="42"/>
      <c r="D3" s="42"/>
      <c r="E3" s="45" t="s">
        <v>46</v>
      </c>
      <c r="F3" s="45"/>
      <c r="G3" s="45"/>
      <c r="H3" s="45" t="s">
        <v>47</v>
      </c>
      <c r="I3" s="45"/>
      <c r="J3" s="45"/>
      <c r="K3" s="45" t="s">
        <v>0</v>
      </c>
      <c r="L3" s="46"/>
      <c r="M3" s="46"/>
      <c r="N3" s="45" t="s">
        <v>48</v>
      </c>
      <c r="O3" s="46"/>
      <c r="P3" s="46"/>
      <c r="Q3" s="47" t="s">
        <v>1</v>
      </c>
      <c r="R3" s="48"/>
      <c r="S3" s="49"/>
    </row>
    <row r="4" spans="1:19" ht="40.5" customHeight="1">
      <c r="A4" s="51"/>
      <c r="B4" s="42" t="s">
        <v>2</v>
      </c>
      <c r="C4" s="42" t="s">
        <v>3</v>
      </c>
      <c r="D4" s="42" t="s">
        <v>4</v>
      </c>
      <c r="E4" s="42" t="s">
        <v>2</v>
      </c>
      <c r="F4" s="42" t="s">
        <v>3</v>
      </c>
      <c r="G4" s="42" t="s">
        <v>4</v>
      </c>
      <c r="H4" s="42" t="s">
        <v>2</v>
      </c>
      <c r="I4" s="42" t="s">
        <v>3</v>
      </c>
      <c r="J4" s="45" t="s">
        <v>4</v>
      </c>
      <c r="K4" s="42" t="s">
        <v>2</v>
      </c>
      <c r="L4" s="42" t="s">
        <v>3</v>
      </c>
      <c r="M4" s="45" t="s">
        <v>4</v>
      </c>
      <c r="N4" s="46"/>
      <c r="O4" s="46"/>
      <c r="P4" s="46"/>
      <c r="Q4" s="43" t="s">
        <v>2</v>
      </c>
      <c r="R4" s="43" t="s">
        <v>3</v>
      </c>
      <c r="S4" s="43" t="s">
        <v>4</v>
      </c>
    </row>
    <row r="5" spans="1:19" ht="12.75">
      <c r="A5" s="51"/>
      <c r="B5" s="50"/>
      <c r="C5" s="50"/>
      <c r="D5" s="50"/>
      <c r="E5" s="42"/>
      <c r="F5" s="42"/>
      <c r="G5" s="42"/>
      <c r="H5" s="42"/>
      <c r="I5" s="42"/>
      <c r="J5" s="45"/>
      <c r="K5" s="42"/>
      <c r="L5" s="42"/>
      <c r="M5" s="45"/>
      <c r="N5" s="2" t="s">
        <v>2</v>
      </c>
      <c r="O5" s="2" t="s">
        <v>3</v>
      </c>
      <c r="P5" s="2" t="s">
        <v>30</v>
      </c>
      <c r="Q5" s="44"/>
      <c r="R5" s="44"/>
      <c r="S5" s="44"/>
    </row>
    <row r="6" spans="1:19" ht="12.75">
      <c r="A6" s="9" t="s">
        <v>5</v>
      </c>
      <c r="B6" s="19">
        <f aca="true" t="shared" si="0" ref="B6:I6">B8+B25</f>
        <v>160107.688</v>
      </c>
      <c r="C6" s="19">
        <f t="shared" si="0"/>
        <v>13648.3</v>
      </c>
      <c r="D6" s="19">
        <f t="shared" si="0"/>
        <v>173755.988</v>
      </c>
      <c r="E6" s="19">
        <f>E8+E25</f>
        <v>127033.02110000001</v>
      </c>
      <c r="F6" s="19">
        <f t="shared" si="0"/>
        <v>10469.4851</v>
      </c>
      <c r="G6" s="19">
        <f>G8+G25</f>
        <v>137502.5062</v>
      </c>
      <c r="H6" s="19">
        <f>H8+H25</f>
        <v>147979.89359999998</v>
      </c>
      <c r="I6" s="19">
        <f t="shared" si="0"/>
        <v>11118.1888</v>
      </c>
      <c r="J6" s="19">
        <f>J8+J25</f>
        <v>159098.08239999998</v>
      </c>
      <c r="K6" s="19">
        <f>H6/E6*100</f>
        <v>116.48931302949228</v>
      </c>
      <c r="L6" s="19">
        <f>I6/F6*100</f>
        <v>106.196137573184</v>
      </c>
      <c r="M6" s="19">
        <f>J6/G6*100</f>
        <v>115.70558733568741</v>
      </c>
      <c r="N6" s="19">
        <f>H6-E6</f>
        <v>20946.87249999997</v>
      </c>
      <c r="O6" s="19">
        <f>I6-F6</f>
        <v>648.7037</v>
      </c>
      <c r="P6" s="19">
        <f>J6-G6</f>
        <v>21595.57619999998</v>
      </c>
      <c r="Q6" s="19">
        <f aca="true" t="shared" si="1" ref="Q6:S10">H6/B6*100</f>
        <v>92.42522670116877</v>
      </c>
      <c r="R6" s="19">
        <f t="shared" si="1"/>
        <v>81.46207806100394</v>
      </c>
      <c r="S6" s="19">
        <f t="shared" si="1"/>
        <v>91.564086067641</v>
      </c>
    </row>
    <row r="7" spans="1:19" ht="22.5">
      <c r="A7" s="10" t="s">
        <v>6</v>
      </c>
      <c r="B7" s="20">
        <f aca="true" t="shared" si="2" ref="B7:J7">B8+B26</f>
        <v>160107.688</v>
      </c>
      <c r="C7" s="20">
        <f t="shared" si="2"/>
        <v>13648.3</v>
      </c>
      <c r="D7" s="20">
        <f t="shared" si="2"/>
        <v>173755.988</v>
      </c>
      <c r="E7" s="20">
        <f>E8+E26</f>
        <v>127031.06090000001</v>
      </c>
      <c r="F7" s="20">
        <f>F8+F26</f>
        <v>10467.0906</v>
      </c>
      <c r="G7" s="20">
        <f t="shared" si="2"/>
        <v>137498.1515</v>
      </c>
      <c r="H7" s="20">
        <f t="shared" si="2"/>
        <v>147996.2917</v>
      </c>
      <c r="I7" s="20">
        <f>I8+I26</f>
        <v>10964.6057</v>
      </c>
      <c r="J7" s="20">
        <f t="shared" si="2"/>
        <v>158960.8974</v>
      </c>
      <c r="K7" s="21">
        <f aca="true" t="shared" si="3" ref="K7:M41">H7/E7*100</f>
        <v>116.50401929375683</v>
      </c>
      <c r="L7" s="21">
        <f t="shared" si="3"/>
        <v>104.75313646372757</v>
      </c>
      <c r="M7" s="21">
        <f t="shared" si="3"/>
        <v>115.60947959362203</v>
      </c>
      <c r="N7" s="21">
        <f aca="true" t="shared" si="4" ref="N7:P41">H7-E7</f>
        <v>20965.23079999999</v>
      </c>
      <c r="O7" s="21">
        <f t="shared" si="4"/>
        <v>497.51510000000053</v>
      </c>
      <c r="P7" s="21">
        <f t="shared" si="4"/>
        <v>21462.74589999998</v>
      </c>
      <c r="Q7" s="22">
        <f t="shared" si="1"/>
        <v>92.43546862034509</v>
      </c>
      <c r="R7" s="22">
        <f t="shared" si="1"/>
        <v>80.33678699911346</v>
      </c>
      <c r="S7" s="22">
        <f t="shared" si="1"/>
        <v>91.485133392928</v>
      </c>
    </row>
    <row r="8" spans="1:19" s="5" customFormat="1" ht="12.75">
      <c r="A8" s="4" t="s">
        <v>7</v>
      </c>
      <c r="B8" s="23">
        <f aca="true" t="shared" si="5" ref="B8:J8">B9+B10+B11+B16+B20+B23+B24</f>
        <v>139322.66999999998</v>
      </c>
      <c r="C8" s="23">
        <f>C9+C10+C11+C16+C20+C23+C24</f>
        <v>12957.8</v>
      </c>
      <c r="D8" s="30">
        <f t="shared" si="5"/>
        <v>152280.47</v>
      </c>
      <c r="E8" s="39">
        <f>E9+E10+E11+E16+E20+E23+E24</f>
        <v>117115.65630000002</v>
      </c>
      <c r="F8" s="30">
        <f t="shared" si="5"/>
        <v>9341.216</v>
      </c>
      <c r="G8" s="30">
        <f>G9+G10+G11+G16+G20+G23+G24</f>
        <v>126456.87230000002</v>
      </c>
      <c r="H8" s="30">
        <f t="shared" si="5"/>
        <v>128468.48879999999</v>
      </c>
      <c r="I8" s="30">
        <f t="shared" si="5"/>
        <v>9823.2248</v>
      </c>
      <c r="J8" s="23">
        <f t="shared" si="5"/>
        <v>138291.7136</v>
      </c>
      <c r="K8" s="23">
        <f t="shared" si="3"/>
        <v>109.69369327608847</v>
      </c>
      <c r="L8" s="23">
        <f t="shared" si="3"/>
        <v>105.16002199285404</v>
      </c>
      <c r="M8" s="23">
        <f t="shared" si="3"/>
        <v>109.35879646930029</v>
      </c>
      <c r="N8" s="23">
        <f t="shared" si="4"/>
        <v>11352.832499999975</v>
      </c>
      <c r="O8" s="23">
        <f t="shared" si="4"/>
        <v>482.0087999999996</v>
      </c>
      <c r="P8" s="23">
        <f t="shared" si="4"/>
        <v>11834.841299999971</v>
      </c>
      <c r="Q8" s="25">
        <f t="shared" si="1"/>
        <v>92.20932156984934</v>
      </c>
      <c r="R8" s="25">
        <f t="shared" si="1"/>
        <v>75.80935652657087</v>
      </c>
      <c r="S8" s="25">
        <f t="shared" si="1"/>
        <v>90.813821102601</v>
      </c>
    </row>
    <row r="9" spans="1:19" ht="12.75">
      <c r="A9" s="3" t="s">
        <v>8</v>
      </c>
      <c r="B9" s="22">
        <v>67550</v>
      </c>
      <c r="C9" s="22">
        <v>2499.32</v>
      </c>
      <c r="D9" s="26">
        <f>B9+C9</f>
        <v>70049.32</v>
      </c>
      <c r="E9" s="22">
        <v>55235.6927</v>
      </c>
      <c r="F9" s="20">
        <v>2084.3659</v>
      </c>
      <c r="G9" s="26">
        <f>E9+F9</f>
        <v>57320.0586</v>
      </c>
      <c r="H9" s="22">
        <v>56123.4707</v>
      </c>
      <c r="I9" s="22">
        <v>2130.3666</v>
      </c>
      <c r="J9" s="26">
        <f>H9+I9</f>
        <v>58253.8373</v>
      </c>
      <c r="K9" s="21">
        <f t="shared" si="3"/>
        <v>101.60725421661998</v>
      </c>
      <c r="L9" s="21">
        <f t="shared" si="3"/>
        <v>102.2069397700279</v>
      </c>
      <c r="M9" s="21">
        <f t="shared" si="3"/>
        <v>101.62906096540523</v>
      </c>
      <c r="N9" s="21">
        <f t="shared" si="4"/>
        <v>887.7779999999984</v>
      </c>
      <c r="O9" s="21">
        <f t="shared" si="4"/>
        <v>46.00070000000005</v>
      </c>
      <c r="P9" s="21">
        <f t="shared" si="4"/>
        <v>933.7787000000026</v>
      </c>
      <c r="Q9" s="22">
        <f t="shared" si="1"/>
        <v>83.08433856402664</v>
      </c>
      <c r="R9" s="22">
        <f t="shared" si="1"/>
        <v>85.23784869484498</v>
      </c>
      <c r="S9" s="22">
        <f t="shared" si="1"/>
        <v>83.16117458385034</v>
      </c>
    </row>
    <row r="10" spans="1:19" ht="12.75">
      <c r="A10" s="3" t="s">
        <v>36</v>
      </c>
      <c r="B10" s="22">
        <v>13972.67</v>
      </c>
      <c r="C10" s="22"/>
      <c r="D10" s="26">
        <f>B10+C10</f>
        <v>13972.67</v>
      </c>
      <c r="E10" s="22">
        <v>11525.9998</v>
      </c>
      <c r="F10" s="22"/>
      <c r="G10" s="26">
        <f>E10+F10</f>
        <v>11525.9998</v>
      </c>
      <c r="H10" s="22">
        <v>14797.5806</v>
      </c>
      <c r="I10" s="22"/>
      <c r="J10" s="26">
        <f>H10+I10</f>
        <v>14797.5806</v>
      </c>
      <c r="K10" s="21">
        <f t="shared" si="3"/>
        <v>128.3843558629942</v>
      </c>
      <c r="L10" s="21" t="e">
        <f t="shared" si="3"/>
        <v>#DIV/0!</v>
      </c>
      <c r="M10" s="21">
        <f t="shared" si="3"/>
        <v>128.3843558629942</v>
      </c>
      <c r="N10" s="21">
        <f t="shared" si="4"/>
        <v>3271.5807999999997</v>
      </c>
      <c r="O10" s="21">
        <f t="shared" si="4"/>
        <v>0</v>
      </c>
      <c r="P10" s="21">
        <f t="shared" si="4"/>
        <v>3271.5807999999997</v>
      </c>
      <c r="Q10" s="22">
        <f t="shared" si="1"/>
        <v>105.90374352217577</v>
      </c>
      <c r="R10" s="22" t="e">
        <f t="shared" si="1"/>
        <v>#DIV/0!</v>
      </c>
      <c r="S10" s="22">
        <f t="shared" si="1"/>
        <v>105.90374352217577</v>
      </c>
    </row>
    <row r="11" spans="1:19" s="5" customFormat="1" ht="12.75">
      <c r="A11" s="12" t="s">
        <v>9</v>
      </c>
      <c r="B11" s="27">
        <f aca="true" t="shared" si="6" ref="B11:J11">B12+B13+B14+B15</f>
        <v>26805</v>
      </c>
      <c r="C11" s="27">
        <f t="shared" si="6"/>
        <v>616.14</v>
      </c>
      <c r="D11" s="27">
        <f t="shared" si="6"/>
        <v>27421.14</v>
      </c>
      <c r="E11" s="27">
        <f>E12+E13+E14+E15</f>
        <v>20330.3397</v>
      </c>
      <c r="F11" s="27">
        <f t="shared" si="6"/>
        <v>623.8924</v>
      </c>
      <c r="G11" s="27">
        <f t="shared" si="6"/>
        <v>20954.2321</v>
      </c>
      <c r="H11" s="27">
        <f t="shared" si="6"/>
        <v>28611.808699999998</v>
      </c>
      <c r="I11" s="27">
        <f t="shared" si="6"/>
        <v>574.6323</v>
      </c>
      <c r="J11" s="27">
        <f t="shared" si="6"/>
        <v>29186.440999999995</v>
      </c>
      <c r="K11" s="28">
        <f t="shared" si="3"/>
        <v>140.73453332410378</v>
      </c>
      <c r="L11" s="28">
        <f t="shared" si="3"/>
        <v>92.10439171882845</v>
      </c>
      <c r="M11" s="28">
        <f t="shared" si="3"/>
        <v>139.28661695028183</v>
      </c>
      <c r="N11" s="28">
        <f t="shared" si="4"/>
        <v>8281.468999999997</v>
      </c>
      <c r="O11" s="28">
        <f t="shared" si="4"/>
        <v>-49.260099999999966</v>
      </c>
      <c r="P11" s="28">
        <f t="shared" si="4"/>
        <v>8232.208899999994</v>
      </c>
      <c r="Q11" s="29">
        <f>H11/B11*100</f>
        <v>106.74056593919043</v>
      </c>
      <c r="R11" s="29">
        <f>I11/C11*100</f>
        <v>93.26326808842146</v>
      </c>
      <c r="S11" s="29">
        <f>J11/D11*100</f>
        <v>106.43773745365802</v>
      </c>
    </row>
    <row r="12" spans="1:21" ht="23.25" customHeight="1">
      <c r="A12" s="3" t="s">
        <v>10</v>
      </c>
      <c r="B12" s="22">
        <v>24000</v>
      </c>
      <c r="C12" s="22">
        <v>0</v>
      </c>
      <c r="D12" s="26">
        <f>B12+C12</f>
        <v>24000</v>
      </c>
      <c r="E12" s="22">
        <v>16707.7247</v>
      </c>
      <c r="F12" s="22"/>
      <c r="G12" s="26">
        <f>E12+F12</f>
        <v>16707.7247</v>
      </c>
      <c r="H12" s="22">
        <v>26050.0457</v>
      </c>
      <c r="I12" s="22"/>
      <c r="J12" s="26">
        <f>H12+I12</f>
        <v>26050.0457</v>
      </c>
      <c r="K12" s="21">
        <f t="shared" si="3"/>
        <v>155.91617750321203</v>
      </c>
      <c r="L12" s="21" t="e">
        <f t="shared" si="3"/>
        <v>#DIV/0!</v>
      </c>
      <c r="M12" s="21">
        <f t="shared" si="3"/>
        <v>155.91617750321203</v>
      </c>
      <c r="N12" s="21">
        <f t="shared" si="4"/>
        <v>9342.321</v>
      </c>
      <c r="O12" s="21">
        <f t="shared" si="4"/>
        <v>0</v>
      </c>
      <c r="P12" s="21">
        <f t="shared" si="4"/>
        <v>9342.321</v>
      </c>
      <c r="Q12" s="22">
        <f>H12/B12*100</f>
        <v>108.54185708333333</v>
      </c>
      <c r="R12" s="22">
        <v>0</v>
      </c>
      <c r="S12" s="22">
        <f aca="true" t="shared" si="7" ref="S12:S18">J12/D12*100</f>
        <v>108.54185708333333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1832.7194</v>
      </c>
      <c r="F13" s="22"/>
      <c r="G13" s="26">
        <f>E13+F13</f>
        <v>1832.7194</v>
      </c>
      <c r="H13" s="22">
        <v>-156.2684</v>
      </c>
      <c r="I13" s="22"/>
      <c r="J13" s="26">
        <f>H13+I13</f>
        <v>-156.2684</v>
      </c>
      <c r="K13" s="21">
        <f t="shared" si="3"/>
        <v>-8.52658623027617</v>
      </c>
      <c r="L13" s="21" t="e">
        <f t="shared" si="3"/>
        <v>#DIV/0!</v>
      </c>
      <c r="M13" s="21">
        <f t="shared" si="3"/>
        <v>-8.52658623027617</v>
      </c>
      <c r="N13" s="21">
        <f t="shared" si="4"/>
        <v>-1988.9877999999999</v>
      </c>
      <c r="O13" s="21">
        <f t="shared" si="4"/>
        <v>0</v>
      </c>
      <c r="P13" s="21">
        <f t="shared" si="4"/>
        <v>-1988.9877999999999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1505</v>
      </c>
      <c r="C14" s="22">
        <v>616.14</v>
      </c>
      <c r="D14" s="26">
        <f>B14+C14</f>
        <v>2121.14</v>
      </c>
      <c r="E14" s="22">
        <v>1455.749</v>
      </c>
      <c r="F14" s="22">
        <v>623.8924</v>
      </c>
      <c r="G14" s="26">
        <f>E14+F14</f>
        <v>2079.6414</v>
      </c>
      <c r="H14" s="22">
        <v>1340.8087</v>
      </c>
      <c r="I14" s="22">
        <v>574.6323</v>
      </c>
      <c r="J14" s="26">
        <f>H14+I14</f>
        <v>1915.441</v>
      </c>
      <c r="K14" s="21">
        <f t="shared" si="3"/>
        <v>92.10438750086726</v>
      </c>
      <c r="L14" s="21">
        <f t="shared" si="3"/>
        <v>92.10439171882845</v>
      </c>
      <c r="M14" s="21">
        <f t="shared" si="3"/>
        <v>92.10438876625557</v>
      </c>
      <c r="N14" s="21">
        <f t="shared" si="4"/>
        <v>-114.94029999999998</v>
      </c>
      <c r="O14" s="21">
        <f t="shared" si="4"/>
        <v>-49.260099999999966</v>
      </c>
      <c r="P14" s="21">
        <f t="shared" si="4"/>
        <v>-164.20039999999995</v>
      </c>
      <c r="Q14" s="22">
        <f>H14/B14*100</f>
        <v>89.09027906976745</v>
      </c>
      <c r="R14" s="22">
        <f>I14/C14*100</f>
        <v>93.26326808842146</v>
      </c>
      <c r="S14" s="22">
        <f t="shared" si="7"/>
        <v>90.30243171124962</v>
      </c>
    </row>
    <row r="15" spans="1:21" ht="22.5">
      <c r="A15" s="11" t="s">
        <v>34</v>
      </c>
      <c r="B15" s="22">
        <v>1300</v>
      </c>
      <c r="C15" s="22"/>
      <c r="D15" s="26">
        <f>B15+C15</f>
        <v>1300</v>
      </c>
      <c r="E15" s="22">
        <v>334.1466</v>
      </c>
      <c r="F15" s="22"/>
      <c r="G15" s="26">
        <f>E15+F15</f>
        <v>334.1466</v>
      </c>
      <c r="H15" s="22">
        <v>1377.2227</v>
      </c>
      <c r="I15" s="22"/>
      <c r="J15" s="26">
        <f>H15+I15</f>
        <v>1377.2227</v>
      </c>
      <c r="K15" s="21">
        <f>H15/E15*100</f>
        <v>412.1612190577429</v>
      </c>
      <c r="L15" s="21" t="e">
        <f>I15/F15*100</f>
        <v>#DIV/0!</v>
      </c>
      <c r="M15" s="21">
        <f>J15/G15*100</f>
        <v>412.1612190577429</v>
      </c>
      <c r="N15" s="21">
        <f>H15-E15</f>
        <v>1043.0761</v>
      </c>
      <c r="O15" s="21">
        <f>I15-F15</f>
        <v>0</v>
      </c>
      <c r="P15" s="21">
        <f>J15-G15</f>
        <v>1043.0761</v>
      </c>
      <c r="Q15" s="22">
        <f>H15/B15*100</f>
        <v>105.9402076923077</v>
      </c>
      <c r="R15" s="22" t="e">
        <f>I15/C15*100</f>
        <v>#DIV/0!</v>
      </c>
      <c r="S15" s="22">
        <f>J15/D15*100</f>
        <v>105.9402076923077</v>
      </c>
      <c r="T15" s="41"/>
      <c r="U15" s="41"/>
    </row>
    <row r="16" spans="1:19" s="5" customFormat="1" ht="12.75">
      <c r="A16" s="12" t="s">
        <v>13</v>
      </c>
      <c r="B16" s="27">
        <f>B17+B18+B19</f>
        <v>28000</v>
      </c>
      <c r="C16" s="27">
        <f aca="true" t="shared" si="8" ref="C16:J16">C17+C18+C19</f>
        <v>9820.34</v>
      </c>
      <c r="D16" s="27">
        <f t="shared" si="8"/>
        <v>37820.34</v>
      </c>
      <c r="E16" s="27">
        <f t="shared" si="8"/>
        <v>26851.4496</v>
      </c>
      <c r="F16" s="27">
        <f t="shared" si="8"/>
        <v>6677.5342</v>
      </c>
      <c r="G16" s="27">
        <f t="shared" si="8"/>
        <v>33528.9838</v>
      </c>
      <c r="H16" s="27">
        <f t="shared" si="8"/>
        <v>25538.1441</v>
      </c>
      <c r="I16" s="27">
        <f t="shared" si="8"/>
        <v>7115.6095</v>
      </c>
      <c r="J16" s="27">
        <f t="shared" si="8"/>
        <v>32653.753600000004</v>
      </c>
      <c r="K16" s="28">
        <f t="shared" si="3"/>
        <v>95.10899590314857</v>
      </c>
      <c r="L16" s="28">
        <f t="shared" si="3"/>
        <v>106.56043513786871</v>
      </c>
      <c r="M16" s="28">
        <f t="shared" si="3"/>
        <v>97.3896309974059</v>
      </c>
      <c r="N16" s="28">
        <f t="shared" si="4"/>
        <v>-1313.3054999999986</v>
      </c>
      <c r="O16" s="28">
        <f t="shared" si="4"/>
        <v>438.0752999999995</v>
      </c>
      <c r="P16" s="28">
        <f t="shared" si="4"/>
        <v>-875.2301999999981</v>
      </c>
      <c r="Q16" s="29">
        <f>H16/B16*100</f>
        <v>91.20765750000001</v>
      </c>
      <c r="R16" s="29">
        <f>I16/C16*100</f>
        <v>72.45787314899484</v>
      </c>
      <c r="S16" s="29">
        <f t="shared" si="7"/>
        <v>86.33913285813931</v>
      </c>
    </row>
    <row r="17" spans="1:19" ht="12.75">
      <c r="A17" s="3" t="s">
        <v>14</v>
      </c>
      <c r="B17" s="22"/>
      <c r="C17" s="22">
        <v>2948.16</v>
      </c>
      <c r="D17" s="26">
        <f>B17+C17</f>
        <v>2948.16</v>
      </c>
      <c r="E17" s="22"/>
      <c r="F17" s="22">
        <v>1852.9151</v>
      </c>
      <c r="G17" s="26">
        <f>E17+F17</f>
        <v>1852.9151</v>
      </c>
      <c r="H17" s="22"/>
      <c r="I17" s="22">
        <v>2565.9775</v>
      </c>
      <c r="J17" s="26">
        <f>H17+I17</f>
        <v>2565.9775</v>
      </c>
      <c r="K17" s="21" t="e">
        <f t="shared" si="3"/>
        <v>#DIV/0!</v>
      </c>
      <c r="L17" s="21">
        <f t="shared" si="3"/>
        <v>138.4832742741424</v>
      </c>
      <c r="M17" s="21">
        <f t="shared" si="3"/>
        <v>138.4832742741424</v>
      </c>
      <c r="N17" s="21">
        <f t="shared" si="4"/>
        <v>0</v>
      </c>
      <c r="O17" s="21">
        <f t="shared" si="4"/>
        <v>713.0624</v>
      </c>
      <c r="P17" s="21">
        <f t="shared" si="4"/>
        <v>713.0624</v>
      </c>
      <c r="Q17" s="22">
        <v>0</v>
      </c>
      <c r="R17" s="22">
        <f>I17/C17*100</f>
        <v>87.03657535547596</v>
      </c>
      <c r="S17" s="22">
        <f t="shared" si="7"/>
        <v>87.03657535547596</v>
      </c>
    </row>
    <row r="18" spans="1:19" ht="12.75">
      <c r="A18" s="3" t="s">
        <v>15</v>
      </c>
      <c r="B18" s="22">
        <v>28000</v>
      </c>
      <c r="C18" s="22"/>
      <c r="D18" s="26">
        <f>B18+C18</f>
        <v>28000</v>
      </c>
      <c r="E18" s="22">
        <v>26851.4496</v>
      </c>
      <c r="F18" s="22"/>
      <c r="G18" s="26">
        <f>E18+F18</f>
        <v>26851.4496</v>
      </c>
      <c r="H18" s="22">
        <v>25538.1441</v>
      </c>
      <c r="I18" s="22"/>
      <c r="J18" s="26">
        <f>H18+I18</f>
        <v>25538.1441</v>
      </c>
      <c r="K18" s="21">
        <f t="shared" si="3"/>
        <v>95.10899590314857</v>
      </c>
      <c r="L18" s="21" t="e">
        <f t="shared" si="3"/>
        <v>#DIV/0!</v>
      </c>
      <c r="M18" s="21">
        <f t="shared" si="3"/>
        <v>95.10899590314857</v>
      </c>
      <c r="N18" s="21">
        <f t="shared" si="4"/>
        <v>-1313.3054999999986</v>
      </c>
      <c r="O18" s="21">
        <f t="shared" si="4"/>
        <v>0</v>
      </c>
      <c r="P18" s="21">
        <f t="shared" si="4"/>
        <v>-1313.3054999999986</v>
      </c>
      <c r="Q18" s="22">
        <f>H18/B18*100</f>
        <v>91.20765750000001</v>
      </c>
      <c r="R18" s="22">
        <v>0</v>
      </c>
      <c r="S18" s="22">
        <f t="shared" si="7"/>
        <v>91.20765750000001</v>
      </c>
    </row>
    <row r="19" spans="1:19" ht="12.75">
      <c r="A19" s="3" t="s">
        <v>16</v>
      </c>
      <c r="B19" s="22"/>
      <c r="C19" s="22">
        <v>6872.18</v>
      </c>
      <c r="D19" s="26">
        <f>B19+C19</f>
        <v>6872.18</v>
      </c>
      <c r="E19" s="22"/>
      <c r="F19" s="22">
        <v>4824.6191</v>
      </c>
      <c r="G19" s="26">
        <f>E19+F19</f>
        <v>4824.6191</v>
      </c>
      <c r="H19" s="22"/>
      <c r="I19" s="22">
        <v>4549.632</v>
      </c>
      <c r="J19" s="26">
        <f>H19+I19</f>
        <v>4549.632</v>
      </c>
      <c r="K19" s="21" t="e">
        <f t="shared" si="3"/>
        <v>#DIV/0!</v>
      </c>
      <c r="L19" s="21">
        <f t="shared" si="3"/>
        <v>94.30033554358725</v>
      </c>
      <c r="M19" s="21">
        <f t="shared" si="3"/>
        <v>94.30033554358725</v>
      </c>
      <c r="N19" s="21">
        <f t="shared" si="4"/>
        <v>0</v>
      </c>
      <c r="O19" s="21">
        <f t="shared" si="4"/>
        <v>-274.9871000000003</v>
      </c>
      <c r="P19" s="21">
        <f t="shared" si="4"/>
        <v>-274.9871000000003</v>
      </c>
      <c r="Q19" s="22">
        <v>0</v>
      </c>
      <c r="R19" s="22">
        <f>I19/C19*100</f>
        <v>66.20362097616767</v>
      </c>
      <c r="S19" s="22">
        <f>J19/D19*100</f>
        <v>66.20362097616767</v>
      </c>
    </row>
    <row r="20" spans="1:19" s="5" customFormat="1" ht="31.5">
      <c r="A20" s="12" t="s">
        <v>17</v>
      </c>
      <c r="B20" s="27">
        <f>B21+B22</f>
        <v>760</v>
      </c>
      <c r="C20" s="27">
        <f>C21+C22</f>
        <v>0</v>
      </c>
      <c r="D20" s="27">
        <f>D21+D22</f>
        <v>760</v>
      </c>
      <c r="E20" s="27">
        <f aca="true" t="shared" si="9" ref="E20:J20">E21+E22</f>
        <v>1106.498</v>
      </c>
      <c r="F20" s="27">
        <f t="shared" si="9"/>
        <v>0</v>
      </c>
      <c r="G20" s="27">
        <f t="shared" si="9"/>
        <v>1106.498</v>
      </c>
      <c r="H20" s="27">
        <f t="shared" si="9"/>
        <v>800.256</v>
      </c>
      <c r="I20" s="27">
        <f t="shared" si="9"/>
        <v>0</v>
      </c>
      <c r="J20" s="27">
        <f t="shared" si="9"/>
        <v>800.256</v>
      </c>
      <c r="K20" s="28">
        <f t="shared" si="3"/>
        <v>72.32331192645626</v>
      </c>
      <c r="L20" s="28" t="e">
        <f t="shared" si="3"/>
        <v>#DIV/0!</v>
      </c>
      <c r="M20" s="28">
        <f t="shared" si="3"/>
        <v>72.32331192645626</v>
      </c>
      <c r="N20" s="28">
        <f t="shared" si="4"/>
        <v>-306.2420000000001</v>
      </c>
      <c r="O20" s="28">
        <f t="shared" si="4"/>
        <v>0</v>
      </c>
      <c r="P20" s="28">
        <f t="shared" si="4"/>
        <v>-306.2420000000001</v>
      </c>
      <c r="Q20" s="29">
        <f>H20/B20*100</f>
        <v>105.29684210526315</v>
      </c>
      <c r="R20" s="29">
        <v>0</v>
      </c>
      <c r="S20" s="29">
        <f>J20/D20*100</f>
        <v>105.29684210526315</v>
      </c>
    </row>
    <row r="21" spans="1:19" ht="12.75">
      <c r="A21" s="3" t="s">
        <v>18</v>
      </c>
      <c r="B21" s="22">
        <v>700</v>
      </c>
      <c r="C21" s="22"/>
      <c r="D21" s="26">
        <f>B21+C21</f>
        <v>700</v>
      </c>
      <c r="E21" s="22">
        <v>1048.973</v>
      </c>
      <c r="F21" s="22"/>
      <c r="G21" s="26">
        <f>E21+F21</f>
        <v>1048.973</v>
      </c>
      <c r="H21" s="22">
        <v>663.3312</v>
      </c>
      <c r="I21" s="22"/>
      <c r="J21" s="26">
        <f>H21+I21</f>
        <v>663.3312</v>
      </c>
      <c r="K21" s="21">
        <f t="shared" si="3"/>
        <v>63.23625107605248</v>
      </c>
      <c r="L21" s="21" t="e">
        <f t="shared" si="3"/>
        <v>#DIV/0!</v>
      </c>
      <c r="M21" s="21">
        <f t="shared" si="3"/>
        <v>63.23625107605248</v>
      </c>
      <c r="N21" s="21">
        <f t="shared" si="4"/>
        <v>-385.6418</v>
      </c>
      <c r="O21" s="21">
        <f t="shared" si="4"/>
        <v>0</v>
      </c>
      <c r="P21" s="21">
        <f t="shared" si="4"/>
        <v>-385.6418</v>
      </c>
      <c r="Q21" s="22">
        <f>H21/B21*100</f>
        <v>94.76159999999999</v>
      </c>
      <c r="R21" s="22">
        <v>0</v>
      </c>
      <c r="S21" s="22">
        <f>J21/D21*100</f>
        <v>94.76159999999999</v>
      </c>
    </row>
    <row r="22" spans="1:19" ht="33.75">
      <c r="A22" s="3" t="s">
        <v>31</v>
      </c>
      <c r="B22" s="22">
        <v>60</v>
      </c>
      <c r="C22" s="22"/>
      <c r="D22" s="26">
        <f>B22+C22</f>
        <v>60</v>
      </c>
      <c r="E22" s="22">
        <v>57.525</v>
      </c>
      <c r="F22" s="22"/>
      <c r="G22" s="26">
        <f>E22+F22</f>
        <v>57.525</v>
      </c>
      <c r="H22" s="22">
        <v>136.9248</v>
      </c>
      <c r="I22" s="22"/>
      <c r="J22" s="26">
        <f>H22+I22</f>
        <v>136.9248</v>
      </c>
      <c r="K22" s="21">
        <f t="shared" si="3"/>
        <v>238.0265971316819</v>
      </c>
      <c r="L22" s="21" t="e">
        <f t="shared" si="3"/>
        <v>#DIV/0!</v>
      </c>
      <c r="M22" s="21">
        <f t="shared" si="3"/>
        <v>238.0265971316819</v>
      </c>
      <c r="N22" s="21">
        <f t="shared" si="4"/>
        <v>79.3998</v>
      </c>
      <c r="O22" s="21">
        <f t="shared" si="4"/>
        <v>0</v>
      </c>
      <c r="P22" s="21">
        <f t="shared" si="4"/>
        <v>79.3998</v>
      </c>
      <c r="Q22" s="22">
        <f>H22/B22*100</f>
        <v>228.208</v>
      </c>
      <c r="R22" s="22">
        <v>0</v>
      </c>
      <c r="S22" s="22">
        <f>J22/D22*100</f>
        <v>228.208</v>
      </c>
    </row>
    <row r="23" spans="1:19" ht="21">
      <c r="A23" s="12" t="s">
        <v>32</v>
      </c>
      <c r="B23" s="22">
        <v>2235</v>
      </c>
      <c r="C23" s="22">
        <v>22</v>
      </c>
      <c r="D23" s="26">
        <f>B23+C23</f>
        <v>2257</v>
      </c>
      <c r="E23" s="22">
        <v>2065.6765</v>
      </c>
      <c r="F23" s="22">
        <v>10.5</v>
      </c>
      <c r="G23" s="26">
        <f>E23+F23</f>
        <v>2076.1765</v>
      </c>
      <c r="H23" s="22">
        <v>2597.2287</v>
      </c>
      <c r="I23" s="22">
        <v>7</v>
      </c>
      <c r="J23" s="26">
        <f>H23+I23</f>
        <v>2604.2287</v>
      </c>
      <c r="K23" s="21">
        <f t="shared" si="3"/>
        <v>125.73259656098135</v>
      </c>
      <c r="L23" s="21">
        <f t="shared" si="3"/>
        <v>66.66666666666666</v>
      </c>
      <c r="M23" s="21">
        <f t="shared" si="3"/>
        <v>125.4338780927344</v>
      </c>
      <c r="N23" s="21">
        <f t="shared" si="4"/>
        <v>531.5522000000001</v>
      </c>
      <c r="O23" s="21">
        <f t="shared" si="4"/>
        <v>-3.5</v>
      </c>
      <c r="P23" s="21">
        <f t="shared" si="4"/>
        <v>528.0522000000001</v>
      </c>
      <c r="Q23" s="22">
        <f aca="true" t="shared" si="10" ref="Q23:Q41">H23/B23*100</f>
        <v>116.20710067114095</v>
      </c>
      <c r="R23" s="22">
        <v>0</v>
      </c>
      <c r="S23" s="22">
        <f aca="true" t="shared" si="11" ref="S23:S41">J23/D23*100</f>
        <v>115.38452370403192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>
        <v>-55.0765</v>
      </c>
      <c r="G24" s="26">
        <f>E24+F24</f>
        <v>-55.0765</v>
      </c>
      <c r="H24" s="22"/>
      <c r="I24" s="22">
        <v>-4.3836</v>
      </c>
      <c r="J24" s="26">
        <f>H24+I24</f>
        <v>-4.3836</v>
      </c>
      <c r="K24" s="21" t="e">
        <f t="shared" si="3"/>
        <v>#DIV/0!</v>
      </c>
      <c r="L24" s="21">
        <f t="shared" si="3"/>
        <v>7.959111417755304</v>
      </c>
      <c r="M24" s="21">
        <f t="shared" si="3"/>
        <v>7.959111417755304</v>
      </c>
      <c r="N24" s="21">
        <f t="shared" si="4"/>
        <v>0</v>
      </c>
      <c r="O24" s="21">
        <f t="shared" si="4"/>
        <v>50.6929</v>
      </c>
      <c r="P24" s="21">
        <f t="shared" si="4"/>
        <v>50.6929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20785.018</v>
      </c>
      <c r="C25" s="30">
        <f t="shared" si="12"/>
        <v>690.5</v>
      </c>
      <c r="D25" s="30">
        <f t="shared" si="12"/>
        <v>21475.518</v>
      </c>
      <c r="E25" s="30">
        <f>E26+E40</f>
        <v>9917.3648</v>
      </c>
      <c r="F25" s="30">
        <f t="shared" si="12"/>
        <v>1128.2691000000002</v>
      </c>
      <c r="G25" s="30">
        <f>G26+G40</f>
        <v>11045.633899999999</v>
      </c>
      <c r="H25" s="30">
        <f t="shared" si="12"/>
        <v>19511.4048</v>
      </c>
      <c r="I25" s="30">
        <f t="shared" si="12"/>
        <v>1294.9640000000002</v>
      </c>
      <c r="J25" s="30">
        <f t="shared" si="12"/>
        <v>20806.3688</v>
      </c>
      <c r="K25" s="24">
        <f t="shared" si="3"/>
        <v>196.73981136601935</v>
      </c>
      <c r="L25" s="24">
        <f t="shared" si="3"/>
        <v>114.77439203112094</v>
      </c>
      <c r="M25" s="24">
        <f t="shared" si="3"/>
        <v>188.36735843653122</v>
      </c>
      <c r="N25" s="24">
        <f t="shared" si="4"/>
        <v>9594.04</v>
      </c>
      <c r="O25" s="24">
        <f t="shared" si="4"/>
        <v>166.69489999999996</v>
      </c>
      <c r="P25" s="24">
        <f>J25-G25</f>
        <v>9760.734900000001</v>
      </c>
      <c r="Q25" s="31">
        <f t="shared" si="10"/>
        <v>93.8724460089474</v>
      </c>
      <c r="R25" s="31">
        <f>I25/C25*100</f>
        <v>187.54004344677773</v>
      </c>
      <c r="S25" s="31">
        <f t="shared" si="11"/>
        <v>96.8841301057325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20785.018</v>
      </c>
      <c r="C26" s="30">
        <f t="shared" si="13"/>
        <v>690.5</v>
      </c>
      <c r="D26" s="30">
        <f>D27+D30+D31+D34+D37+D38+D41</f>
        <v>21475.518</v>
      </c>
      <c r="E26" s="30">
        <f>E27+E30+E31+E34+E37+E38+E41</f>
        <v>9915.4046</v>
      </c>
      <c r="F26" s="30">
        <f t="shared" si="13"/>
        <v>1125.8746</v>
      </c>
      <c r="G26" s="30">
        <f>G27+G30+G31+G34+G37+G38+G41</f>
        <v>11041.279199999999</v>
      </c>
      <c r="H26" s="30">
        <f>H27+H30+H31+H34+H37+H38+H41</f>
        <v>19527.8029</v>
      </c>
      <c r="I26" s="30">
        <f t="shared" si="13"/>
        <v>1141.3809</v>
      </c>
      <c r="J26" s="30">
        <f t="shared" si="13"/>
        <v>20669.1838</v>
      </c>
      <c r="K26" s="24">
        <f t="shared" si="3"/>
        <v>196.94408536793344</v>
      </c>
      <c r="L26" s="24">
        <f t="shared" si="3"/>
        <v>101.37726705975957</v>
      </c>
      <c r="M26" s="24">
        <f t="shared" si="3"/>
        <v>187.19917706636747</v>
      </c>
      <c r="N26" s="24">
        <f t="shared" si="4"/>
        <v>9612.398299999999</v>
      </c>
      <c r="O26" s="24">
        <f t="shared" si="4"/>
        <v>15.50630000000001</v>
      </c>
      <c r="P26" s="24">
        <f>J26-G26</f>
        <v>9627.9046</v>
      </c>
      <c r="Q26" s="31">
        <f t="shared" si="10"/>
        <v>93.95133985450481</v>
      </c>
      <c r="R26" s="31">
        <f>I26/C26*100</f>
        <v>165.29774076755976</v>
      </c>
      <c r="S26" s="31">
        <f t="shared" si="11"/>
        <v>96.24533294144523</v>
      </c>
    </row>
    <row r="27" spans="1:19" s="35" customFormat="1" ht="52.5" customHeight="1">
      <c r="A27" s="12" t="s">
        <v>22</v>
      </c>
      <c r="B27" s="22">
        <f>B28+B29</f>
        <v>3904.068</v>
      </c>
      <c r="C27" s="22">
        <f>C28+C29</f>
        <v>608</v>
      </c>
      <c r="D27" s="26">
        <f aca="true" t="shared" si="14" ref="D27:D41">B27+C27</f>
        <v>4512.068</v>
      </c>
      <c r="E27" s="22">
        <f>E28+E29</f>
        <v>3731.9549</v>
      </c>
      <c r="F27" s="22">
        <f>F28+F29</f>
        <v>586.7506999999999</v>
      </c>
      <c r="G27" s="26">
        <f aca="true" t="shared" si="15" ref="G27:G41">E27+F27</f>
        <v>4318.7056</v>
      </c>
      <c r="H27" s="22">
        <f>H28+H29</f>
        <v>4650.2071</v>
      </c>
      <c r="I27" s="22">
        <f>I28+I29</f>
        <v>991.3729000000001</v>
      </c>
      <c r="J27" s="26">
        <f aca="true" t="shared" si="16" ref="J27:J41">H27+I27</f>
        <v>5641.58</v>
      </c>
      <c r="K27" s="21">
        <f t="shared" si="3"/>
        <v>124.60512585508468</v>
      </c>
      <c r="L27" s="21">
        <f t="shared" si="3"/>
        <v>168.95981547188612</v>
      </c>
      <c r="M27" s="21">
        <f t="shared" si="3"/>
        <v>130.6312706288662</v>
      </c>
      <c r="N27" s="21">
        <f t="shared" si="4"/>
        <v>918.2521999999994</v>
      </c>
      <c r="O27" s="21">
        <f t="shared" si="4"/>
        <v>404.62220000000013</v>
      </c>
      <c r="P27" s="21">
        <f>J27-G27</f>
        <v>1322.8743999999997</v>
      </c>
      <c r="Q27" s="22">
        <f t="shared" si="10"/>
        <v>119.11183667907422</v>
      </c>
      <c r="R27" s="22">
        <f>I27/C27*100</f>
        <v>163.0547532894737</v>
      </c>
      <c r="S27" s="22">
        <f t="shared" si="11"/>
        <v>125.03313336589785</v>
      </c>
    </row>
    <row r="28" spans="1:19" s="35" customFormat="1" ht="12.75">
      <c r="A28" s="38" t="s">
        <v>41</v>
      </c>
      <c r="B28" s="22">
        <f>3700+60</f>
        <v>3760</v>
      </c>
      <c r="C28" s="22">
        <v>530</v>
      </c>
      <c r="D28" s="26">
        <f t="shared" si="14"/>
        <v>4290</v>
      </c>
      <c r="E28" s="22">
        <f>3568.3285+49.0511</f>
        <v>3617.3796</v>
      </c>
      <c r="F28" s="22">
        <v>567.1935</v>
      </c>
      <c r="G28" s="26">
        <f t="shared" si="15"/>
        <v>4184.5731000000005</v>
      </c>
      <c r="H28" s="22">
        <f>4464.4848+43.641</f>
        <v>4508.1258</v>
      </c>
      <c r="I28" s="22">
        <v>922.0669</v>
      </c>
      <c r="J28" s="26">
        <f t="shared" si="16"/>
        <v>5430.1927</v>
      </c>
      <c r="K28" s="21">
        <f t="shared" si="3"/>
        <v>124.62407318269833</v>
      </c>
      <c r="L28" s="21">
        <f t="shared" si="3"/>
        <v>162.56654915826786</v>
      </c>
      <c r="M28" s="21">
        <f t="shared" si="3"/>
        <v>129.76694564136062</v>
      </c>
      <c r="N28" s="21">
        <f>H28-E28</f>
        <v>890.7461999999996</v>
      </c>
      <c r="O28" s="21">
        <f t="shared" si="4"/>
        <v>354.87340000000006</v>
      </c>
      <c r="P28" s="21">
        <f>J28-G28</f>
        <v>1245.619599999999</v>
      </c>
      <c r="Q28" s="22">
        <f t="shared" si="10"/>
        <v>119.89696276595745</v>
      </c>
      <c r="R28" s="22">
        <f aca="true" t="shared" si="17" ref="R28:R41">I28/C28*100</f>
        <v>173.97488679245282</v>
      </c>
      <c r="S28" s="22">
        <f t="shared" si="11"/>
        <v>126.57791841491841</v>
      </c>
    </row>
    <row r="29" spans="1:19" s="35" customFormat="1" ht="12.75">
      <c r="A29" s="38" t="s">
        <v>42</v>
      </c>
      <c r="B29" s="22">
        <v>144.068</v>
      </c>
      <c r="C29" s="22">
        <v>78</v>
      </c>
      <c r="D29" s="26">
        <f t="shared" si="14"/>
        <v>222.068</v>
      </c>
      <c r="E29" s="22">
        <v>114.5753</v>
      </c>
      <c r="F29" s="22">
        <v>19.5572</v>
      </c>
      <c r="G29" s="26">
        <f t="shared" si="15"/>
        <v>134.1325</v>
      </c>
      <c r="H29" s="22">
        <v>142.0813</v>
      </c>
      <c r="I29" s="22">
        <v>69.306</v>
      </c>
      <c r="J29" s="26">
        <f t="shared" si="16"/>
        <v>211.38729999999998</v>
      </c>
      <c r="K29" s="21">
        <f t="shared" si="3"/>
        <v>124.00691946693571</v>
      </c>
      <c r="L29" s="21">
        <f t="shared" si="3"/>
        <v>354.3758820281021</v>
      </c>
      <c r="M29" s="21">
        <f t="shared" si="3"/>
        <v>157.59588466628148</v>
      </c>
      <c r="N29" s="21">
        <f>H29-E29</f>
        <v>27.506</v>
      </c>
      <c r="O29" s="21">
        <f t="shared" si="4"/>
        <v>49.748799999999996</v>
      </c>
      <c r="P29" s="21">
        <f>J29-G29</f>
        <v>77.25479999999999</v>
      </c>
      <c r="Q29" s="22">
        <f t="shared" si="10"/>
        <v>98.62099841741399</v>
      </c>
      <c r="R29" s="22">
        <f t="shared" si="17"/>
        <v>88.85384615384615</v>
      </c>
      <c r="S29" s="22">
        <f t="shared" si="11"/>
        <v>95.190347100888</v>
      </c>
    </row>
    <row r="30" spans="1:19" s="35" customFormat="1" ht="23.25" customHeight="1">
      <c r="A30" s="12" t="s">
        <v>23</v>
      </c>
      <c r="B30" s="22">
        <v>120</v>
      </c>
      <c r="C30" s="22"/>
      <c r="D30" s="26">
        <f t="shared" si="14"/>
        <v>120</v>
      </c>
      <c r="E30" s="22">
        <v>63.0688</v>
      </c>
      <c r="F30" s="22"/>
      <c r="G30" s="26">
        <f t="shared" si="15"/>
        <v>63.0688</v>
      </c>
      <c r="H30" s="22">
        <v>114.2384</v>
      </c>
      <c r="I30" s="22"/>
      <c r="J30" s="26">
        <f t="shared" si="16"/>
        <v>114.2384</v>
      </c>
      <c r="K30" s="21">
        <f t="shared" si="3"/>
        <v>181.13298493074228</v>
      </c>
      <c r="L30" s="21" t="e">
        <f t="shared" si="3"/>
        <v>#DIV/0!</v>
      </c>
      <c r="M30" s="21">
        <f t="shared" si="3"/>
        <v>181.13298493074228</v>
      </c>
      <c r="N30" s="21">
        <f t="shared" si="4"/>
        <v>51.169599999999996</v>
      </c>
      <c r="O30" s="21">
        <f t="shared" si="4"/>
        <v>0</v>
      </c>
      <c r="P30" s="21">
        <f t="shared" si="4"/>
        <v>51.169599999999996</v>
      </c>
      <c r="Q30" s="22">
        <f t="shared" si="10"/>
        <v>95.19866666666667</v>
      </c>
      <c r="R30" s="22" t="e">
        <f t="shared" si="17"/>
        <v>#DIV/0!</v>
      </c>
      <c r="S30" s="22">
        <f t="shared" si="11"/>
        <v>95.19866666666667</v>
      </c>
    </row>
    <row r="31" spans="1:19" s="35" customFormat="1" ht="37.5" customHeight="1">
      <c r="A31" s="12" t="s">
        <v>33</v>
      </c>
      <c r="B31" s="22">
        <f>B32+B33</f>
        <v>6230</v>
      </c>
      <c r="C31" s="22">
        <f>C32+C33</f>
        <v>0</v>
      </c>
      <c r="D31" s="26">
        <f t="shared" si="14"/>
        <v>6230</v>
      </c>
      <c r="E31" s="22">
        <f>E32+E33</f>
        <v>230.717</v>
      </c>
      <c r="F31" s="22">
        <f>F32+F33</f>
        <v>0</v>
      </c>
      <c r="G31" s="26">
        <f t="shared" si="15"/>
        <v>230.717</v>
      </c>
      <c r="H31" s="22">
        <f>H32+H33</f>
        <v>5636.289699999999</v>
      </c>
      <c r="I31" s="22">
        <f>I32+I33</f>
        <v>0</v>
      </c>
      <c r="J31" s="26">
        <f t="shared" si="16"/>
        <v>5636.289699999999</v>
      </c>
      <c r="K31" s="21">
        <f t="shared" si="3"/>
        <v>2442.945123246228</v>
      </c>
      <c r="L31" s="21" t="e">
        <f t="shared" si="3"/>
        <v>#DIV/0!</v>
      </c>
      <c r="M31" s="21">
        <f t="shared" si="3"/>
        <v>2442.945123246228</v>
      </c>
      <c r="N31" s="21">
        <f>H31-E31</f>
        <v>5405.5727</v>
      </c>
      <c r="O31" s="21">
        <f t="shared" si="4"/>
        <v>0</v>
      </c>
      <c r="P31" s="21">
        <f>J31-G31</f>
        <v>5405.5727</v>
      </c>
      <c r="Q31" s="22">
        <f t="shared" si="10"/>
        <v>90.47013964686997</v>
      </c>
      <c r="R31" s="22" t="e">
        <f t="shared" si="17"/>
        <v>#DIV/0!</v>
      </c>
      <c r="S31" s="22">
        <f t="shared" si="11"/>
        <v>90.47013964686997</v>
      </c>
    </row>
    <row r="32" spans="1:19" s="35" customFormat="1" ht="12.75">
      <c r="A32" s="38" t="s">
        <v>37</v>
      </c>
      <c r="B32" s="22">
        <v>6050</v>
      </c>
      <c r="C32" s="22"/>
      <c r="D32" s="26">
        <f t="shared" si="14"/>
        <v>6050</v>
      </c>
      <c r="E32" s="22">
        <v>60.381</v>
      </c>
      <c r="F32" s="22"/>
      <c r="G32" s="26">
        <f t="shared" si="15"/>
        <v>60.381</v>
      </c>
      <c r="H32" s="22">
        <v>4859.7584</v>
      </c>
      <c r="I32" s="22"/>
      <c r="J32" s="26">
        <f t="shared" si="16"/>
        <v>4859.7584</v>
      </c>
      <c r="K32" s="21">
        <f t="shared" si="3"/>
        <v>8048.489425481524</v>
      </c>
      <c r="L32" s="21" t="e">
        <f t="shared" si="3"/>
        <v>#DIV/0!</v>
      </c>
      <c r="M32" s="21">
        <f t="shared" si="3"/>
        <v>8048.489425481524</v>
      </c>
      <c r="N32" s="21">
        <f>H32-E32</f>
        <v>4799.377399999999</v>
      </c>
      <c r="O32" s="21">
        <f t="shared" si="4"/>
        <v>0</v>
      </c>
      <c r="P32" s="21">
        <f t="shared" si="4"/>
        <v>4799.377399999999</v>
      </c>
      <c r="Q32" s="22">
        <f t="shared" si="10"/>
        <v>80.32658512396694</v>
      </c>
      <c r="R32" s="22" t="e">
        <f t="shared" si="17"/>
        <v>#DIV/0!</v>
      </c>
      <c r="S32" s="22">
        <f t="shared" si="11"/>
        <v>80.32658512396694</v>
      </c>
    </row>
    <row r="33" spans="1:19" s="35" customFormat="1" ht="12.75">
      <c r="A33" s="38" t="s">
        <v>38</v>
      </c>
      <c r="B33" s="22">
        <v>180</v>
      </c>
      <c r="C33" s="22"/>
      <c r="D33" s="26">
        <f t="shared" si="14"/>
        <v>180</v>
      </c>
      <c r="E33" s="22">
        <v>170.336</v>
      </c>
      <c r="F33" s="22"/>
      <c r="G33" s="26">
        <f t="shared" si="15"/>
        <v>170.336</v>
      </c>
      <c r="H33" s="22">
        <v>776.5313</v>
      </c>
      <c r="I33" s="22"/>
      <c r="J33" s="26">
        <f t="shared" si="16"/>
        <v>776.5313</v>
      </c>
      <c r="K33" s="21">
        <f t="shared" si="3"/>
        <v>455.8820801239902</v>
      </c>
      <c r="L33" s="21" t="e">
        <f t="shared" si="3"/>
        <v>#DIV/0!</v>
      </c>
      <c r="M33" s="21">
        <f t="shared" si="3"/>
        <v>455.8820801239902</v>
      </c>
      <c r="N33" s="21">
        <f>H33-E33</f>
        <v>606.1953</v>
      </c>
      <c r="O33" s="21">
        <f t="shared" si="4"/>
        <v>0</v>
      </c>
      <c r="P33" s="21">
        <f t="shared" si="4"/>
        <v>606.1953</v>
      </c>
      <c r="Q33" s="22">
        <f t="shared" si="10"/>
        <v>431.4062777777778</v>
      </c>
      <c r="R33" s="22" t="e">
        <f t="shared" si="17"/>
        <v>#DIV/0!</v>
      </c>
      <c r="S33" s="22">
        <f t="shared" si="11"/>
        <v>431.4062777777778</v>
      </c>
    </row>
    <row r="34" spans="1:19" s="35" customFormat="1" ht="28.5" customHeight="1">
      <c r="A34" s="12" t="s">
        <v>24</v>
      </c>
      <c r="B34" s="22">
        <f>B35+B36</f>
        <v>9130.95</v>
      </c>
      <c r="C34" s="22">
        <f>C35+C36</f>
        <v>0</v>
      </c>
      <c r="D34" s="26">
        <f t="shared" si="14"/>
        <v>9130.95</v>
      </c>
      <c r="E34" s="22">
        <f>E35+E36</f>
        <v>5081.884</v>
      </c>
      <c r="F34" s="22">
        <f>F35+F36</f>
        <v>360.2856</v>
      </c>
      <c r="G34" s="26">
        <f t="shared" si="15"/>
        <v>5442.1696</v>
      </c>
      <c r="H34" s="22">
        <f>H35+H36</f>
        <v>7677.4437</v>
      </c>
      <c r="I34" s="22">
        <f>I35+I36</f>
        <v>26.4742</v>
      </c>
      <c r="J34" s="26">
        <f t="shared" si="16"/>
        <v>7703.9178999999995</v>
      </c>
      <c r="K34" s="21">
        <f t="shared" si="3"/>
        <v>151.07475298531017</v>
      </c>
      <c r="L34" s="21">
        <f t="shared" si="3"/>
        <v>7.348114939925438</v>
      </c>
      <c r="M34" s="21">
        <f t="shared" si="3"/>
        <v>141.55968053623317</v>
      </c>
      <c r="N34" s="21">
        <f t="shared" si="4"/>
        <v>2595.5597</v>
      </c>
      <c r="O34" s="21">
        <f t="shared" si="4"/>
        <v>-333.8114</v>
      </c>
      <c r="P34" s="21">
        <f t="shared" si="4"/>
        <v>2261.7482999999993</v>
      </c>
      <c r="Q34" s="22">
        <f t="shared" si="10"/>
        <v>84.08154354147158</v>
      </c>
      <c r="R34" s="22" t="e">
        <f t="shared" si="17"/>
        <v>#DIV/0!</v>
      </c>
      <c r="S34" s="22">
        <f t="shared" si="11"/>
        <v>84.37148270442833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5081.884</v>
      </c>
      <c r="F35" s="22">
        <v>39.2606</v>
      </c>
      <c r="G35" s="26">
        <f t="shared" si="15"/>
        <v>5121.1446</v>
      </c>
      <c r="H35" s="22">
        <v>2546.5504</v>
      </c>
      <c r="I35" s="22">
        <v>26.4742</v>
      </c>
      <c r="J35" s="26">
        <f t="shared" si="16"/>
        <v>2573.0246</v>
      </c>
      <c r="K35" s="21">
        <f t="shared" si="3"/>
        <v>50.110360645776254</v>
      </c>
      <c r="L35" s="21">
        <f t="shared" si="3"/>
        <v>67.43198015313062</v>
      </c>
      <c r="M35" s="21">
        <f t="shared" si="3"/>
        <v>50.24315462601857</v>
      </c>
      <c r="N35" s="21">
        <f t="shared" si="4"/>
        <v>-2535.3336</v>
      </c>
      <c r="O35" s="21">
        <f t="shared" si="4"/>
        <v>-12.786399999999997</v>
      </c>
      <c r="P35" s="21">
        <f t="shared" si="4"/>
        <v>-2548.1199999999994</v>
      </c>
      <c r="Q35" s="22">
        <f t="shared" si="10"/>
        <v>101.862016</v>
      </c>
      <c r="R35" s="22" t="e">
        <f t="shared" si="17"/>
        <v>#DIV/0!</v>
      </c>
      <c r="S35" s="22">
        <f t="shared" si="11"/>
        <v>102.920984</v>
      </c>
    </row>
    <row r="36" spans="1:19" s="35" customFormat="1" ht="12.75">
      <c r="A36" s="38" t="s">
        <v>40</v>
      </c>
      <c r="B36" s="22">
        <v>6630.95</v>
      </c>
      <c r="C36" s="22"/>
      <c r="D36" s="26">
        <f t="shared" si="14"/>
        <v>6630.95</v>
      </c>
      <c r="E36" s="22"/>
      <c r="F36" s="22">
        <v>321.025</v>
      </c>
      <c r="G36" s="26">
        <f t="shared" si="15"/>
        <v>321.025</v>
      </c>
      <c r="H36" s="22">
        <v>5130.8933</v>
      </c>
      <c r="I36" s="22"/>
      <c r="J36" s="26">
        <f t="shared" si="16"/>
        <v>5130.8933</v>
      </c>
      <c r="K36" s="21" t="e">
        <f t="shared" si="3"/>
        <v>#DIV/0!</v>
      </c>
      <c r="L36" s="21">
        <f t="shared" si="3"/>
        <v>0</v>
      </c>
      <c r="M36" s="21">
        <f t="shared" si="3"/>
        <v>1598.2846507281363</v>
      </c>
      <c r="N36" s="21">
        <f t="shared" si="4"/>
        <v>5130.8933</v>
      </c>
      <c r="O36" s="21">
        <f t="shared" si="4"/>
        <v>-321.025</v>
      </c>
      <c r="P36" s="21">
        <f t="shared" si="4"/>
        <v>4809.8683</v>
      </c>
      <c r="Q36" s="22">
        <f t="shared" si="10"/>
        <v>77.377951877182</v>
      </c>
      <c r="R36" s="22" t="e">
        <f t="shared" si="17"/>
        <v>#DIV/0!</v>
      </c>
      <c r="S36" s="22">
        <f t="shared" si="11"/>
        <v>77.377951877182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1400</v>
      </c>
      <c r="C38" s="22">
        <v>47.5</v>
      </c>
      <c r="D38" s="26">
        <f t="shared" si="14"/>
        <v>1447.5</v>
      </c>
      <c r="E38" s="22">
        <v>807.2799</v>
      </c>
      <c r="F38" s="22">
        <v>46.7233</v>
      </c>
      <c r="G38" s="26">
        <f>E38+F38</f>
        <v>854.0032</v>
      </c>
      <c r="H38" s="22">
        <v>1449.624</v>
      </c>
      <c r="I38" s="22">
        <v>43.5338</v>
      </c>
      <c r="J38" s="26">
        <f t="shared" si="16"/>
        <v>1493.1578</v>
      </c>
      <c r="K38" s="21">
        <f t="shared" si="3"/>
        <v>179.56894504619774</v>
      </c>
      <c r="L38" s="21">
        <f t="shared" si="3"/>
        <v>93.17364141659515</v>
      </c>
      <c r="M38" s="21">
        <f t="shared" si="3"/>
        <v>174.84217857731682</v>
      </c>
      <c r="N38" s="21">
        <f t="shared" si="4"/>
        <v>642.3441</v>
      </c>
      <c r="O38" s="21">
        <f t="shared" si="4"/>
        <v>-3.1895000000000024</v>
      </c>
      <c r="P38" s="21">
        <f t="shared" si="4"/>
        <v>639.1546</v>
      </c>
      <c r="Q38" s="22">
        <f t="shared" si="10"/>
        <v>103.54457142857143</v>
      </c>
      <c r="R38" s="22">
        <f t="shared" si="17"/>
        <v>91.65010526315788</v>
      </c>
      <c r="S38" s="22">
        <f t="shared" si="11"/>
        <v>103.15425215889465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2.4602</v>
      </c>
      <c r="F39" s="22">
        <f t="shared" si="18"/>
        <v>134.5095</v>
      </c>
      <c r="G39" s="26">
        <f t="shared" si="18"/>
        <v>136.96970000000002</v>
      </c>
      <c r="H39" s="22">
        <f t="shared" si="18"/>
        <v>-16.3981</v>
      </c>
      <c r="I39" s="22">
        <f t="shared" si="18"/>
        <v>233.5831</v>
      </c>
      <c r="J39" s="26">
        <f t="shared" si="18"/>
        <v>217.185</v>
      </c>
      <c r="K39" s="21">
        <f t="shared" si="3"/>
        <v>-666.535241037314</v>
      </c>
      <c r="L39" s="21">
        <f t="shared" si="3"/>
        <v>173.65546671424696</v>
      </c>
      <c r="M39" s="21">
        <f t="shared" si="3"/>
        <v>158.5642664034454</v>
      </c>
      <c r="N39" s="21">
        <f t="shared" si="4"/>
        <v>-18.8583</v>
      </c>
      <c r="O39" s="21">
        <f t="shared" si="4"/>
        <v>99.0736</v>
      </c>
      <c r="P39" s="21">
        <f t="shared" si="4"/>
        <v>80.21529999999998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1.9602</v>
      </c>
      <c r="F40" s="32">
        <v>2.3945</v>
      </c>
      <c r="G40" s="33">
        <f>E40+F40</f>
        <v>4.354699999999999</v>
      </c>
      <c r="H40" s="32">
        <v>-16.3981</v>
      </c>
      <c r="I40" s="32">
        <v>153.5831</v>
      </c>
      <c r="J40" s="33">
        <f>H40+I40</f>
        <v>137.185</v>
      </c>
      <c r="K40" s="34">
        <f t="shared" si="3"/>
        <v>-836.5523926129987</v>
      </c>
      <c r="L40" s="34">
        <f t="shared" si="3"/>
        <v>6413.9945708916275</v>
      </c>
      <c r="M40" s="34">
        <f t="shared" si="3"/>
        <v>3150.2744161480705</v>
      </c>
      <c r="N40" s="34">
        <f t="shared" si="4"/>
        <v>-18.3583</v>
      </c>
      <c r="O40" s="34">
        <f t="shared" si="4"/>
        <v>151.1886</v>
      </c>
      <c r="P40" s="34">
        <f t="shared" si="4"/>
        <v>132.8303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>
        <v>35</v>
      </c>
      <c r="D41" s="33">
        <f t="shared" si="14"/>
        <v>35</v>
      </c>
      <c r="E41" s="33">
        <v>0.5</v>
      </c>
      <c r="F41" s="33">
        <v>132.115</v>
      </c>
      <c r="G41" s="33">
        <f t="shared" si="15"/>
        <v>132.615</v>
      </c>
      <c r="H41" s="33"/>
      <c r="I41" s="33">
        <v>80</v>
      </c>
      <c r="J41" s="33">
        <f t="shared" si="16"/>
        <v>80</v>
      </c>
      <c r="K41" s="34">
        <f>H41/E41*100</f>
        <v>0</v>
      </c>
      <c r="L41" s="34">
        <f t="shared" si="3"/>
        <v>60.55330583204026</v>
      </c>
      <c r="M41" s="34">
        <f t="shared" si="3"/>
        <v>60.325000942578136</v>
      </c>
      <c r="N41" s="34">
        <f t="shared" si="4"/>
        <v>-0.5</v>
      </c>
      <c r="O41" s="34">
        <f t="shared" si="4"/>
        <v>-52.11500000000001</v>
      </c>
      <c r="P41" s="34">
        <f t="shared" si="4"/>
        <v>-52.61500000000001</v>
      </c>
      <c r="Q41" s="22" t="e">
        <f t="shared" si="10"/>
        <v>#DIV/0!</v>
      </c>
      <c r="R41" s="22">
        <f t="shared" si="17"/>
        <v>228.57142857142856</v>
      </c>
      <c r="S41" s="22">
        <f t="shared" si="11"/>
        <v>228.57142857142856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A3:A5"/>
    <mergeCell ref="B3:D3"/>
    <mergeCell ref="E3:G3"/>
    <mergeCell ref="G4:G5"/>
    <mergeCell ref="B4:B5"/>
    <mergeCell ref="N3:P4"/>
    <mergeCell ref="D4:D5"/>
    <mergeCell ref="M4:M5"/>
    <mergeCell ref="K4:K5"/>
    <mergeCell ref="E4:E5"/>
    <mergeCell ref="F4:F5"/>
    <mergeCell ref="C4:C5"/>
    <mergeCell ref="H4:H5"/>
    <mergeCell ref="L4:L5"/>
    <mergeCell ref="I4:I5"/>
    <mergeCell ref="S4:S5"/>
    <mergeCell ref="K3:M3"/>
    <mergeCell ref="J4:J5"/>
    <mergeCell ref="Q3:S3"/>
    <mergeCell ref="Q4:Q5"/>
    <mergeCell ref="H3:J3"/>
    <mergeCell ref="R4:R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2022-09-12T08:33:31Z</cp:lastPrinted>
  <dcterms:created xsi:type="dcterms:W3CDTF">2011-02-18T06:53:44Z</dcterms:created>
  <dcterms:modified xsi:type="dcterms:W3CDTF">2022-12-08T10:00:23Z</dcterms:modified>
  <cp:category/>
  <cp:version/>
  <cp:contentType/>
  <cp:contentStatus/>
</cp:coreProperties>
</file>