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<sst xmlns="http://schemas.openxmlformats.org/spreadsheetml/2006/main" count="63" uniqueCount="49">
  <si>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</si>
  <si>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</si>
  <si>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</si>
  <si>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</si>
  <si>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</si>
  <si>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</si>
  <si>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</si>
  <si>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</si>
  <si>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</si>
  <si>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</si>
  <si>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</si>
  <si>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</si>
  <si>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</si>
  <si>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</si>
  <si>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</si>
  <si>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</si>
  <si>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</si>
  <si>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</si>
  <si>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</si>
  <si>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</si>
  <si>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</si>
  <si>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</si>
  <si>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</si>
  <si>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</si>
  <si>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</si>
  <si>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</si>
  <si>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</si>
  <si>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</si>
  <si>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</si>
  <si>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</si>
  <si>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</si>
  <si>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</si>
  <si>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</si>
  <si>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</si>
  <si>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</si>
  <si>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</si>
  <si>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</si>
  <si>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</si>
  <si>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</si>
  <si>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</si>
  <si>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</si>
  <si>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</si>
  <si>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</si>
  <si>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</si>
  <si>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01.11.2022 г.</t>
  </si>
  <si>
    <t>Анализ поступления налоговых и неналоговых  доходов в бюджет МО "Онгудайский район" на 01.11. 2023 года</t>
  </si>
  <si>
    <t>Годовой план на 01.11.2023 г.</t>
  </si>
  <si>
    <t>Фактическое поступление на 01.11.2023 г.</t>
  </si>
  <si>
    <t>Отклонение фактического поступления по состоянию на 01.11.23 г. от фактического поступления на 01.11.22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</si>
</sst>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5.2812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1"/>
      <c r="B3" s="42" t="s">
        <v>46</v>
      </c>
      <c r="C3" s="42"/>
      <c r="D3" s="42"/>
      <c r="E3" s="47" t="s">
        <v>44</v>
      </c>
      <c r="F3" s="48"/>
      <c r="G3" s="49"/>
      <c r="H3" s="45" t="s">
        <v>47</v>
      </c>
      <c r="I3" s="45"/>
      <c r="J3" s="45"/>
      <c r="K3" s="45" t="s">
        <v>0</v>
      </c>
      <c r="L3" s="46"/>
      <c r="M3" s="46"/>
      <c r="N3" s="45" t="s">
        <v>48</v>
      </c>
      <c r="O3" s="46"/>
      <c r="P3" s="46"/>
      <c r="Q3" s="47" t="s">
        <v>1</v>
      </c>
      <c r="R3" s="48"/>
      <c r="S3" s="49"/>
    </row>
    <row r="4" spans="1:19" ht="40.5" customHeight="1">
      <c r="A4" s="51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5" t="s">
        <v>4</v>
      </c>
      <c r="K4" s="42" t="s">
        <v>2</v>
      </c>
      <c r="L4" s="42" t="s">
        <v>3</v>
      </c>
      <c r="M4" s="45" t="s">
        <v>4</v>
      </c>
      <c r="N4" s="46"/>
      <c r="O4" s="46"/>
      <c r="P4" s="46"/>
      <c r="Q4" s="43" t="s">
        <v>2</v>
      </c>
      <c r="R4" s="43" t="s">
        <v>3</v>
      </c>
      <c r="S4" s="43" t="s">
        <v>4</v>
      </c>
    </row>
    <row r="5" spans="1:19" ht="12.75">
      <c r="A5" s="51"/>
      <c r="B5" s="50"/>
      <c r="C5" s="50"/>
      <c r="D5" s="50"/>
      <c r="E5" s="42"/>
      <c r="F5" s="42"/>
      <c r="G5" s="42"/>
      <c r="H5" s="42"/>
      <c r="I5" s="42"/>
      <c r="J5" s="45"/>
      <c r="K5" s="42"/>
      <c r="L5" s="42"/>
      <c r="M5" s="45"/>
      <c r="N5" s="2" t="s">
        <v>2</v>
      </c>
      <c r="O5" s="2" t="s">
        <v>3</v>
      </c>
      <c r="P5" s="2" t="s">
        <v>30</v>
      </c>
      <c r="Q5" s="44"/>
      <c r="R5" s="44"/>
      <c r="S5" s="44"/>
    </row>
    <row r="6" spans="1:19" ht="12.75">
      <c r="A6" s="9" t="s">
        <v>5</v>
      </c>
      <c r="B6" s="19">
        <f aca="true" t="shared" si="0" ref="B6:I6">B8+B25</f>
        <v>178159.4301</v>
      </c>
      <c r="C6" s="19">
        <f t="shared" si="0"/>
        <v>14114.168</v>
      </c>
      <c r="D6" s="19">
        <f t="shared" si="0"/>
        <v>192273.5981</v>
      </c>
      <c r="E6" s="19">
        <f>E8+E25</f>
        <v>136923.73</v>
      </c>
      <c r="F6" s="19">
        <f t="shared" si="0"/>
        <v>7506.2705</v>
      </c>
      <c r="G6" s="19">
        <f>G8+G25</f>
        <v>144430.0005</v>
      </c>
      <c r="H6" s="19">
        <f>H8+H25</f>
        <v>157975.0112</v>
      </c>
      <c r="I6" s="19">
        <f t="shared" si="0"/>
        <v>8202.9201</v>
      </c>
      <c r="J6" s="19">
        <f>J8+J25</f>
        <v>166177.9313</v>
      </c>
      <c r="K6" s="19">
        <f>H6/E6*100</f>
        <v>115.37445788250145</v>
      </c>
      <c r="L6" s="19">
        <f>I6/F6*100</f>
        <v>109.28090188063433</v>
      </c>
      <c r="M6" s="19">
        <f>J6/G6*100</f>
        <v>115.05776550904325</v>
      </c>
      <c r="N6" s="19">
        <f>H6-E6</f>
        <v>21051.281199999998</v>
      </c>
      <c r="O6" s="19">
        <f>I6-F6</f>
        <v>696.6495999999997</v>
      </c>
      <c r="P6" s="19">
        <f>J6-G6</f>
        <v>21747.930800000002</v>
      </c>
      <c r="Q6" s="19">
        <f aca="true" t="shared" si="1" ref="Q6:S10">H6/B6*100</f>
        <v>88.67058628966731</v>
      </c>
      <c r="R6" s="19">
        <f t="shared" si="1"/>
        <v>58.11833967117296</v>
      </c>
      <c r="S6" s="19">
        <f t="shared" si="1"/>
        <v>86.42784705863367</v>
      </c>
    </row>
    <row r="7" spans="1:19" ht="22.5">
      <c r="A7" s="10" t="s">
        <v>6</v>
      </c>
      <c r="B7" s="20">
        <f aca="true" t="shared" si="2" ref="B7:J7">B8+B26</f>
        <v>178159.4301</v>
      </c>
      <c r="C7" s="20">
        <f t="shared" si="2"/>
        <v>14114.168</v>
      </c>
      <c r="D7" s="20">
        <f t="shared" si="2"/>
        <v>192273.5981</v>
      </c>
      <c r="E7" s="20">
        <f>E8+E26</f>
        <v>136794.2611</v>
      </c>
      <c r="F7" s="20">
        <f>F8+F26</f>
        <v>7343.9149</v>
      </c>
      <c r="G7" s="20">
        <f t="shared" si="2"/>
        <v>144138.176</v>
      </c>
      <c r="H7" s="20">
        <f t="shared" si="2"/>
        <v>157967.98979999998</v>
      </c>
      <c r="I7" s="20">
        <f>I8+I26</f>
        <v>8157.2863</v>
      </c>
      <c r="J7" s="20">
        <f t="shared" si="2"/>
        <v>166125.2761</v>
      </c>
      <c r="K7" s="21">
        <f aca="true" t="shared" si="3" ref="K7:M41">H7/E7*100</f>
        <v>115.47852119652993</v>
      </c>
      <c r="L7" s="21">
        <f t="shared" si="3"/>
        <v>111.07544696630403</v>
      </c>
      <c r="M7" s="21">
        <f t="shared" si="3"/>
        <v>115.25418227853805</v>
      </c>
      <c r="N7" s="21">
        <f aca="true" t="shared" si="4" ref="N7:P41">H7-E7</f>
        <v>21173.728699999978</v>
      </c>
      <c r="O7" s="21">
        <f t="shared" si="4"/>
        <v>813.3714</v>
      </c>
      <c r="P7" s="21">
        <f t="shared" si="4"/>
        <v>21987.10009999998</v>
      </c>
      <c r="Q7" s="22">
        <f t="shared" si="1"/>
        <v>88.6666452128486</v>
      </c>
      <c r="R7" s="22">
        <f t="shared" si="1"/>
        <v>57.79502057790441</v>
      </c>
      <c r="S7" s="22">
        <f t="shared" si="1"/>
        <v>86.40046149945118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13130.068</v>
      </c>
      <c r="D8" s="30">
        <f t="shared" si="5"/>
        <v>167576.628</v>
      </c>
      <c r="E8" s="39">
        <f>E9+E10+E11+E16+E20+E23+E24</f>
        <v>119596.8058</v>
      </c>
      <c r="F8" s="30">
        <f t="shared" si="5"/>
        <v>6366.498</v>
      </c>
      <c r="G8" s="30">
        <f>G9+G10+G11+G16+G20+G23+G24</f>
        <v>125963.30380000001</v>
      </c>
      <c r="H8" s="30">
        <f t="shared" si="5"/>
        <v>136409.1053</v>
      </c>
      <c r="I8" s="30">
        <f t="shared" si="5"/>
        <v>7439.402</v>
      </c>
      <c r="J8" s="23">
        <f t="shared" si="5"/>
        <v>143848.5073</v>
      </c>
      <c r="K8" s="23">
        <f t="shared" si="3"/>
        <v>114.0574820435547</v>
      </c>
      <c r="L8" s="23">
        <f t="shared" si="3"/>
        <v>116.85234174266608</v>
      </c>
      <c r="M8" s="23">
        <f t="shared" si="3"/>
        <v>114.19874118925736</v>
      </c>
      <c r="N8" s="23">
        <f t="shared" si="4"/>
        <v>16812.299499999994</v>
      </c>
      <c r="O8" s="23">
        <f t="shared" si="4"/>
        <v>1072.9040000000005</v>
      </c>
      <c r="P8" s="23">
        <f t="shared" si="4"/>
        <v>17885.20349999999</v>
      </c>
      <c r="Q8" s="25">
        <f t="shared" si="1"/>
        <v>88.32123247031205</v>
      </c>
      <c r="R8" s="25">
        <f t="shared" si="1"/>
        <v>56.65928005856482</v>
      </c>
      <c r="S8" s="25">
        <f t="shared" si="1"/>
        <v>85.8404355170579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50192.2691</v>
      </c>
      <c r="F9" s="22">
        <v>1906.5476</v>
      </c>
      <c r="G9" s="26">
        <f>E9+F9</f>
        <v>52098.816699999996</v>
      </c>
      <c r="H9" s="22">
        <v>56187.9328</v>
      </c>
      <c r="I9" s="22">
        <v>2119.3942</v>
      </c>
      <c r="J9" s="26">
        <f>H9+I9</f>
        <v>58307.327000000005</v>
      </c>
      <c r="K9" s="21">
        <f t="shared" si="3"/>
        <v>111.94539280153803</v>
      </c>
      <c r="L9" s="21">
        <f t="shared" si="3"/>
        <v>111.16398038003352</v>
      </c>
      <c r="M9" s="21">
        <f t="shared" si="3"/>
        <v>111.91679714291863</v>
      </c>
      <c r="N9" s="21">
        <f t="shared" si="4"/>
        <v>5995.663700000005</v>
      </c>
      <c r="O9" s="21">
        <f t="shared" si="4"/>
        <v>212.84660000000008</v>
      </c>
      <c r="P9" s="21">
        <f t="shared" si="4"/>
        <v>6208.510300000009</v>
      </c>
      <c r="Q9" s="22">
        <f t="shared" si="1"/>
        <v>72.83701848539059</v>
      </c>
      <c r="R9" s="22">
        <f t="shared" si="1"/>
        <v>81.10256782131825</v>
      </c>
      <c r="S9" s="22">
        <f t="shared" si="1"/>
        <v>73.10784407898431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13467.9474</v>
      </c>
      <c r="F10" s="22"/>
      <c r="G10" s="26">
        <f>E10+F10</f>
        <v>13467.9474</v>
      </c>
      <c r="H10" s="22">
        <v>14546.5286</v>
      </c>
      <c r="I10" s="22"/>
      <c r="J10" s="26">
        <f>H10+I10</f>
        <v>14546.5286</v>
      </c>
      <c r="K10" s="21">
        <f t="shared" si="3"/>
        <v>108.00850469612023</v>
      </c>
      <c r="L10" s="21" t="e">
        <f t="shared" si="3"/>
        <v>#DIV/0!</v>
      </c>
      <c r="M10" s="21">
        <f t="shared" si="3"/>
        <v>108.00850469612023</v>
      </c>
      <c r="N10" s="21">
        <f t="shared" si="4"/>
        <v>1078.5812000000005</v>
      </c>
      <c r="O10" s="21">
        <f t="shared" si="4"/>
        <v>0</v>
      </c>
      <c r="P10" s="21">
        <f t="shared" si="4"/>
        <v>1078.5812000000005</v>
      </c>
      <c r="Q10" s="22">
        <f t="shared" si="1"/>
        <v>95.44615552184435</v>
      </c>
      <c r="R10" s="22" t="e">
        <f t="shared" si="1"/>
        <v>#DIV/0!</v>
      </c>
      <c r="S10" s="22">
        <f t="shared" si="1"/>
        <v>95.44615552184435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688.24</v>
      </c>
      <c r="D11" s="27">
        <f t="shared" si="6"/>
        <v>32645.239999999998</v>
      </c>
      <c r="E11" s="27">
        <f>E12+E13+E14+E15</f>
        <v>28115.921500000004</v>
      </c>
      <c r="F11" s="27">
        <f t="shared" si="6"/>
        <v>566.9393</v>
      </c>
      <c r="G11" s="27">
        <f t="shared" si="6"/>
        <v>28682.860800000006</v>
      </c>
      <c r="H11" s="27">
        <f t="shared" si="6"/>
        <v>34260.9968</v>
      </c>
      <c r="I11" s="27">
        <f t="shared" si="6"/>
        <v>677.6297</v>
      </c>
      <c r="J11" s="27">
        <f t="shared" si="6"/>
        <v>34938.6265</v>
      </c>
      <c r="K11" s="28">
        <f t="shared" si="3"/>
        <v>121.85621161305346</v>
      </c>
      <c r="L11" s="28">
        <f t="shared" si="3"/>
        <v>119.5242065596793</v>
      </c>
      <c r="M11" s="28">
        <f t="shared" si="3"/>
        <v>121.81011769927773</v>
      </c>
      <c r="N11" s="28">
        <f t="shared" si="4"/>
        <v>6145.075299999997</v>
      </c>
      <c r="O11" s="28">
        <f t="shared" si="4"/>
        <v>110.69039999999995</v>
      </c>
      <c r="P11" s="28">
        <f t="shared" si="4"/>
        <v>6255.765699999993</v>
      </c>
      <c r="Q11" s="29">
        <f>H11/B11*100</f>
        <v>107.20967800481898</v>
      </c>
      <c r="R11" s="29">
        <f>I11/C11*100</f>
        <v>98.45834301987678</v>
      </c>
      <c r="S11" s="29">
        <f>J11/D11*100</f>
        <v>107.02517886221699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25614.2832</v>
      </c>
      <c r="F12" s="22"/>
      <c r="G12" s="26">
        <f>E12+F12</f>
        <v>25614.2832</v>
      </c>
      <c r="H12" s="22">
        <v>30913.3902</v>
      </c>
      <c r="I12" s="22"/>
      <c r="J12" s="26">
        <f>H12+I12</f>
        <v>30913.3902</v>
      </c>
      <c r="K12" s="21">
        <f t="shared" si="3"/>
        <v>120.68809405527303</v>
      </c>
      <c r="L12" s="21" t="e">
        <f t="shared" si="3"/>
        <v>#DIV/0!</v>
      </c>
      <c r="M12" s="21">
        <f t="shared" si="3"/>
        <v>120.68809405527303</v>
      </c>
      <c r="N12" s="21">
        <f t="shared" si="4"/>
        <v>5299.107</v>
      </c>
      <c r="O12" s="21">
        <f t="shared" si="4"/>
        <v>0</v>
      </c>
      <c r="P12" s="21">
        <f t="shared" si="4"/>
        <v>5299.107</v>
      </c>
      <c r="Q12" s="22">
        <f>H12/B12*100</f>
        <v>106.59789724137931</v>
      </c>
      <c r="R12" s="22">
        <v>0</v>
      </c>
      <c r="S12" s="22">
        <f aca="true" t="shared" si="7" ref="S12:S18">J12/D12*100</f>
        <v>106.59789724137931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-127.9704</v>
      </c>
      <c r="F13" s="22"/>
      <c r="G13" s="26">
        <f>E13+F13</f>
        <v>-127.9704</v>
      </c>
      <c r="H13" s="22">
        <v>-13.216</v>
      </c>
      <c r="I13" s="22"/>
      <c r="J13" s="26">
        <f>H13+I13</f>
        <v>-13.216</v>
      </c>
      <c r="K13" s="21">
        <f t="shared" si="3"/>
        <v>10.327388208523221</v>
      </c>
      <c r="L13" s="21" t="e">
        <f t="shared" si="3"/>
        <v>#DIV/0!</v>
      </c>
      <c r="M13" s="21">
        <f t="shared" si="3"/>
        <v>10.327388208523221</v>
      </c>
      <c r="N13" s="21">
        <f t="shared" si="4"/>
        <v>114.7544</v>
      </c>
      <c r="O13" s="21">
        <f t="shared" si="4"/>
        <v>0</v>
      </c>
      <c r="P13" s="21">
        <f t="shared" si="4"/>
        <v>114.7544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688.24</v>
      </c>
      <c r="D14" s="26">
        <f>B14+C14</f>
        <v>2128.24</v>
      </c>
      <c r="E14" s="22">
        <v>1322.8583</v>
      </c>
      <c r="F14" s="22">
        <v>566.9393</v>
      </c>
      <c r="G14" s="26">
        <f>E14+F14</f>
        <v>1889.7976</v>
      </c>
      <c r="H14" s="22">
        <v>1581.1359</v>
      </c>
      <c r="I14" s="22">
        <v>677.6297</v>
      </c>
      <c r="J14" s="26">
        <f>H14+I14</f>
        <v>2258.7655999999997</v>
      </c>
      <c r="K14" s="21">
        <f t="shared" si="3"/>
        <v>119.52420754361974</v>
      </c>
      <c r="L14" s="21">
        <f t="shared" si="3"/>
        <v>119.5242065596793</v>
      </c>
      <c r="M14" s="21">
        <f t="shared" si="3"/>
        <v>119.52420724843759</v>
      </c>
      <c r="N14" s="21">
        <f t="shared" si="4"/>
        <v>258.2775999999999</v>
      </c>
      <c r="O14" s="21">
        <f t="shared" si="4"/>
        <v>110.69039999999995</v>
      </c>
      <c r="P14" s="21">
        <f t="shared" si="4"/>
        <v>368.9679999999996</v>
      </c>
      <c r="Q14" s="22">
        <f>H14/B14*100</f>
        <v>109.80110416666666</v>
      </c>
      <c r="R14" s="22">
        <f>I14/C14*100</f>
        <v>98.45834301987678</v>
      </c>
      <c r="S14" s="22">
        <f t="shared" si="7"/>
        <v>106.13303010938616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1306.7504</v>
      </c>
      <c r="F15" s="22"/>
      <c r="G15" s="26">
        <f>E15+F15</f>
        <v>1306.7504</v>
      </c>
      <c r="H15" s="22">
        <v>1779.6867</v>
      </c>
      <c r="I15" s="22"/>
      <c r="J15" s="26">
        <f>H15+I15</f>
        <v>1779.6867</v>
      </c>
      <c r="K15" s="21">
        <f>H15/E15*100</f>
        <v>136.19178536314206</v>
      </c>
      <c r="L15" s="21" t="e">
        <f>I15/F15*100</f>
        <v>#DIV/0!</v>
      </c>
      <c r="M15" s="21">
        <f>J15/G15*100</f>
        <v>136.19178536314206</v>
      </c>
      <c r="N15" s="21">
        <f>H15-E15</f>
        <v>472.9363000000001</v>
      </c>
      <c r="O15" s="21">
        <f>I15-F15</f>
        <v>0</v>
      </c>
      <c r="P15" s="21">
        <f>J15-G15</f>
        <v>472.9363000000001</v>
      </c>
      <c r="Q15" s="22">
        <f>H15/B15*100</f>
        <v>117.3161964403428</v>
      </c>
      <c r="R15" s="22" t="e">
        <f>I15/C15*100</f>
        <v>#DIV/0!</v>
      </c>
      <c r="S15" s="22">
        <f>J15/D15*100</f>
        <v>117.3161964403428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9808.601</v>
      </c>
      <c r="D16" s="27">
        <f t="shared" si="8"/>
        <v>36808.601</v>
      </c>
      <c r="E16" s="27">
        <f t="shared" si="8"/>
        <v>24762.3723</v>
      </c>
      <c r="F16" s="27">
        <f t="shared" si="8"/>
        <v>3890.3947</v>
      </c>
      <c r="G16" s="27">
        <f t="shared" si="8"/>
        <v>28652.767</v>
      </c>
      <c r="H16" s="27">
        <f t="shared" si="8"/>
        <v>25648.4312</v>
      </c>
      <c r="I16" s="27">
        <f t="shared" si="8"/>
        <v>4637.4843</v>
      </c>
      <c r="J16" s="27">
        <f t="shared" si="8"/>
        <v>30285.9155</v>
      </c>
      <c r="K16" s="28">
        <f t="shared" si="3"/>
        <v>103.57824722633704</v>
      </c>
      <c r="L16" s="28">
        <f t="shared" si="3"/>
        <v>119.20343969212172</v>
      </c>
      <c r="M16" s="28">
        <f t="shared" si="3"/>
        <v>105.69979332188058</v>
      </c>
      <c r="N16" s="28">
        <f t="shared" si="4"/>
        <v>886.0589</v>
      </c>
      <c r="O16" s="28">
        <f t="shared" si="4"/>
        <v>747.0896000000002</v>
      </c>
      <c r="P16" s="28">
        <f t="shared" si="4"/>
        <v>1633.1484999999993</v>
      </c>
      <c r="Q16" s="29">
        <f>H16/B16*100</f>
        <v>94.99418962962962</v>
      </c>
      <c r="R16" s="29">
        <f>I16/C16*100</f>
        <v>47.27977312972563</v>
      </c>
      <c r="S16" s="29">
        <f t="shared" si="7"/>
        <v>82.27945283766694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862.0042</v>
      </c>
      <c r="G17" s="26">
        <f>E17+F17</f>
        <v>862.0042</v>
      </c>
      <c r="H17" s="22"/>
      <c r="I17" s="22">
        <v>1593.8815</v>
      </c>
      <c r="J17" s="26">
        <f>H17+I17</f>
        <v>1593.8815</v>
      </c>
      <c r="K17" s="21" t="e">
        <f t="shared" si="3"/>
        <v>#DIV/0!</v>
      </c>
      <c r="L17" s="21">
        <f t="shared" si="3"/>
        <v>184.9041454786415</v>
      </c>
      <c r="M17" s="21">
        <f t="shared" si="3"/>
        <v>184.9041454786415</v>
      </c>
      <c r="N17" s="21">
        <f t="shared" si="4"/>
        <v>0</v>
      </c>
      <c r="O17" s="21">
        <f t="shared" si="4"/>
        <v>731.8773</v>
      </c>
      <c r="P17" s="21">
        <f t="shared" si="4"/>
        <v>731.8773</v>
      </c>
      <c r="Q17" s="22">
        <v>0</v>
      </c>
      <c r="R17" s="22">
        <f>I17/C17*100</f>
        <v>51.771923499184716</v>
      </c>
      <c r="S17" s="22">
        <f t="shared" si="7"/>
        <v>51.771923499184716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24762.3723</v>
      </c>
      <c r="F18" s="22"/>
      <c r="G18" s="26">
        <f>E18+F18</f>
        <v>24762.3723</v>
      </c>
      <c r="H18" s="22">
        <v>25648.4312</v>
      </c>
      <c r="I18" s="22"/>
      <c r="J18" s="26">
        <f>H18+I18</f>
        <v>25648.4312</v>
      </c>
      <c r="K18" s="21">
        <f t="shared" si="3"/>
        <v>103.57824722633704</v>
      </c>
      <c r="L18" s="21" t="e">
        <f t="shared" si="3"/>
        <v>#DIV/0!</v>
      </c>
      <c r="M18" s="21">
        <f t="shared" si="3"/>
        <v>103.57824722633704</v>
      </c>
      <c r="N18" s="21">
        <f t="shared" si="4"/>
        <v>886.0589</v>
      </c>
      <c r="O18" s="21">
        <f t="shared" si="4"/>
        <v>0</v>
      </c>
      <c r="P18" s="21">
        <f t="shared" si="4"/>
        <v>886.0589</v>
      </c>
      <c r="Q18" s="22">
        <f>H18/B18*100</f>
        <v>94.99418962962962</v>
      </c>
      <c r="R18" s="22">
        <v>0</v>
      </c>
      <c r="S18" s="22">
        <f t="shared" si="7"/>
        <v>94.99418962962962</v>
      </c>
    </row>
    <row r="19" spans="1:19" ht="12.75">
      <c r="A19" s="3" t="s">
        <v>16</v>
      </c>
      <c r="B19" s="22"/>
      <c r="C19" s="22">
        <f>3751.61+2978.331</f>
        <v>6729.941000000001</v>
      </c>
      <c r="D19" s="26">
        <f>B19+C19</f>
        <v>6729.941000000001</v>
      </c>
      <c r="E19" s="22"/>
      <c r="F19" s="22">
        <v>3028.3905</v>
      </c>
      <c r="G19" s="26">
        <f>E19+F19</f>
        <v>3028.3905</v>
      </c>
      <c r="H19" s="22"/>
      <c r="I19" s="22">
        <f>1823.6589+1219.9439</f>
        <v>3043.6027999999997</v>
      </c>
      <c r="J19" s="26">
        <f>H19+I19</f>
        <v>3043.6027999999997</v>
      </c>
      <c r="K19" s="21" t="e">
        <f t="shared" si="3"/>
        <v>#DIV/0!</v>
      </c>
      <c r="L19" s="21">
        <f t="shared" si="3"/>
        <v>100.50232293358468</v>
      </c>
      <c r="M19" s="21">
        <f t="shared" si="3"/>
        <v>100.50232293358468</v>
      </c>
      <c r="N19" s="21">
        <f t="shared" si="4"/>
        <v>0</v>
      </c>
      <c r="O19" s="21">
        <f t="shared" si="4"/>
        <v>15.212299999999686</v>
      </c>
      <c r="P19" s="21">
        <f t="shared" si="4"/>
        <v>15.212299999999686</v>
      </c>
      <c r="Q19" s="22">
        <v>0</v>
      </c>
      <c r="R19" s="22">
        <f>I19/C19*100</f>
        <v>45.224806577056164</v>
      </c>
      <c r="S19" s="22">
        <f>J19/D19*100</f>
        <v>45.224806577056164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693.901</v>
      </c>
      <c r="F20" s="27">
        <f t="shared" si="9"/>
        <v>0</v>
      </c>
      <c r="G20" s="27">
        <f t="shared" si="9"/>
        <v>693.901</v>
      </c>
      <c r="H20" s="27">
        <f t="shared" si="9"/>
        <v>3477.527</v>
      </c>
      <c r="I20" s="27">
        <f t="shared" si="9"/>
        <v>0</v>
      </c>
      <c r="J20" s="27">
        <f t="shared" si="9"/>
        <v>3477.527</v>
      </c>
      <c r="K20" s="28">
        <f t="shared" si="3"/>
        <v>501.1560726962492</v>
      </c>
      <c r="L20" s="28" t="e">
        <f t="shared" si="3"/>
        <v>#DIV/0!</v>
      </c>
      <c r="M20" s="28">
        <f t="shared" si="3"/>
        <v>501.1560726962492</v>
      </c>
      <c r="N20" s="28">
        <f t="shared" si="4"/>
        <v>2783.626</v>
      </c>
      <c r="O20" s="28">
        <f t="shared" si="4"/>
        <v>0</v>
      </c>
      <c r="P20" s="28">
        <f t="shared" si="4"/>
        <v>2783.626</v>
      </c>
      <c r="Q20" s="29">
        <f>H20/B20*100</f>
        <v>1830.2773684210524</v>
      </c>
      <c r="R20" s="29">
        <v>0</v>
      </c>
      <c r="S20" s="29">
        <f>J20/D20*100</f>
        <v>1830.2773684210524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556.9762</v>
      </c>
      <c r="F21" s="22"/>
      <c r="G21" s="26">
        <f>E21+F21</f>
        <v>556.9762</v>
      </c>
      <c r="H21" s="22">
        <v>3435.1916</v>
      </c>
      <c r="I21" s="22"/>
      <c r="J21" s="26">
        <f>H21+I21</f>
        <v>3435.1916</v>
      </c>
      <c r="K21" s="21">
        <f t="shared" si="3"/>
        <v>616.757340798404</v>
      </c>
      <c r="L21" s="21" t="e">
        <f t="shared" si="3"/>
        <v>#DIV/0!</v>
      </c>
      <c r="M21" s="21">
        <f t="shared" si="3"/>
        <v>616.757340798404</v>
      </c>
      <c r="N21" s="21">
        <f t="shared" si="4"/>
        <v>2878.2154</v>
      </c>
      <c r="O21" s="21">
        <f t="shared" si="4"/>
        <v>0</v>
      </c>
      <c r="P21" s="21">
        <f t="shared" si="4"/>
        <v>2878.2154</v>
      </c>
      <c r="Q21" s="22">
        <f>H21/B21*100</f>
        <v>3435.1916</v>
      </c>
      <c r="R21" s="22">
        <v>0</v>
      </c>
      <c r="S21" s="22">
        <f>J21/D21*100</f>
        <v>3435.1916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136.9248</v>
      </c>
      <c r="F22" s="22"/>
      <c r="G22" s="26">
        <f>E22+F22</f>
        <v>136.9248</v>
      </c>
      <c r="H22" s="22">
        <v>42.3354</v>
      </c>
      <c r="I22" s="22"/>
      <c r="J22" s="26">
        <f>H22+I22</f>
        <v>42.3354</v>
      </c>
      <c r="K22" s="21">
        <f t="shared" si="3"/>
        <v>30.918723269999298</v>
      </c>
      <c r="L22" s="21" t="e">
        <f t="shared" si="3"/>
        <v>#DIV/0!</v>
      </c>
      <c r="M22" s="21">
        <f t="shared" si="3"/>
        <v>30.918723269999298</v>
      </c>
      <c r="N22" s="21">
        <f t="shared" si="4"/>
        <v>-94.58940000000001</v>
      </c>
      <c r="O22" s="21">
        <f t="shared" si="4"/>
        <v>0</v>
      </c>
      <c r="P22" s="21">
        <f t="shared" si="4"/>
        <v>-94.58940000000001</v>
      </c>
      <c r="Q22" s="22">
        <f>H22/B22*100</f>
        <v>47.03933333333333</v>
      </c>
      <c r="R22" s="22">
        <v>0</v>
      </c>
      <c r="S22" s="22">
        <f>J22/D22*100</f>
        <v>47.03933333333333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2364.3945</v>
      </c>
      <c r="F23" s="22">
        <v>7</v>
      </c>
      <c r="G23" s="26">
        <f>E23+F23</f>
        <v>2371.3945</v>
      </c>
      <c r="H23" s="22">
        <v>2287.6889</v>
      </c>
      <c r="I23" s="22">
        <v>4.8</v>
      </c>
      <c r="J23" s="26">
        <f>H23+I23</f>
        <v>2292.4889000000003</v>
      </c>
      <c r="K23" s="21">
        <f t="shared" si="3"/>
        <v>96.75580365290142</v>
      </c>
      <c r="L23" s="21">
        <f t="shared" si="3"/>
        <v>68.57142857142857</v>
      </c>
      <c r="M23" s="21">
        <f t="shared" si="3"/>
        <v>96.6726076154769</v>
      </c>
      <c r="N23" s="21">
        <f t="shared" si="4"/>
        <v>-76.70559999999978</v>
      </c>
      <c r="O23" s="21">
        <f t="shared" si="4"/>
        <v>-2.2</v>
      </c>
      <c r="P23" s="21">
        <f t="shared" si="4"/>
        <v>-78.9055999999996</v>
      </c>
      <c r="Q23" s="22">
        <f aca="true" t="shared" si="10" ref="Q23:Q41">H23/B23*100</f>
        <v>78.42608501885499</v>
      </c>
      <c r="R23" s="22">
        <v>0</v>
      </c>
      <c r="S23" s="22">
        <f aca="true" t="shared" si="11" ref="S23:S41">J23/D23*100</f>
        <v>78.0554613551243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-4.3836</v>
      </c>
      <c r="G24" s="26">
        <f>E24+F24</f>
        <v>-4.3836</v>
      </c>
      <c r="H24" s="22"/>
      <c r="I24" s="22">
        <v>0.0938</v>
      </c>
      <c r="J24" s="26">
        <f>H24+I24</f>
        <v>0.0938</v>
      </c>
      <c r="K24" s="21" t="e">
        <f t="shared" si="3"/>
        <v>#DIV/0!</v>
      </c>
      <c r="L24" s="21">
        <f t="shared" si="3"/>
        <v>-2.139793776804453</v>
      </c>
      <c r="M24" s="21">
        <f t="shared" si="3"/>
        <v>-2.139793776804453</v>
      </c>
      <c r="N24" s="21">
        <f t="shared" si="4"/>
        <v>0</v>
      </c>
      <c r="O24" s="21">
        <f t="shared" si="4"/>
        <v>4.4774</v>
      </c>
      <c r="P24" s="21">
        <f t="shared" si="4"/>
        <v>4.4774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23712.8701</v>
      </c>
      <c r="C25" s="30">
        <f t="shared" si="12"/>
        <v>984.1</v>
      </c>
      <c r="D25" s="30">
        <f t="shared" si="12"/>
        <v>24696.9701</v>
      </c>
      <c r="E25" s="30">
        <f>E26+E40</f>
        <v>17326.924199999998</v>
      </c>
      <c r="F25" s="30">
        <f t="shared" si="12"/>
        <v>1139.7725</v>
      </c>
      <c r="G25" s="30">
        <f>G26+G40</f>
        <v>18466.696699999997</v>
      </c>
      <c r="H25" s="30">
        <f t="shared" si="12"/>
        <v>21565.9059</v>
      </c>
      <c r="I25" s="30">
        <f t="shared" si="12"/>
        <v>763.5181000000001</v>
      </c>
      <c r="J25" s="30">
        <f t="shared" si="12"/>
        <v>22329.424000000003</v>
      </c>
      <c r="K25" s="24">
        <f t="shared" si="3"/>
        <v>124.46470966843617</v>
      </c>
      <c r="L25" s="24">
        <f t="shared" si="3"/>
        <v>66.98864027689737</v>
      </c>
      <c r="M25" s="24">
        <f t="shared" si="3"/>
        <v>120.91726182950741</v>
      </c>
      <c r="N25" s="24">
        <f t="shared" si="4"/>
        <v>4238.981700000004</v>
      </c>
      <c r="O25" s="24">
        <f t="shared" si="4"/>
        <v>-376.2543999999999</v>
      </c>
      <c r="P25" s="24">
        <f>J25-G25</f>
        <v>3862.727300000006</v>
      </c>
      <c r="Q25" s="31">
        <f t="shared" si="10"/>
        <v>90.94599603107513</v>
      </c>
      <c r="R25" s="31">
        <f>I25/C25*100</f>
        <v>77.58541814856214</v>
      </c>
      <c r="S25" s="31">
        <f t="shared" si="11"/>
        <v>90.41361717484529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23712.8701</v>
      </c>
      <c r="C26" s="30">
        <f t="shared" si="13"/>
        <v>984.1</v>
      </c>
      <c r="D26" s="30">
        <f>D27+D30+D31+D34+D37+D38+D41</f>
        <v>24696.9701</v>
      </c>
      <c r="E26" s="30">
        <f>E27+E30+E31+E34+E37+E38+E41</f>
        <v>17197.455299999998</v>
      </c>
      <c r="F26" s="30">
        <f t="shared" si="13"/>
        <v>977.4169</v>
      </c>
      <c r="G26" s="30">
        <f>G27+G30+G31+G34+G37+G38+G41</f>
        <v>18174.872199999998</v>
      </c>
      <c r="H26" s="30">
        <f>H27+H30+H31+H34+H37+H38+H41</f>
        <v>21558.8845</v>
      </c>
      <c r="I26" s="30">
        <f t="shared" si="13"/>
        <v>717.8843000000002</v>
      </c>
      <c r="J26" s="30">
        <f t="shared" si="13"/>
        <v>22276.7688</v>
      </c>
      <c r="K26" s="24">
        <f t="shared" si="3"/>
        <v>125.3608985975966</v>
      </c>
      <c r="L26" s="24">
        <f t="shared" si="3"/>
        <v>73.44709304698948</v>
      </c>
      <c r="M26" s="24">
        <f t="shared" si="3"/>
        <v>122.56905333287574</v>
      </c>
      <c r="N26" s="24">
        <f t="shared" si="4"/>
        <v>4361.429200000002</v>
      </c>
      <c r="O26" s="24">
        <f t="shared" si="4"/>
        <v>-259.5325999999999</v>
      </c>
      <c r="P26" s="24">
        <f>J26-G26</f>
        <v>4101.896600000004</v>
      </c>
      <c r="Q26" s="31">
        <f t="shared" si="10"/>
        <v>90.91638595026083</v>
      </c>
      <c r="R26" s="31">
        <f>I26/C26*100</f>
        <v>72.94830809877047</v>
      </c>
      <c r="S26" s="31">
        <f t="shared" si="11"/>
        <v>90.2004120740301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4215.793</v>
      </c>
      <c r="F27" s="22">
        <f>F28+F29</f>
        <v>827.4082000000001</v>
      </c>
      <c r="G27" s="26">
        <f aca="true" t="shared" si="15" ref="G27:G41">E27+F27</f>
        <v>5043.2011999999995</v>
      </c>
      <c r="H27" s="22">
        <f>H28+H29</f>
        <v>4330.9294</v>
      </c>
      <c r="I27" s="22">
        <f>I28+I29</f>
        <v>469.6138</v>
      </c>
      <c r="J27" s="26">
        <f aca="true" t="shared" si="16" ref="J27:J41">H27+I27</f>
        <v>4800.5432</v>
      </c>
      <c r="K27" s="21">
        <f t="shared" si="3"/>
        <v>102.7310733710123</v>
      </c>
      <c r="L27" s="21">
        <f t="shared" si="3"/>
        <v>56.75720883597721</v>
      </c>
      <c r="M27" s="21">
        <f t="shared" si="3"/>
        <v>95.18841326417832</v>
      </c>
      <c r="N27" s="21">
        <f t="shared" si="4"/>
        <v>115.13640000000032</v>
      </c>
      <c r="O27" s="21">
        <f t="shared" si="4"/>
        <v>-357.79440000000005</v>
      </c>
      <c r="P27" s="21">
        <f>J27-G27</f>
        <v>-242.65799999999945</v>
      </c>
      <c r="Q27" s="22">
        <f t="shared" si="10"/>
        <v>103.89659109991605</v>
      </c>
      <c r="R27" s="22">
        <f>I27/C27*100</f>
        <v>53.91662456946039</v>
      </c>
      <c r="S27" s="22">
        <f t="shared" si="11"/>
        <v>95.25832324635381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4087.118+43.641</f>
        <v>4130.759</v>
      </c>
      <c r="F28" s="22">
        <v>759.9012</v>
      </c>
      <c r="G28" s="26">
        <f t="shared" si="15"/>
        <v>4890.6602</v>
      </c>
      <c r="H28" s="22">
        <f>4180.6605+54.9294</f>
        <v>4235.5899</v>
      </c>
      <c r="I28" s="22">
        <v>414.5396</v>
      </c>
      <c r="J28" s="26">
        <f t="shared" si="16"/>
        <v>4650.1295</v>
      </c>
      <c r="K28" s="21">
        <f t="shared" si="3"/>
        <v>102.53781205826822</v>
      </c>
      <c r="L28" s="21">
        <f t="shared" si="3"/>
        <v>54.551775941398695</v>
      </c>
      <c r="M28" s="21">
        <f t="shared" si="3"/>
        <v>95.08183578159856</v>
      </c>
      <c r="N28" s="21">
        <f>H28-E28</f>
        <v>104.83089999999993</v>
      </c>
      <c r="O28" s="21">
        <f t="shared" si="4"/>
        <v>-345.3616</v>
      </c>
      <c r="P28" s="21">
        <f>J28-G28</f>
        <v>-240.53070000000025</v>
      </c>
      <c r="Q28" s="22">
        <f t="shared" si="10"/>
        <v>103.69910392948954</v>
      </c>
      <c r="R28" s="22">
        <f aca="true" t="shared" si="17" ref="R28:R41">I28/C28*100</f>
        <v>51.62386052303861</v>
      </c>
      <c r="S28" s="22">
        <f t="shared" si="11"/>
        <v>95.14331457800512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85.034</v>
      </c>
      <c r="F29" s="22">
        <v>67.507</v>
      </c>
      <c r="G29" s="26">
        <f t="shared" si="15"/>
        <v>152.541</v>
      </c>
      <c r="H29" s="22">
        <v>95.3395</v>
      </c>
      <c r="I29" s="22">
        <v>55.0742</v>
      </c>
      <c r="J29" s="26">
        <f t="shared" si="16"/>
        <v>150.4137</v>
      </c>
      <c r="K29" s="21">
        <f t="shared" si="3"/>
        <v>112.11926993908318</v>
      </c>
      <c r="L29" s="21">
        <f t="shared" si="3"/>
        <v>81.58294695364924</v>
      </c>
      <c r="M29" s="21">
        <f t="shared" si="3"/>
        <v>98.60542411548371</v>
      </c>
      <c r="N29" s="21">
        <f>H29-E29</f>
        <v>10.305499999999995</v>
      </c>
      <c r="O29" s="21">
        <f t="shared" si="4"/>
        <v>-12.432800000000007</v>
      </c>
      <c r="P29" s="21">
        <f>J29-G29</f>
        <v>-2.127299999999991</v>
      </c>
      <c r="Q29" s="22">
        <f t="shared" si="10"/>
        <v>113.49940476190477</v>
      </c>
      <c r="R29" s="22">
        <f t="shared" si="17"/>
        <v>80.99147058823529</v>
      </c>
      <c r="S29" s="22">
        <f t="shared" si="11"/>
        <v>98.95638157894737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113.6856</v>
      </c>
      <c r="F30" s="22"/>
      <c r="G30" s="26">
        <f t="shared" si="15"/>
        <v>113.6856</v>
      </c>
      <c r="H30" s="22">
        <v>74.5633</v>
      </c>
      <c r="I30" s="22"/>
      <c r="J30" s="26">
        <f t="shared" si="16"/>
        <v>74.5633</v>
      </c>
      <c r="K30" s="21">
        <f t="shared" si="3"/>
        <v>65.58728634057435</v>
      </c>
      <c r="L30" s="21" t="e">
        <f t="shared" si="3"/>
        <v>#DIV/0!</v>
      </c>
      <c r="M30" s="21">
        <f t="shared" si="3"/>
        <v>65.58728634057435</v>
      </c>
      <c r="N30" s="21">
        <f t="shared" si="4"/>
        <v>-39.122299999999996</v>
      </c>
      <c r="O30" s="21">
        <f t="shared" si="4"/>
        <v>0</v>
      </c>
      <c r="P30" s="21">
        <f t="shared" si="4"/>
        <v>-39.122299999999996</v>
      </c>
      <c r="Q30" s="22">
        <f t="shared" si="10"/>
        <v>62.13608333333334</v>
      </c>
      <c r="R30" s="22" t="e">
        <f t="shared" si="17"/>
        <v>#DIV/0!</v>
      </c>
      <c r="S30" s="22">
        <f t="shared" si="11"/>
        <v>62.13608333333334</v>
      </c>
    </row>
    <row r="31" spans="1:19" s="35" customFormat="1" ht="37.5" customHeight="1">
      <c r="A31" s="12" t="s">
        <v>33</v>
      </c>
      <c r="B31" s="22">
        <f>B32+B33</f>
        <v>15848.6701</v>
      </c>
      <c r="C31" s="22">
        <f>C32+C33</f>
        <v>0</v>
      </c>
      <c r="D31" s="26">
        <f t="shared" si="14"/>
        <v>15848.6701</v>
      </c>
      <c r="E31" s="22">
        <f>E32+E33</f>
        <v>4182.0351</v>
      </c>
      <c r="F31" s="22">
        <f>F32+F33</f>
        <v>0</v>
      </c>
      <c r="G31" s="26">
        <f t="shared" si="15"/>
        <v>4182.0351</v>
      </c>
      <c r="H31" s="22">
        <f>H32+H33</f>
        <v>14861.375</v>
      </c>
      <c r="I31" s="22">
        <f>I32+I33</f>
        <v>0</v>
      </c>
      <c r="J31" s="26">
        <f t="shared" si="16"/>
        <v>14861.375</v>
      </c>
      <c r="K31" s="21">
        <f t="shared" si="3"/>
        <v>355.36227326260365</v>
      </c>
      <c r="L31" s="21" t="e">
        <f t="shared" si="3"/>
        <v>#DIV/0!</v>
      </c>
      <c r="M31" s="21">
        <f t="shared" si="3"/>
        <v>355.36227326260365</v>
      </c>
      <c r="N31" s="21">
        <f>H31-E31</f>
        <v>10679.339899999999</v>
      </c>
      <c r="O31" s="21">
        <f t="shared" si="4"/>
        <v>0</v>
      </c>
      <c r="P31" s="21">
        <f>J31-G31</f>
        <v>10679.339899999999</v>
      </c>
      <c r="Q31" s="22">
        <f t="shared" si="10"/>
        <v>93.7704861431875</v>
      </c>
      <c r="R31" s="22" t="e">
        <f t="shared" si="17"/>
        <v>#DIV/0!</v>
      </c>
      <c r="S31" s="22">
        <f t="shared" si="11"/>
        <v>93.7704861431875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3958.541</v>
      </c>
      <c r="F32" s="22"/>
      <c r="G32" s="26">
        <f t="shared" si="15"/>
        <v>3958.541</v>
      </c>
      <c r="H32" s="22">
        <v>7222.7887</v>
      </c>
      <c r="I32" s="22"/>
      <c r="J32" s="26">
        <f t="shared" si="16"/>
        <v>7222.7887</v>
      </c>
      <c r="K32" s="21">
        <f t="shared" si="3"/>
        <v>182.46087889452198</v>
      </c>
      <c r="L32" s="21" t="e">
        <f t="shared" si="3"/>
        <v>#DIV/0!</v>
      </c>
      <c r="M32" s="21">
        <f t="shared" si="3"/>
        <v>182.46087889452198</v>
      </c>
      <c r="N32" s="21">
        <f>H32-E32</f>
        <v>3264.2477</v>
      </c>
      <c r="O32" s="21">
        <f t="shared" si="4"/>
        <v>0</v>
      </c>
      <c r="P32" s="21">
        <f t="shared" si="4"/>
        <v>3264.2477</v>
      </c>
      <c r="Q32" s="22">
        <f t="shared" si="10"/>
        <v>85.76066221564159</v>
      </c>
      <c r="R32" s="22" t="e">
        <f t="shared" si="17"/>
        <v>#DIV/0!</v>
      </c>
      <c r="S32" s="22">
        <f t="shared" si="11"/>
        <v>85.76066221564159</v>
      </c>
    </row>
    <row r="33" spans="1:19" s="35" customFormat="1" ht="12.75">
      <c r="A33" s="38" t="s">
        <v>38</v>
      </c>
      <c r="B33" s="22">
        <v>7426.6401</v>
      </c>
      <c r="C33" s="22"/>
      <c r="D33" s="26">
        <f t="shared" si="14"/>
        <v>7426.6401</v>
      </c>
      <c r="E33" s="22">
        <v>223.4941</v>
      </c>
      <c r="F33" s="22"/>
      <c r="G33" s="26">
        <f t="shared" si="15"/>
        <v>223.4941</v>
      </c>
      <c r="H33" s="22">
        <v>7638.5863</v>
      </c>
      <c r="I33" s="22"/>
      <c r="J33" s="26">
        <f t="shared" si="16"/>
        <v>7638.5863</v>
      </c>
      <c r="K33" s="21">
        <f t="shared" si="3"/>
        <v>3417.8022149130556</v>
      </c>
      <c r="L33" s="21" t="e">
        <f t="shared" si="3"/>
        <v>#DIV/0!</v>
      </c>
      <c r="M33" s="21">
        <f t="shared" si="3"/>
        <v>3417.8022149130556</v>
      </c>
      <c r="N33" s="21">
        <f>H33-E33</f>
        <v>7415.0922</v>
      </c>
      <c r="O33" s="21">
        <f t="shared" si="4"/>
        <v>0</v>
      </c>
      <c r="P33" s="21">
        <f t="shared" si="4"/>
        <v>7415.0922</v>
      </c>
      <c r="Q33" s="22">
        <f t="shared" si="10"/>
        <v>102.85386388927074</v>
      </c>
      <c r="R33" s="22" t="e">
        <f t="shared" si="17"/>
        <v>#DIV/0!</v>
      </c>
      <c r="S33" s="22">
        <f t="shared" si="11"/>
        <v>102.85386388927074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7346.9442</v>
      </c>
      <c r="F34" s="22">
        <f>F35+F36</f>
        <v>26.4742</v>
      </c>
      <c r="G34" s="26">
        <f t="shared" si="15"/>
        <v>7373.4184</v>
      </c>
      <c r="H34" s="22">
        <f>H35+H36</f>
        <v>1431.6204</v>
      </c>
      <c r="I34" s="22">
        <f>I35+I36</f>
        <v>160.365</v>
      </c>
      <c r="J34" s="26">
        <f t="shared" si="16"/>
        <v>1591.9854</v>
      </c>
      <c r="K34" s="21">
        <f t="shared" si="3"/>
        <v>19.485929946221724</v>
      </c>
      <c r="L34" s="21">
        <f t="shared" si="3"/>
        <v>605.7406833823119</v>
      </c>
      <c r="M34" s="21">
        <f t="shared" si="3"/>
        <v>21.59087296605873</v>
      </c>
      <c r="N34" s="21">
        <f t="shared" si="4"/>
        <v>-5915.3238</v>
      </c>
      <c r="O34" s="21">
        <f t="shared" si="4"/>
        <v>133.8908</v>
      </c>
      <c r="P34" s="21">
        <f t="shared" si="4"/>
        <v>-5781.432999999999</v>
      </c>
      <c r="Q34" s="22">
        <f t="shared" si="10"/>
        <v>55.58179912256863</v>
      </c>
      <c r="R34" s="22" t="e">
        <f t="shared" si="17"/>
        <v>#DIV/0!</v>
      </c>
      <c r="S34" s="22">
        <f t="shared" si="11"/>
        <v>61.80787358776255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2226.6109</v>
      </c>
      <c r="F35" s="22">
        <v>26.4742</v>
      </c>
      <c r="G35" s="26">
        <f t="shared" si="15"/>
        <v>2253.0851000000002</v>
      </c>
      <c r="H35" s="22">
        <v>1431.6204</v>
      </c>
      <c r="I35" s="22">
        <v>160.365</v>
      </c>
      <c r="J35" s="26">
        <f t="shared" si="16"/>
        <v>1591.9854</v>
      </c>
      <c r="K35" s="21">
        <f t="shared" si="3"/>
        <v>64.29593962735024</v>
      </c>
      <c r="L35" s="21">
        <f t="shared" si="3"/>
        <v>605.7406833823119</v>
      </c>
      <c r="M35" s="21">
        <f t="shared" si="3"/>
        <v>70.65802352516556</v>
      </c>
      <c r="N35" s="21">
        <f t="shared" si="4"/>
        <v>-794.9905000000001</v>
      </c>
      <c r="O35" s="21">
        <f t="shared" si="4"/>
        <v>133.8908</v>
      </c>
      <c r="P35" s="21">
        <f t="shared" si="4"/>
        <v>-661.0997000000002</v>
      </c>
      <c r="Q35" s="22">
        <f t="shared" si="10"/>
        <v>57.264815999999996</v>
      </c>
      <c r="R35" s="22" t="e">
        <f t="shared" si="17"/>
        <v>#DIV/0!</v>
      </c>
      <c r="S35" s="22">
        <f t="shared" si="11"/>
        <v>63.679416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5120.3333</v>
      </c>
      <c r="F36" s="22"/>
      <c r="G36" s="26">
        <f t="shared" si="15"/>
        <v>5120.3333</v>
      </c>
      <c r="H36" s="22"/>
      <c r="I36" s="22"/>
      <c r="J36" s="26">
        <f t="shared" si="16"/>
        <v>0</v>
      </c>
      <c r="K36" s="21">
        <f t="shared" si="3"/>
        <v>0</v>
      </c>
      <c r="L36" s="21" t="e">
        <f t="shared" si="3"/>
        <v>#DIV/0!</v>
      </c>
      <c r="M36" s="21">
        <f t="shared" si="3"/>
        <v>0</v>
      </c>
      <c r="N36" s="21">
        <f t="shared" si="4"/>
        <v>-5120.3333</v>
      </c>
      <c r="O36" s="21">
        <f t="shared" si="4"/>
        <v>0</v>
      </c>
      <c r="P36" s="21">
        <f t="shared" si="4"/>
        <v>-5120.3333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1338.9974</v>
      </c>
      <c r="F38" s="22">
        <v>43.5345</v>
      </c>
      <c r="G38" s="26">
        <f>E38+F38</f>
        <v>1382.5319</v>
      </c>
      <c r="H38" s="22">
        <v>860.3964</v>
      </c>
      <c r="I38" s="22">
        <v>24.8055</v>
      </c>
      <c r="J38" s="26">
        <f t="shared" si="16"/>
        <v>885.2019</v>
      </c>
      <c r="K38" s="21">
        <f t="shared" si="3"/>
        <v>64.25676405346269</v>
      </c>
      <c r="L38" s="21">
        <f t="shared" si="3"/>
        <v>56.978947731109805</v>
      </c>
      <c r="M38" s="21">
        <f t="shared" si="3"/>
        <v>64.02759314269711</v>
      </c>
      <c r="N38" s="21">
        <f t="shared" si="4"/>
        <v>-478.601</v>
      </c>
      <c r="O38" s="21">
        <f t="shared" si="4"/>
        <v>-18.729000000000003</v>
      </c>
      <c r="P38" s="21">
        <f t="shared" si="4"/>
        <v>-497.3299999999999</v>
      </c>
      <c r="Q38" s="22">
        <f t="shared" si="10"/>
        <v>86.03963999999999</v>
      </c>
      <c r="R38" s="22">
        <f t="shared" si="17"/>
        <v>49.611</v>
      </c>
      <c r="S38" s="22">
        <f t="shared" si="11"/>
        <v>84.30494285714286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129.4689</v>
      </c>
      <c r="F39" s="22">
        <f t="shared" si="18"/>
        <v>242.3556</v>
      </c>
      <c r="G39" s="26">
        <f t="shared" si="18"/>
        <v>371.8245</v>
      </c>
      <c r="H39" s="22">
        <f t="shared" si="18"/>
        <v>7.0214</v>
      </c>
      <c r="I39" s="22">
        <f t="shared" si="18"/>
        <v>108.7338</v>
      </c>
      <c r="J39" s="26">
        <f t="shared" si="18"/>
        <v>115.7552</v>
      </c>
      <c r="K39" s="21">
        <f t="shared" si="3"/>
        <v>5.4232329153951255</v>
      </c>
      <c r="L39" s="21">
        <f t="shared" si="3"/>
        <v>44.86539613691617</v>
      </c>
      <c r="M39" s="21">
        <f t="shared" si="3"/>
        <v>31.13167636882454</v>
      </c>
      <c r="N39" s="21">
        <f t="shared" si="4"/>
        <v>-122.44749999999999</v>
      </c>
      <c r="O39" s="21">
        <f t="shared" si="4"/>
        <v>-133.6218</v>
      </c>
      <c r="P39" s="21">
        <f t="shared" si="4"/>
        <v>-256.0693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129.4689</v>
      </c>
      <c r="F40" s="32">
        <v>162.3556</v>
      </c>
      <c r="G40" s="33">
        <f>E40+F40</f>
        <v>291.8245</v>
      </c>
      <c r="H40" s="32">
        <v>7.0214</v>
      </c>
      <c r="I40" s="32">
        <v>45.6338</v>
      </c>
      <c r="J40" s="33">
        <f>H40+I40</f>
        <v>52.6552</v>
      </c>
      <c r="K40" s="34">
        <f t="shared" si="3"/>
        <v>5.4232329153951255</v>
      </c>
      <c r="L40" s="34">
        <f t="shared" si="3"/>
        <v>28.107315054115777</v>
      </c>
      <c r="M40" s="34">
        <f t="shared" si="3"/>
        <v>18.04344734592195</v>
      </c>
      <c r="N40" s="34">
        <f t="shared" si="4"/>
        <v>-122.44749999999999</v>
      </c>
      <c r="O40" s="34">
        <f t="shared" si="4"/>
        <v>-116.7218</v>
      </c>
      <c r="P40" s="34">
        <f t="shared" si="4"/>
        <v>-239.1693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63.1</v>
      </c>
      <c r="D41" s="33">
        <f t="shared" si="14"/>
        <v>63.1</v>
      </c>
      <c r="E41" s="33"/>
      <c r="F41" s="33">
        <v>80</v>
      </c>
      <c r="G41" s="33">
        <f t="shared" si="15"/>
        <v>80</v>
      </c>
      <c r="H41" s="33"/>
      <c r="I41" s="33">
        <v>63.1</v>
      </c>
      <c r="J41" s="33">
        <f t="shared" si="16"/>
        <v>63.1</v>
      </c>
      <c r="K41" s="34" t="e">
        <f>H41/E41*100</f>
        <v>#DIV/0!</v>
      </c>
      <c r="L41" s="34">
        <f t="shared" si="3"/>
        <v>78.875</v>
      </c>
      <c r="M41" s="34">
        <f t="shared" si="3"/>
        <v>78.875</v>
      </c>
      <c r="N41" s="34">
        <f t="shared" si="4"/>
        <v>0</v>
      </c>
      <c r="O41" s="34">
        <f t="shared" si="4"/>
        <v>-16.9</v>
      </c>
      <c r="P41" s="34">
        <f t="shared" si="4"/>
        <v>-16.9</v>
      </c>
      <c r="Q41" s="22" t="e">
        <f t="shared" si="10"/>
        <v>#DIV/0!</v>
      </c>
      <c r="R41" s="22">
        <f t="shared" si="17"/>
        <v>100</v>
      </c>
      <c r="S41" s="22">
        <f t="shared" si="11"/>
        <v>100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N3:P4"/>
    <mergeCell ref="D4:D5"/>
    <mergeCell ref="M4:M5"/>
    <mergeCell ref="K4:K5"/>
    <mergeCell ref="E4:E5"/>
    <mergeCell ref="F4:F5"/>
    <mergeCell ref="C4:C5"/>
    <mergeCell ref="H4:H5"/>
    <mergeCell ref="L4:L5"/>
    <mergeCell ref="I4:I5"/>
    <mergeCell ref="S4:S5"/>
    <mergeCell ref="K3:M3"/>
    <mergeCell ref="J4:J5"/>
    <mergeCell ref="Q3:S3"/>
    <mergeCell ref="Q4:Q5"/>
    <mergeCell ref="H3:J3"/>
    <mergeCell ref="R4:R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2022-09-12T08:33:31Z</cp:lastPrinted>
  <dcterms:created xsi:type="dcterms:W3CDTF">2011-02-18T06:53:44Z</dcterms:created>
  <dcterms:modified xsi:type="dcterms:W3CDTF">2023-11-11T06:34:55Z</dcterms:modified>
  <cp:category/>
  <cp:version/>
  <cp:contentType/>
  <cp:contentStatus/>
</cp:coreProperties>
</file>