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<sst xmlns="http://schemas.openxmlformats.org/spreadsheetml/2006/main" count="63" uniqueCount="49">
  <si>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</si>
  <si>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</si>
  <si>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</si>
  <si>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</si>
  <si>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</si>
  <si>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</si>
  <si>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</si>
  <si>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</si>
  <si>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</si>
  <si>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</si>
  <si>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</si>
  <si>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</si>
  <si>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</si>
  <si>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</si>
  <si>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</si>
  <si>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</si>
  <si>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</si>
  <si>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</si>
  <si>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</si>
  <si>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</si>
  <si>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</si>
  <si>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</si>
  <si>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</si>
  <si>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</si>
  <si>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</si>
  <si>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</si>
  <si>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</si>
  <si>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</si>
  <si>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</si>
  <si>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</si>
  <si>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</si>
  <si>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</si>
  <si>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</si>
  <si>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</si>
  <si>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</si>
  <si>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</si>
  <si>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</si>
  <si>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</si>
  <si>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</si>
  <si>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</si>
  <si>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</si>
  <si>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</si>
  <si>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</si>
  <si>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</si>
  <si>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Годовой план на 01.04.2024 г.</t>
  </si>
  <si>
    <t>Фактическое поступление на 01.04.2023г.</t>
  </si>
  <si>
    <t>Фактическое поступление на 01.04.2024 г.</t>
  </si>
  <si>
    <t>Анализ поступления налоговых и неналоговых  доходов в бюджет МО "Онгудайский район" на 01.04. 2024 года</t>
  </si>
  <si>
    <t>Отклонение фактического поступления по состоянию на 01.04.24 г. от фактического поступления на 01.04.23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</si>
</sst>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B34" sqref="B34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47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3"/>
      <c r="B3" s="42" t="s">
        <v>44</v>
      </c>
      <c r="C3" s="42"/>
      <c r="D3" s="42"/>
      <c r="E3" s="41" t="s">
        <v>45</v>
      </c>
      <c r="F3" s="41"/>
      <c r="G3" s="41"/>
      <c r="H3" s="41" t="s">
        <v>46</v>
      </c>
      <c r="I3" s="41"/>
      <c r="J3" s="41"/>
      <c r="K3" s="41" t="s">
        <v>0</v>
      </c>
      <c r="L3" s="47"/>
      <c r="M3" s="47"/>
      <c r="N3" s="41" t="s">
        <v>48</v>
      </c>
      <c r="O3" s="47"/>
      <c r="P3" s="47"/>
      <c r="Q3" s="48" t="s">
        <v>1</v>
      </c>
      <c r="R3" s="49"/>
      <c r="S3" s="50"/>
    </row>
    <row r="4" spans="1:19" ht="40.5" customHeight="1">
      <c r="A4" s="43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1" t="s">
        <v>4</v>
      </c>
      <c r="K4" s="42" t="s">
        <v>2</v>
      </c>
      <c r="L4" s="42" t="s">
        <v>3</v>
      </c>
      <c r="M4" s="41" t="s">
        <v>4</v>
      </c>
      <c r="N4" s="47"/>
      <c r="O4" s="47"/>
      <c r="P4" s="47"/>
      <c r="Q4" s="45" t="s">
        <v>2</v>
      </c>
      <c r="R4" s="45" t="s">
        <v>3</v>
      </c>
      <c r="S4" s="45" t="s">
        <v>4</v>
      </c>
    </row>
    <row r="5" spans="1:19" ht="12.75">
      <c r="A5" s="43"/>
      <c r="B5" s="44"/>
      <c r="C5" s="44"/>
      <c r="D5" s="44"/>
      <c r="E5" s="42"/>
      <c r="F5" s="42"/>
      <c r="G5" s="42"/>
      <c r="H5" s="42"/>
      <c r="I5" s="42"/>
      <c r="J5" s="41"/>
      <c r="K5" s="42"/>
      <c r="L5" s="42"/>
      <c r="M5" s="41"/>
      <c r="N5" s="2" t="s">
        <v>2</v>
      </c>
      <c r="O5" s="2" t="s">
        <v>3</v>
      </c>
      <c r="P5" s="2" t="s">
        <v>30</v>
      </c>
      <c r="Q5" s="46"/>
      <c r="R5" s="46"/>
      <c r="S5" s="46"/>
    </row>
    <row r="6" spans="1:19" ht="12.75">
      <c r="A6" s="9" t="s">
        <v>5</v>
      </c>
      <c r="B6" s="19">
        <f aca="true" t="shared" si="0" ref="B6:J6">B8+B25</f>
        <v>190713.8821</v>
      </c>
      <c r="C6" s="19">
        <f t="shared" si="0"/>
        <v>14933.919999999998</v>
      </c>
      <c r="D6" s="19">
        <f t="shared" si="0"/>
        <v>205647.80209999997</v>
      </c>
      <c r="E6" s="19">
        <f t="shared" si="0"/>
        <v>37882.8284</v>
      </c>
      <c r="F6" s="19">
        <f t="shared" si="0"/>
        <v>2121.7259999999997</v>
      </c>
      <c r="G6" s="19">
        <f t="shared" si="0"/>
        <v>40004.5544</v>
      </c>
      <c r="H6" s="19">
        <f t="shared" si="0"/>
        <v>40769.39199999999</v>
      </c>
      <c r="I6" s="19">
        <f t="shared" si="0"/>
        <v>3756.4864000000002</v>
      </c>
      <c r="J6" s="19">
        <f t="shared" si="0"/>
        <v>44525.8784</v>
      </c>
      <c r="K6" s="19">
        <f>H6/E6*100</f>
        <v>107.61971511081785</v>
      </c>
      <c r="L6" s="19">
        <f>I6/F6*100</f>
        <v>177.04861042377766</v>
      </c>
      <c r="M6" s="19">
        <f>J6/G6*100</f>
        <v>111.30202315164395</v>
      </c>
      <c r="N6" s="19">
        <f>H6-E6</f>
        <v>2886.563599999994</v>
      </c>
      <c r="O6" s="19">
        <f>I6-F6</f>
        <v>1634.7604000000006</v>
      </c>
      <c r="P6" s="19">
        <f>J6-G6</f>
        <v>4521.3240000000005</v>
      </c>
      <c r="Q6" s="19">
        <f aca="true" t="shared" si="1" ref="Q6:S10">H6/B6*100</f>
        <v>21.377254529705784</v>
      </c>
      <c r="R6" s="19">
        <f t="shared" si="1"/>
        <v>25.154054662138275</v>
      </c>
      <c r="S6" s="19">
        <f t="shared" si="1"/>
        <v>21.6515216527082</v>
      </c>
    </row>
    <row r="7" spans="1:19" ht="22.5">
      <c r="A7" s="10" t="s">
        <v>6</v>
      </c>
      <c r="B7" s="20">
        <f aca="true" t="shared" si="2" ref="B7:J7">B8+B26</f>
        <v>190713.8821</v>
      </c>
      <c r="C7" s="20">
        <f t="shared" si="2"/>
        <v>14933.919999999998</v>
      </c>
      <c r="D7" s="20">
        <f t="shared" si="2"/>
        <v>205647.80209999997</v>
      </c>
      <c r="E7" s="20">
        <f t="shared" si="2"/>
        <v>37882.8284</v>
      </c>
      <c r="F7" s="20">
        <f t="shared" si="2"/>
        <v>2086.2352</v>
      </c>
      <c r="G7" s="20">
        <f t="shared" si="2"/>
        <v>39969.0636</v>
      </c>
      <c r="H7" s="20">
        <f t="shared" si="2"/>
        <v>40791.35509999999</v>
      </c>
      <c r="I7" s="20">
        <f>I8+I26</f>
        <v>3717.6993</v>
      </c>
      <c r="J7" s="20">
        <f t="shared" si="2"/>
        <v>44509.0544</v>
      </c>
      <c r="K7" s="21">
        <f aca="true" t="shared" si="3" ref="K7:M41">H7/E7*100</f>
        <v>107.67769151048921</v>
      </c>
      <c r="L7" s="21">
        <f t="shared" si="3"/>
        <v>178.20135045176116</v>
      </c>
      <c r="M7" s="21">
        <f t="shared" si="3"/>
        <v>111.35876198010304</v>
      </c>
      <c r="N7" s="21">
        <f aca="true" t="shared" si="4" ref="N7:P41">H7-E7</f>
        <v>2908.526699999995</v>
      </c>
      <c r="O7" s="21">
        <f t="shared" si="4"/>
        <v>1631.4641000000001</v>
      </c>
      <c r="P7" s="21">
        <f t="shared" si="4"/>
        <v>4539.9908</v>
      </c>
      <c r="Q7" s="22">
        <f t="shared" si="1"/>
        <v>21.388770786287715</v>
      </c>
      <c r="R7" s="22">
        <f t="shared" si="1"/>
        <v>24.894329820971322</v>
      </c>
      <c r="S7" s="22">
        <f t="shared" si="1"/>
        <v>21.643340675411967</v>
      </c>
    </row>
    <row r="8" spans="1:19" s="5" customFormat="1" ht="12.75">
      <c r="A8" s="4" t="s">
        <v>7</v>
      </c>
      <c r="B8" s="23">
        <f aca="true" t="shared" si="5" ref="B8:J8">B9+B10+B11+B16+B20+B23+B24</f>
        <v>142021.4061</v>
      </c>
      <c r="C8" s="23">
        <f t="shared" si="5"/>
        <v>13059.369999999999</v>
      </c>
      <c r="D8" s="30">
        <f t="shared" si="5"/>
        <v>155080.7761</v>
      </c>
      <c r="E8" s="30">
        <f t="shared" si="5"/>
        <v>28643.135799999996</v>
      </c>
      <c r="F8" s="30">
        <f t="shared" si="5"/>
        <v>1843.5258999999999</v>
      </c>
      <c r="G8" s="23">
        <f t="shared" si="5"/>
        <v>30486.6617</v>
      </c>
      <c r="H8" s="30">
        <f t="shared" si="5"/>
        <v>29456.612499999996</v>
      </c>
      <c r="I8" s="30">
        <f>I9+I10+I11+I16+I20+I23+I24</f>
        <v>2721.3895</v>
      </c>
      <c r="J8" s="23">
        <f t="shared" si="5"/>
        <v>32178.002</v>
      </c>
      <c r="K8" s="23">
        <f t="shared" si="3"/>
        <v>102.84004064945988</v>
      </c>
      <c r="L8" s="23">
        <f t="shared" si="3"/>
        <v>147.61872887166925</v>
      </c>
      <c r="M8" s="23">
        <f t="shared" si="3"/>
        <v>105.54780420579797</v>
      </c>
      <c r="N8" s="23">
        <f t="shared" si="4"/>
        <v>813.4766999999993</v>
      </c>
      <c r="O8" s="23">
        <f t="shared" si="4"/>
        <v>877.8636000000004</v>
      </c>
      <c r="P8" s="23">
        <f t="shared" si="4"/>
        <v>1691.3402999999998</v>
      </c>
      <c r="Q8" s="25">
        <f t="shared" si="1"/>
        <v>20.740966667559277</v>
      </c>
      <c r="R8" s="25">
        <f t="shared" si="1"/>
        <v>20.83859711456219</v>
      </c>
      <c r="S8" s="25">
        <f t="shared" si="1"/>
        <v>20.7491881387354</v>
      </c>
    </row>
    <row r="9" spans="1:19" ht="12.75">
      <c r="A9" s="3" t="s">
        <v>8</v>
      </c>
      <c r="B9" s="22">
        <v>87839.95</v>
      </c>
      <c r="C9" s="22">
        <v>2798.6</v>
      </c>
      <c r="D9" s="26">
        <f>B9+C9</f>
        <v>90638.55</v>
      </c>
      <c r="E9" s="22">
        <v>8063.2201</v>
      </c>
      <c r="F9" s="22">
        <v>303.3708</v>
      </c>
      <c r="G9" s="26">
        <f>E9+F9</f>
        <v>8366.5909</v>
      </c>
      <c r="H9" s="22">
        <v>14133.1351</v>
      </c>
      <c r="I9" s="22">
        <v>533.3251</v>
      </c>
      <c r="J9" s="26">
        <f>H9+I9</f>
        <v>14666.4602</v>
      </c>
      <c r="K9" s="21">
        <f t="shared" si="3"/>
        <v>175.2790439144778</v>
      </c>
      <c r="L9" s="21">
        <f t="shared" si="3"/>
        <v>175.7997473718631</v>
      </c>
      <c r="M9" s="21">
        <f t="shared" si="3"/>
        <v>175.2979245106869</v>
      </c>
      <c r="N9" s="21">
        <f t="shared" si="4"/>
        <v>6069.915</v>
      </c>
      <c r="O9" s="21">
        <f t="shared" si="4"/>
        <v>229.95430000000005</v>
      </c>
      <c r="P9" s="21">
        <f t="shared" si="4"/>
        <v>6299.8693</v>
      </c>
      <c r="Q9" s="22">
        <f t="shared" si="1"/>
        <v>16.08964383517978</v>
      </c>
      <c r="R9" s="22">
        <f t="shared" si="1"/>
        <v>19.056853426713356</v>
      </c>
      <c r="S9" s="22">
        <f t="shared" si="1"/>
        <v>16.18126084320634</v>
      </c>
    </row>
    <row r="10" spans="1:19" ht="12.75">
      <c r="A10" s="3" t="s">
        <v>36</v>
      </c>
      <c r="B10" s="22">
        <v>17224.0661</v>
      </c>
      <c r="C10" s="22">
        <v>0</v>
      </c>
      <c r="D10" s="26">
        <f>B10+C10</f>
        <v>17224.0661</v>
      </c>
      <c r="E10" s="22">
        <v>4097.5352</v>
      </c>
      <c r="F10" s="22"/>
      <c r="G10" s="26">
        <f>E10+F10</f>
        <v>4097.5352</v>
      </c>
      <c r="H10" s="22">
        <v>4395.4859</v>
      </c>
      <c r="I10" s="22"/>
      <c r="J10" s="26">
        <f>H10+I10</f>
        <v>4395.4859</v>
      </c>
      <c r="K10" s="21">
        <f t="shared" si="3"/>
        <v>107.2714616338134</v>
      </c>
      <c r="L10" s="21" t="e">
        <f t="shared" si="3"/>
        <v>#DIV/0!</v>
      </c>
      <c r="M10" s="21">
        <f t="shared" si="3"/>
        <v>107.2714616338134</v>
      </c>
      <c r="N10" s="21">
        <f t="shared" si="4"/>
        <v>297.9506999999994</v>
      </c>
      <c r="O10" s="21">
        <f t="shared" si="4"/>
        <v>0</v>
      </c>
      <c r="P10" s="21">
        <f t="shared" si="4"/>
        <v>297.9506999999994</v>
      </c>
      <c r="Q10" s="22">
        <f t="shared" si="1"/>
        <v>25.51944398309061</v>
      </c>
      <c r="R10" s="22" t="e">
        <f t="shared" si="1"/>
        <v>#DIV/0!</v>
      </c>
      <c r="S10" s="22">
        <f t="shared" si="1"/>
        <v>25.51944398309061</v>
      </c>
    </row>
    <row r="11" spans="1:19" s="5" customFormat="1" ht="12.75">
      <c r="A11" s="12" t="s">
        <v>9</v>
      </c>
      <c r="B11" s="27">
        <f aca="true" t="shared" si="6" ref="B11:J11">B12+B13+B14+B15</f>
        <v>3600</v>
      </c>
      <c r="C11" s="27">
        <f t="shared" si="6"/>
        <v>668.9</v>
      </c>
      <c r="D11" s="27">
        <f t="shared" si="6"/>
        <v>4268.9</v>
      </c>
      <c r="E11" s="27">
        <f t="shared" si="6"/>
        <v>5104.484999999999</v>
      </c>
      <c r="F11" s="27">
        <f t="shared" si="6"/>
        <v>423.5672</v>
      </c>
      <c r="G11" s="27">
        <f t="shared" si="6"/>
        <v>5528.052199999999</v>
      </c>
      <c r="H11" s="27">
        <f t="shared" si="6"/>
        <v>2320.9819</v>
      </c>
      <c r="I11" s="27">
        <f>I12+I13+I14+I15</f>
        <v>87.8815</v>
      </c>
      <c r="J11" s="27">
        <f t="shared" si="6"/>
        <v>2408.8634</v>
      </c>
      <c r="K11" s="28">
        <f t="shared" si="3"/>
        <v>45.46946263922806</v>
      </c>
      <c r="L11" s="28">
        <f t="shared" si="3"/>
        <v>20.747947433134577</v>
      </c>
      <c r="M11" s="28">
        <f t="shared" si="3"/>
        <v>43.575265081614106</v>
      </c>
      <c r="N11" s="28">
        <f t="shared" si="4"/>
        <v>-2783.5030999999985</v>
      </c>
      <c r="O11" s="28">
        <f t="shared" si="4"/>
        <v>-335.6857</v>
      </c>
      <c r="P11" s="28">
        <f t="shared" si="4"/>
        <v>-3119.188799999999</v>
      </c>
      <c r="Q11" s="29">
        <f>H11/B11*100</f>
        <v>64.47171944444446</v>
      </c>
      <c r="R11" s="29">
        <f>I11/C11*100</f>
        <v>13.138211989834057</v>
      </c>
      <c r="S11" s="29">
        <f>J11/D11*100</f>
        <v>56.428199301927904</v>
      </c>
    </row>
    <row r="12" spans="1:21" ht="23.25" customHeight="1">
      <c r="A12" s="3" t="s">
        <v>10</v>
      </c>
      <c r="B12" s="22">
        <v>0</v>
      </c>
      <c r="C12" s="22">
        <v>0</v>
      </c>
      <c r="D12" s="26">
        <f>B12+C12</f>
        <v>0</v>
      </c>
      <c r="E12" s="22">
        <v>4250.2418</v>
      </c>
      <c r="F12" s="22"/>
      <c r="G12" s="26">
        <f>E12+F12</f>
        <v>4250.2418</v>
      </c>
      <c r="H12" s="22"/>
      <c r="I12" s="22"/>
      <c r="J12" s="26">
        <f>H12+I12</f>
        <v>0</v>
      </c>
      <c r="K12" s="21">
        <f t="shared" si="3"/>
        <v>0</v>
      </c>
      <c r="L12" s="21" t="e">
        <f t="shared" si="3"/>
        <v>#DIV/0!</v>
      </c>
      <c r="M12" s="21">
        <f t="shared" si="3"/>
        <v>0</v>
      </c>
      <c r="N12" s="21">
        <f t="shared" si="4"/>
        <v>-4250.2418</v>
      </c>
      <c r="O12" s="21">
        <f t="shared" si="4"/>
        <v>0</v>
      </c>
      <c r="P12" s="21">
        <f t="shared" si="4"/>
        <v>-4250.2418</v>
      </c>
      <c r="Q12" s="22" t="e">
        <f>H12/B12*100</f>
        <v>#DIV/0!</v>
      </c>
      <c r="R12" s="22">
        <v>0</v>
      </c>
      <c r="S12" s="22" t="e">
        <f aca="true" t="shared" si="7" ref="S12:S18">J12/D12*100</f>
        <v>#DIV/0!</v>
      </c>
      <c r="U12" s="39"/>
    </row>
    <row r="13" spans="1:21" ht="22.5">
      <c r="A13" s="3" t="s">
        <v>11</v>
      </c>
      <c r="B13" s="22">
        <v>0</v>
      </c>
      <c r="C13" s="22">
        <v>0</v>
      </c>
      <c r="D13" s="26">
        <f>B13+C13</f>
        <v>0</v>
      </c>
      <c r="E13" s="22">
        <v>-23.1444</v>
      </c>
      <c r="F13" s="22"/>
      <c r="G13" s="26">
        <f>E13+F13</f>
        <v>-23.1444</v>
      </c>
      <c r="H13" s="22">
        <v>0.5</v>
      </c>
      <c r="I13" s="22"/>
      <c r="J13" s="26">
        <f>H13+I13</f>
        <v>0.5</v>
      </c>
      <c r="K13" s="21">
        <f t="shared" si="3"/>
        <v>-2.1603498038402376</v>
      </c>
      <c r="L13" s="21" t="e">
        <f t="shared" si="3"/>
        <v>#DIV/0!</v>
      </c>
      <c r="M13" s="21">
        <f t="shared" si="3"/>
        <v>-2.1603498038402376</v>
      </c>
      <c r="N13" s="21">
        <f t="shared" si="4"/>
        <v>23.6444</v>
      </c>
      <c r="O13" s="21">
        <f t="shared" si="4"/>
        <v>0</v>
      </c>
      <c r="P13" s="21">
        <f t="shared" si="4"/>
        <v>23.6444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1600</v>
      </c>
      <c r="C14" s="22">
        <v>668.9</v>
      </c>
      <c r="D14" s="26">
        <f>B14+C14</f>
        <v>2268.9</v>
      </c>
      <c r="E14" s="22">
        <v>988.3235</v>
      </c>
      <c r="F14" s="22">
        <v>423.5672</v>
      </c>
      <c r="G14" s="26">
        <f>E14+F14</f>
        <v>1411.8907</v>
      </c>
      <c r="H14" s="22">
        <v>205.0569</v>
      </c>
      <c r="I14" s="22">
        <v>87.8815</v>
      </c>
      <c r="J14" s="26">
        <f>H14+I14</f>
        <v>292.9384</v>
      </c>
      <c r="K14" s="21">
        <f t="shared" si="3"/>
        <v>20.747953478795154</v>
      </c>
      <c r="L14" s="21">
        <f t="shared" si="3"/>
        <v>20.747947433134577</v>
      </c>
      <c r="M14" s="21">
        <f t="shared" si="3"/>
        <v>20.747951665097023</v>
      </c>
      <c r="N14" s="21">
        <f t="shared" si="4"/>
        <v>-783.2665999999999</v>
      </c>
      <c r="O14" s="21">
        <f t="shared" si="4"/>
        <v>-335.6857</v>
      </c>
      <c r="P14" s="21">
        <f t="shared" si="4"/>
        <v>-1118.9523</v>
      </c>
      <c r="Q14" s="22">
        <f>H14/B14*100</f>
        <v>12.816056250000003</v>
      </c>
      <c r="R14" s="22">
        <f>I14/C14*100</f>
        <v>13.138211989834057</v>
      </c>
      <c r="S14" s="22">
        <f t="shared" si="7"/>
        <v>12.911031777513331</v>
      </c>
    </row>
    <row r="15" spans="1:21" ht="22.5">
      <c r="A15" s="11" t="s">
        <v>34</v>
      </c>
      <c r="B15" s="22">
        <v>2000</v>
      </c>
      <c r="C15" s="22">
        <v>0</v>
      </c>
      <c r="D15" s="26">
        <f>B15+C15</f>
        <v>2000</v>
      </c>
      <c r="E15" s="22">
        <v>-110.9359</v>
      </c>
      <c r="F15" s="22"/>
      <c r="G15" s="26">
        <f>E15+F15</f>
        <v>-110.9359</v>
      </c>
      <c r="H15" s="22">
        <v>2115.425</v>
      </c>
      <c r="I15" s="22"/>
      <c r="J15" s="26">
        <f>H15+I15</f>
        <v>2115.425</v>
      </c>
      <c r="K15" s="21">
        <f>H15/E15*100</f>
        <v>-1906.8894740115688</v>
      </c>
      <c r="L15" s="21" t="e">
        <f>I15/F15*100</f>
        <v>#DIV/0!</v>
      </c>
      <c r="M15" s="21">
        <f>J15/G15*100</f>
        <v>-1906.8894740115688</v>
      </c>
      <c r="N15" s="21">
        <f>H15-E15</f>
        <v>2226.3609</v>
      </c>
      <c r="O15" s="21">
        <f>I15-F15</f>
        <v>0</v>
      </c>
      <c r="P15" s="21">
        <f>J15-G15</f>
        <v>2226.3609</v>
      </c>
      <c r="Q15" s="22">
        <f>H15/B15*100</f>
        <v>105.77125000000001</v>
      </c>
      <c r="R15" s="22" t="e">
        <f>I15/C15*100</f>
        <v>#DIV/0!</v>
      </c>
      <c r="S15" s="22">
        <f>J15/D15*100</f>
        <v>105.77125000000001</v>
      </c>
      <c r="T15" s="40"/>
      <c r="U15" s="40"/>
    </row>
    <row r="16" spans="1:19" s="5" customFormat="1" ht="12.75">
      <c r="A16" s="12" t="s">
        <v>13</v>
      </c>
      <c r="B16" s="27">
        <f aca="true" t="shared" si="8" ref="B16:J16">B17+B18+B19</f>
        <v>30436.95</v>
      </c>
      <c r="C16" s="27">
        <f t="shared" si="8"/>
        <v>9574.869999999999</v>
      </c>
      <c r="D16" s="27">
        <f t="shared" si="8"/>
        <v>40011.82</v>
      </c>
      <c r="E16" s="27">
        <f t="shared" si="8"/>
        <v>8170.4842</v>
      </c>
      <c r="F16" s="27">
        <f t="shared" si="8"/>
        <v>1115.6885</v>
      </c>
      <c r="G16" s="27">
        <f t="shared" si="8"/>
        <v>9286.1727</v>
      </c>
      <c r="H16" s="27">
        <f t="shared" si="8"/>
        <v>7418.1034</v>
      </c>
      <c r="I16" s="27">
        <f>I17+I18+I19</f>
        <v>2100.1835</v>
      </c>
      <c r="J16" s="27">
        <f t="shared" si="8"/>
        <v>9518.2869</v>
      </c>
      <c r="K16" s="28">
        <f t="shared" si="3"/>
        <v>90.79147842914867</v>
      </c>
      <c r="L16" s="28">
        <f t="shared" si="3"/>
        <v>188.24102784961934</v>
      </c>
      <c r="M16" s="28">
        <f t="shared" si="3"/>
        <v>102.49956798671211</v>
      </c>
      <c r="N16" s="28">
        <f t="shared" si="4"/>
        <v>-752.3807999999999</v>
      </c>
      <c r="O16" s="28">
        <f t="shared" si="4"/>
        <v>984.4950000000001</v>
      </c>
      <c r="P16" s="28">
        <f t="shared" si="4"/>
        <v>232.11419999999998</v>
      </c>
      <c r="Q16" s="29">
        <f>H16/B16*100</f>
        <v>24.372032677387185</v>
      </c>
      <c r="R16" s="29">
        <f>I16/C16*100</f>
        <v>21.934329134494778</v>
      </c>
      <c r="S16" s="29">
        <f t="shared" si="7"/>
        <v>23.78868769278678</v>
      </c>
    </row>
    <row r="17" spans="1:19" ht="12.75">
      <c r="A17" s="3" t="s">
        <v>14</v>
      </c>
      <c r="B17" s="22">
        <v>0</v>
      </c>
      <c r="C17" s="22">
        <v>3678.76</v>
      </c>
      <c r="D17" s="26">
        <f>B17+C17</f>
        <v>3678.76</v>
      </c>
      <c r="E17" s="22"/>
      <c r="F17" s="22">
        <v>236.4914</v>
      </c>
      <c r="G17" s="26">
        <f>E17+F17</f>
        <v>236.4914</v>
      </c>
      <c r="H17" s="22"/>
      <c r="I17" s="22">
        <v>307.6137</v>
      </c>
      <c r="J17" s="26">
        <f>H17+I17</f>
        <v>307.6137</v>
      </c>
      <c r="K17" s="21" t="e">
        <f t="shared" si="3"/>
        <v>#DIV/0!</v>
      </c>
      <c r="L17" s="21">
        <f t="shared" si="3"/>
        <v>130.0739477207205</v>
      </c>
      <c r="M17" s="21">
        <f t="shared" si="3"/>
        <v>130.0739477207205</v>
      </c>
      <c r="N17" s="21">
        <f t="shared" si="4"/>
        <v>0</v>
      </c>
      <c r="O17" s="21">
        <f t="shared" si="4"/>
        <v>71.1223</v>
      </c>
      <c r="P17" s="21">
        <f t="shared" si="4"/>
        <v>71.1223</v>
      </c>
      <c r="Q17" s="22">
        <v>0</v>
      </c>
      <c r="R17" s="22">
        <f>I17/C17*100</f>
        <v>8.361885526644846</v>
      </c>
      <c r="S17" s="22">
        <f t="shared" si="7"/>
        <v>8.361885526644846</v>
      </c>
    </row>
    <row r="18" spans="1:19" ht="12.75">
      <c r="A18" s="3" t="s">
        <v>15</v>
      </c>
      <c r="B18" s="22">
        <v>30436.95</v>
      </c>
      <c r="C18" s="22">
        <v>0</v>
      </c>
      <c r="D18" s="26">
        <f>B18+C18</f>
        <v>30436.95</v>
      </c>
      <c r="E18" s="22">
        <v>8170.4842</v>
      </c>
      <c r="F18" s="22"/>
      <c r="G18" s="26">
        <f>E18+F18</f>
        <v>8170.4842</v>
      </c>
      <c r="H18" s="22">
        <v>7418.1034</v>
      </c>
      <c r="I18" s="22"/>
      <c r="J18" s="26">
        <f>H18+I18</f>
        <v>7418.1034</v>
      </c>
      <c r="K18" s="21">
        <f t="shared" si="3"/>
        <v>90.79147842914867</v>
      </c>
      <c r="L18" s="21" t="e">
        <f t="shared" si="3"/>
        <v>#DIV/0!</v>
      </c>
      <c r="M18" s="21">
        <f t="shared" si="3"/>
        <v>90.79147842914867</v>
      </c>
      <c r="N18" s="21">
        <f t="shared" si="4"/>
        <v>-752.3807999999999</v>
      </c>
      <c r="O18" s="21">
        <f t="shared" si="4"/>
        <v>0</v>
      </c>
      <c r="P18" s="21">
        <f t="shared" si="4"/>
        <v>-752.3807999999999</v>
      </c>
      <c r="Q18" s="22">
        <f>H18/B18*100</f>
        <v>24.372032677387185</v>
      </c>
      <c r="R18" s="22">
        <v>0</v>
      </c>
      <c r="S18" s="22">
        <f t="shared" si="7"/>
        <v>24.372032677387185</v>
      </c>
    </row>
    <row r="19" spans="1:19" ht="12.75">
      <c r="A19" s="3" t="s">
        <v>16</v>
      </c>
      <c r="B19" s="22">
        <v>0</v>
      </c>
      <c r="C19" s="22">
        <f>2725.91+3170.2</f>
        <v>5896.11</v>
      </c>
      <c r="D19" s="26">
        <f>B19+C19</f>
        <v>5896.11</v>
      </c>
      <c r="E19" s="22"/>
      <c r="F19" s="22">
        <f>711.1785+168.0186</f>
        <v>879.1971</v>
      </c>
      <c r="G19" s="26">
        <f>E19+F19</f>
        <v>879.1971</v>
      </c>
      <c r="H19" s="22"/>
      <c r="I19" s="22">
        <v>1792.5698</v>
      </c>
      <c r="J19" s="26">
        <f>H19+I19</f>
        <v>1792.5698</v>
      </c>
      <c r="K19" s="21" t="e">
        <f t="shared" si="3"/>
        <v>#DIV/0!</v>
      </c>
      <c r="L19" s="21">
        <f t="shared" si="3"/>
        <v>203.88713748032154</v>
      </c>
      <c r="M19" s="21">
        <f t="shared" si="3"/>
        <v>203.88713748032154</v>
      </c>
      <c r="N19" s="21">
        <f t="shared" si="4"/>
        <v>0</v>
      </c>
      <c r="O19" s="21">
        <f t="shared" si="4"/>
        <v>913.3727</v>
      </c>
      <c r="P19" s="21">
        <f t="shared" si="4"/>
        <v>913.3727</v>
      </c>
      <c r="Q19" s="22">
        <v>0</v>
      </c>
      <c r="R19" s="22">
        <f>I19/C19*100</f>
        <v>30.40258407662001</v>
      </c>
      <c r="S19" s="22">
        <f>J19/D19*100</f>
        <v>30.40258407662001</v>
      </c>
    </row>
    <row r="20" spans="1:19" s="5" customFormat="1" ht="31.5">
      <c r="A20" s="12" t="s">
        <v>17</v>
      </c>
      <c r="B20" s="27">
        <f aca="true" t="shared" si="9" ref="B20:G20">B21+B22</f>
        <v>200</v>
      </c>
      <c r="C20" s="27">
        <f t="shared" si="9"/>
        <v>0</v>
      </c>
      <c r="D20" s="27">
        <f t="shared" si="9"/>
        <v>200</v>
      </c>
      <c r="E20" s="27">
        <f t="shared" si="9"/>
        <v>2752.5908</v>
      </c>
      <c r="F20" s="27">
        <f t="shared" si="9"/>
        <v>0</v>
      </c>
      <c r="G20" s="27">
        <f t="shared" si="9"/>
        <v>2752.5908</v>
      </c>
      <c r="H20" s="27">
        <f>H21+H22</f>
        <v>597.1472000000001</v>
      </c>
      <c r="I20" s="27">
        <f>I21+I22</f>
        <v>0</v>
      </c>
      <c r="J20" s="27">
        <f>J21+J22</f>
        <v>597.1472000000001</v>
      </c>
      <c r="K20" s="28">
        <f t="shared" si="3"/>
        <v>21.694005516548266</v>
      </c>
      <c r="L20" s="28" t="e">
        <f t="shared" si="3"/>
        <v>#DIV/0!</v>
      </c>
      <c r="M20" s="28">
        <f t="shared" si="3"/>
        <v>21.694005516548266</v>
      </c>
      <c r="N20" s="28">
        <f t="shared" si="4"/>
        <v>-2155.4435999999996</v>
      </c>
      <c r="O20" s="28">
        <f t="shared" si="4"/>
        <v>0</v>
      </c>
      <c r="P20" s="28">
        <f t="shared" si="4"/>
        <v>-2155.4435999999996</v>
      </c>
      <c r="Q20" s="29">
        <f>H20/B20*100</f>
        <v>298.57360000000006</v>
      </c>
      <c r="R20" s="29">
        <v>0</v>
      </c>
      <c r="S20" s="29">
        <f>J20/D20*100</f>
        <v>298.57360000000006</v>
      </c>
    </row>
    <row r="21" spans="1:19" ht="12.75">
      <c r="A21" s="3" t="s">
        <v>18</v>
      </c>
      <c r="B21" s="22">
        <v>140</v>
      </c>
      <c r="C21" s="22">
        <v>0</v>
      </c>
      <c r="D21" s="26">
        <f>B21+C21</f>
        <v>140</v>
      </c>
      <c r="E21" s="22">
        <v>2752.5908</v>
      </c>
      <c r="F21" s="22"/>
      <c r="G21" s="26">
        <f>E21+F21</f>
        <v>2752.5908</v>
      </c>
      <c r="H21" s="22">
        <f>595.9092+1.238</f>
        <v>597.1472000000001</v>
      </c>
      <c r="I21" s="22"/>
      <c r="J21" s="26">
        <f>H21+I21</f>
        <v>597.1472000000001</v>
      </c>
      <c r="K21" s="21">
        <f t="shared" si="3"/>
        <v>21.694005516548266</v>
      </c>
      <c r="L21" s="21" t="e">
        <f t="shared" si="3"/>
        <v>#DIV/0!</v>
      </c>
      <c r="M21" s="21">
        <f t="shared" si="3"/>
        <v>21.694005516548266</v>
      </c>
      <c r="N21" s="21">
        <f t="shared" si="4"/>
        <v>-2155.4435999999996</v>
      </c>
      <c r="O21" s="21">
        <f t="shared" si="4"/>
        <v>0</v>
      </c>
      <c r="P21" s="21">
        <f t="shared" si="4"/>
        <v>-2155.4435999999996</v>
      </c>
      <c r="Q21" s="22">
        <f>H21/B21*100</f>
        <v>426.5337142857144</v>
      </c>
      <c r="R21" s="22">
        <v>0</v>
      </c>
      <c r="S21" s="22">
        <f>J21/D21*100</f>
        <v>426.5337142857144</v>
      </c>
    </row>
    <row r="22" spans="1:19" ht="33.75">
      <c r="A22" s="3" t="s">
        <v>31</v>
      </c>
      <c r="B22" s="22">
        <v>60</v>
      </c>
      <c r="C22" s="22">
        <v>0</v>
      </c>
      <c r="D22" s="26">
        <f>B22+C22</f>
        <v>60</v>
      </c>
      <c r="E22" s="22">
        <v>0</v>
      </c>
      <c r="F22" s="22"/>
      <c r="G22" s="26">
        <f>E22+F22</f>
        <v>0</v>
      </c>
      <c r="H22" s="22">
        <v>0</v>
      </c>
      <c r="I22" s="22"/>
      <c r="J22" s="26">
        <f>H22+I22</f>
        <v>0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0</v>
      </c>
      <c r="O22" s="21">
        <f t="shared" si="4"/>
        <v>0</v>
      </c>
      <c r="P22" s="21">
        <f t="shared" si="4"/>
        <v>0</v>
      </c>
      <c r="Q22" s="22">
        <f>H22/B22*100</f>
        <v>0</v>
      </c>
      <c r="R22" s="22">
        <v>0</v>
      </c>
      <c r="S22" s="22">
        <f>J22/D22*100</f>
        <v>0</v>
      </c>
    </row>
    <row r="23" spans="1:19" ht="21">
      <c r="A23" s="12" t="s">
        <v>32</v>
      </c>
      <c r="B23" s="22">
        <v>2720.44</v>
      </c>
      <c r="C23" s="22">
        <v>17</v>
      </c>
      <c r="D23" s="26">
        <f>B23+C23</f>
        <v>2737.44</v>
      </c>
      <c r="E23" s="22">
        <v>454.8205</v>
      </c>
      <c r="F23" s="22">
        <v>0.9</v>
      </c>
      <c r="G23" s="26">
        <f>E23+F23</f>
        <v>455.72049999999996</v>
      </c>
      <c r="H23" s="22">
        <v>591.759</v>
      </c>
      <c r="I23" s="22"/>
      <c r="J23" s="26">
        <f>H23+I23</f>
        <v>591.759</v>
      </c>
      <c r="K23" s="21">
        <f t="shared" si="3"/>
        <v>130.10825149701915</v>
      </c>
      <c r="L23" s="21">
        <f t="shared" si="3"/>
        <v>0</v>
      </c>
      <c r="M23" s="21">
        <f t="shared" si="3"/>
        <v>129.85130140074895</v>
      </c>
      <c r="N23" s="21">
        <f t="shared" si="4"/>
        <v>136.93850000000003</v>
      </c>
      <c r="O23" s="21">
        <f t="shared" si="4"/>
        <v>-0.9</v>
      </c>
      <c r="P23" s="21">
        <f t="shared" si="4"/>
        <v>136.03850000000006</v>
      </c>
      <c r="Q23" s="22">
        <f aca="true" t="shared" si="10" ref="Q23:Q41">H23/B23*100</f>
        <v>21.752326829483465</v>
      </c>
      <c r="R23" s="22">
        <v>0</v>
      </c>
      <c r="S23" s="22">
        <f aca="true" t="shared" si="11" ref="S23:S41">J23/D23*100</f>
        <v>21.61724092582851</v>
      </c>
    </row>
    <row r="24" spans="1:19" ht="31.5">
      <c r="A24" s="12" t="s">
        <v>19</v>
      </c>
      <c r="B24" s="22">
        <v>0</v>
      </c>
      <c r="C24" s="22">
        <v>0</v>
      </c>
      <c r="D24" s="26">
        <f>B24+C24</f>
        <v>0</v>
      </c>
      <c r="E24" s="22"/>
      <c r="F24" s="22">
        <v>-0.0006</v>
      </c>
      <c r="G24" s="26">
        <f>E24+F24</f>
        <v>-0.0006</v>
      </c>
      <c r="H24" s="22"/>
      <c r="I24" s="22">
        <v>-0.0006</v>
      </c>
      <c r="J24" s="26">
        <f>H24+I24</f>
        <v>-0.0006</v>
      </c>
      <c r="K24" s="21" t="e">
        <f t="shared" si="3"/>
        <v>#DIV/0!</v>
      </c>
      <c r="L24" s="21">
        <f t="shared" si="3"/>
        <v>100</v>
      </c>
      <c r="M24" s="21">
        <f t="shared" si="3"/>
        <v>100</v>
      </c>
      <c r="N24" s="21">
        <f t="shared" si="4"/>
        <v>0</v>
      </c>
      <c r="O24" s="21">
        <f t="shared" si="4"/>
        <v>0</v>
      </c>
      <c r="P24" s="21">
        <f t="shared" si="4"/>
        <v>0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48692.475999999995</v>
      </c>
      <c r="C25" s="30">
        <f t="shared" si="12"/>
        <v>1874.55</v>
      </c>
      <c r="D25" s="30">
        <f t="shared" si="12"/>
        <v>50567.026</v>
      </c>
      <c r="E25" s="30">
        <f t="shared" si="12"/>
        <v>9239.692599999998</v>
      </c>
      <c r="F25" s="30">
        <f t="shared" si="12"/>
        <v>278.2001</v>
      </c>
      <c r="G25" s="30">
        <f t="shared" si="12"/>
        <v>9517.892699999999</v>
      </c>
      <c r="H25" s="30">
        <f t="shared" si="12"/>
        <v>11312.779499999997</v>
      </c>
      <c r="I25" s="30">
        <f t="shared" si="12"/>
        <v>1035.0969</v>
      </c>
      <c r="J25" s="30">
        <f t="shared" si="12"/>
        <v>12347.876400000001</v>
      </c>
      <c r="K25" s="24">
        <f t="shared" si="3"/>
        <v>122.43675184605168</v>
      </c>
      <c r="L25" s="24">
        <f t="shared" si="3"/>
        <v>372.0692048636934</v>
      </c>
      <c r="M25" s="24">
        <f t="shared" si="3"/>
        <v>129.7333011539414</v>
      </c>
      <c r="N25" s="24">
        <f t="shared" si="4"/>
        <v>2073.0868999999984</v>
      </c>
      <c r="O25" s="24">
        <f t="shared" si="4"/>
        <v>756.8968</v>
      </c>
      <c r="P25" s="24">
        <f>J25-G25</f>
        <v>2829.9837000000025</v>
      </c>
      <c r="Q25" s="31">
        <f t="shared" si="10"/>
        <v>23.23311613892873</v>
      </c>
      <c r="R25" s="31">
        <f>I25/C25*100</f>
        <v>55.21842042090101</v>
      </c>
      <c r="S25" s="31">
        <f t="shared" si="11"/>
        <v>24.418830563616698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48692.475999999995</v>
      </c>
      <c r="C26" s="30">
        <f t="shared" si="13"/>
        <v>1874.55</v>
      </c>
      <c r="D26" s="30">
        <f t="shared" si="13"/>
        <v>50567.026</v>
      </c>
      <c r="E26" s="30">
        <f t="shared" si="13"/>
        <v>9239.692599999998</v>
      </c>
      <c r="F26" s="30">
        <f t="shared" si="13"/>
        <v>242.7093</v>
      </c>
      <c r="G26" s="30">
        <f t="shared" si="13"/>
        <v>9482.401899999999</v>
      </c>
      <c r="H26" s="30">
        <f t="shared" si="13"/>
        <v>11334.742599999998</v>
      </c>
      <c r="I26" s="30">
        <f t="shared" si="13"/>
        <v>996.3098</v>
      </c>
      <c r="J26" s="30">
        <f t="shared" si="13"/>
        <v>12331.0524</v>
      </c>
      <c r="K26" s="24">
        <f t="shared" si="3"/>
        <v>122.6744556415221</v>
      </c>
      <c r="L26" s="24">
        <f t="shared" si="3"/>
        <v>410.49510669760076</v>
      </c>
      <c r="M26" s="24">
        <f t="shared" si="3"/>
        <v>130.0414444572319</v>
      </c>
      <c r="N26" s="24">
        <f t="shared" si="4"/>
        <v>2095.0499999999993</v>
      </c>
      <c r="O26" s="24">
        <f t="shared" si="4"/>
        <v>753.6005</v>
      </c>
      <c r="P26" s="24">
        <f>J26-G26</f>
        <v>2848.6505000000016</v>
      </c>
      <c r="Q26" s="31">
        <f t="shared" si="10"/>
        <v>23.27822187559326</v>
      </c>
      <c r="R26" s="31">
        <f>I26/C26*100</f>
        <v>53.149278493505115</v>
      </c>
      <c r="S26" s="31">
        <f t="shared" si="11"/>
        <v>24.385559870576532</v>
      </c>
    </row>
    <row r="27" spans="1:19" s="35" customFormat="1" ht="52.5" customHeight="1">
      <c r="A27" s="12" t="s">
        <v>22</v>
      </c>
      <c r="B27" s="22">
        <f>B28+B29</f>
        <v>5310</v>
      </c>
      <c r="C27" s="22">
        <f>C28+C29</f>
        <v>1035.05</v>
      </c>
      <c r="D27" s="26">
        <f aca="true" t="shared" si="14" ref="D27:D41">B27+C27</f>
        <v>6345.05</v>
      </c>
      <c r="E27" s="22">
        <f>E28+E29</f>
        <v>1289.8020999999999</v>
      </c>
      <c r="F27" s="22">
        <f>F28+F29</f>
        <v>81.6327</v>
      </c>
      <c r="G27" s="26">
        <f aca="true" t="shared" si="15" ref="G27:G38">E27+F27</f>
        <v>1371.4348</v>
      </c>
      <c r="H27" s="22">
        <f>H28+H29</f>
        <v>1601.1628</v>
      </c>
      <c r="I27" s="22">
        <v>271.5413</v>
      </c>
      <c r="J27" s="26">
        <f aca="true" t="shared" si="16" ref="J27:J41">H27+I27</f>
        <v>1872.7041</v>
      </c>
      <c r="K27" s="21">
        <f t="shared" si="3"/>
        <v>124.14019173949245</v>
      </c>
      <c r="L27" s="21">
        <f t="shared" si="3"/>
        <v>332.6379012332068</v>
      </c>
      <c r="M27" s="21">
        <f t="shared" si="3"/>
        <v>136.5507204571446</v>
      </c>
      <c r="N27" s="21">
        <f t="shared" si="4"/>
        <v>311.3607000000002</v>
      </c>
      <c r="O27" s="21">
        <f t="shared" si="4"/>
        <v>189.90859999999998</v>
      </c>
      <c r="P27" s="21">
        <f>J27-G27</f>
        <v>501.26929999999993</v>
      </c>
      <c r="Q27" s="22">
        <f t="shared" si="10"/>
        <v>30.153725047080982</v>
      </c>
      <c r="R27" s="22">
        <f>I27/C27*100</f>
        <v>26.234607023815276</v>
      </c>
      <c r="S27" s="22">
        <f t="shared" si="11"/>
        <v>29.51441044593817</v>
      </c>
    </row>
    <row r="28" spans="1:19" s="35" customFormat="1" ht="12.75">
      <c r="A28" s="38" t="s">
        <v>41</v>
      </c>
      <c r="B28" s="22">
        <f>5140+60</f>
        <v>5200</v>
      </c>
      <c r="C28" s="22">
        <v>947.05</v>
      </c>
      <c r="D28" s="26">
        <f t="shared" si="14"/>
        <v>6147.05</v>
      </c>
      <c r="E28" s="22">
        <f>1251.723+17.0281</f>
        <v>1268.7511</v>
      </c>
      <c r="F28" s="22">
        <v>59.1515</v>
      </c>
      <c r="G28" s="26">
        <f t="shared" si="15"/>
        <v>1327.9026</v>
      </c>
      <c r="H28" s="22">
        <f>3.3106+1583.8182</f>
        <v>1587.1288</v>
      </c>
      <c r="I28" s="22">
        <v>238.6664</v>
      </c>
      <c r="J28" s="26">
        <f t="shared" si="16"/>
        <v>1825.7952</v>
      </c>
      <c r="K28" s="21">
        <f t="shared" si="3"/>
        <v>125.09378711080525</v>
      </c>
      <c r="L28" s="21">
        <f t="shared" si="3"/>
        <v>403.48325908894964</v>
      </c>
      <c r="M28" s="21">
        <f t="shared" si="3"/>
        <v>137.49466263564813</v>
      </c>
      <c r="N28" s="21">
        <f>H28-E28</f>
        <v>318.3777</v>
      </c>
      <c r="O28" s="21">
        <f t="shared" si="4"/>
        <v>179.5149</v>
      </c>
      <c r="P28" s="21">
        <f>J28-G28</f>
        <v>497.89260000000013</v>
      </c>
      <c r="Q28" s="22">
        <f t="shared" si="10"/>
        <v>30.521707692307693</v>
      </c>
      <c r="R28" s="22">
        <f aca="true" t="shared" si="17" ref="R28:R41">I28/C28*100</f>
        <v>25.201034792249622</v>
      </c>
      <c r="S28" s="22">
        <f t="shared" si="11"/>
        <v>29.701974117666197</v>
      </c>
    </row>
    <row r="29" spans="1:19" s="35" customFormat="1" ht="12.75">
      <c r="A29" s="38" t="s">
        <v>42</v>
      </c>
      <c r="B29" s="22">
        <v>110</v>
      </c>
      <c r="C29" s="22">
        <v>88</v>
      </c>
      <c r="D29" s="26">
        <f t="shared" si="14"/>
        <v>198</v>
      </c>
      <c r="E29" s="22">
        <v>21.051</v>
      </c>
      <c r="F29" s="22">
        <v>22.4812</v>
      </c>
      <c r="G29" s="26">
        <f t="shared" si="15"/>
        <v>43.5322</v>
      </c>
      <c r="H29" s="22">
        <v>14.034</v>
      </c>
      <c r="I29" s="22">
        <v>32.8749</v>
      </c>
      <c r="J29" s="26">
        <f t="shared" si="16"/>
        <v>46.908899999999996</v>
      </c>
      <c r="K29" s="21">
        <f t="shared" si="3"/>
        <v>66.66666666666667</v>
      </c>
      <c r="L29" s="21">
        <f t="shared" si="3"/>
        <v>146.2328523388431</v>
      </c>
      <c r="M29" s="21">
        <f t="shared" si="3"/>
        <v>107.75678693013447</v>
      </c>
      <c r="N29" s="21">
        <f>H29-E29</f>
        <v>-7.016999999999998</v>
      </c>
      <c r="O29" s="21">
        <f t="shared" si="4"/>
        <v>10.393699999999995</v>
      </c>
      <c r="P29" s="21">
        <f>J29-G29</f>
        <v>3.3766999999999925</v>
      </c>
      <c r="Q29" s="22">
        <f t="shared" si="10"/>
        <v>12.758181818181818</v>
      </c>
      <c r="R29" s="22">
        <f t="shared" si="17"/>
        <v>37.3578409090909</v>
      </c>
      <c r="S29" s="22">
        <f t="shared" si="11"/>
        <v>23.691363636363636</v>
      </c>
    </row>
    <row r="30" spans="1:19" s="35" customFormat="1" ht="23.25" customHeight="1">
      <c r="A30" s="12" t="s">
        <v>23</v>
      </c>
      <c r="B30" s="22">
        <v>100</v>
      </c>
      <c r="C30" s="22">
        <v>0</v>
      </c>
      <c r="D30" s="26">
        <f t="shared" si="14"/>
        <v>100</v>
      </c>
      <c r="E30" s="22">
        <v>62.3176</v>
      </c>
      <c r="F30" s="22"/>
      <c r="G30" s="26">
        <f t="shared" si="15"/>
        <v>62.3176</v>
      </c>
      <c r="H30" s="22">
        <v>42.855</v>
      </c>
      <c r="I30" s="22"/>
      <c r="J30" s="26">
        <f t="shared" si="16"/>
        <v>42.855</v>
      </c>
      <c r="K30" s="21">
        <f t="shared" si="3"/>
        <v>68.76869455819865</v>
      </c>
      <c r="L30" s="21" t="e">
        <f t="shared" si="3"/>
        <v>#DIV/0!</v>
      </c>
      <c r="M30" s="21">
        <f t="shared" si="3"/>
        <v>68.76869455819865</v>
      </c>
      <c r="N30" s="21">
        <f t="shared" si="4"/>
        <v>-19.462600000000002</v>
      </c>
      <c r="O30" s="21">
        <f t="shared" si="4"/>
        <v>0</v>
      </c>
      <c r="P30" s="21">
        <f t="shared" si="4"/>
        <v>-19.462600000000002</v>
      </c>
      <c r="Q30" s="22">
        <f t="shared" si="10"/>
        <v>42.855</v>
      </c>
      <c r="R30" s="22" t="e">
        <f t="shared" si="17"/>
        <v>#DIV/0!</v>
      </c>
      <c r="S30" s="22">
        <f t="shared" si="11"/>
        <v>42.855</v>
      </c>
    </row>
    <row r="31" spans="1:19" s="35" customFormat="1" ht="37.5" customHeight="1">
      <c r="A31" s="12" t="s">
        <v>33</v>
      </c>
      <c r="B31" s="22">
        <f>B32+B33</f>
        <v>38245.687</v>
      </c>
      <c r="C31" s="22">
        <f>C32+C33</f>
        <v>760</v>
      </c>
      <c r="D31" s="26">
        <f t="shared" si="14"/>
        <v>39005.687</v>
      </c>
      <c r="E31" s="22">
        <f>E32+E33</f>
        <v>6894.3333</v>
      </c>
      <c r="F31" s="22">
        <f>F32+F33</f>
        <v>0</v>
      </c>
      <c r="G31" s="26">
        <f t="shared" si="15"/>
        <v>6894.3333</v>
      </c>
      <c r="H31" s="22">
        <f>H32+H33</f>
        <v>7845.0695</v>
      </c>
      <c r="I31" s="22">
        <f>I32+I33</f>
        <v>136.346</v>
      </c>
      <c r="J31" s="26">
        <f t="shared" si="16"/>
        <v>7981.415499999999</v>
      </c>
      <c r="K31" s="21">
        <f t="shared" si="3"/>
        <v>113.79011078562155</v>
      </c>
      <c r="L31" s="21" t="e">
        <f t="shared" si="3"/>
        <v>#DIV/0!</v>
      </c>
      <c r="M31" s="21">
        <f t="shared" si="3"/>
        <v>115.7677639402783</v>
      </c>
      <c r="N31" s="21">
        <f>H31-E31</f>
        <v>950.7361999999994</v>
      </c>
      <c r="O31" s="21">
        <f t="shared" si="4"/>
        <v>136.346</v>
      </c>
      <c r="P31" s="21">
        <f>J31-G31</f>
        <v>1087.082199999999</v>
      </c>
      <c r="Q31" s="22">
        <f t="shared" si="10"/>
        <v>20.5122985501607</v>
      </c>
      <c r="R31" s="22">
        <f t="shared" si="17"/>
        <v>17.940263157894737</v>
      </c>
      <c r="S31" s="22">
        <f t="shared" si="11"/>
        <v>20.462184142532855</v>
      </c>
    </row>
    <row r="32" spans="1:19" s="35" customFormat="1" ht="12.75">
      <c r="A32" s="38" t="s">
        <v>37</v>
      </c>
      <c r="B32" s="22">
        <v>35285.71</v>
      </c>
      <c r="C32" s="22">
        <v>760</v>
      </c>
      <c r="D32" s="26">
        <f t="shared" si="14"/>
        <v>36045.71</v>
      </c>
      <c r="E32" s="22">
        <v>1546.7258</v>
      </c>
      <c r="F32" s="22"/>
      <c r="G32" s="26">
        <f t="shared" si="15"/>
        <v>1546.7258</v>
      </c>
      <c r="H32" s="22">
        <v>4976.72</v>
      </c>
      <c r="I32" s="22">
        <v>136.346</v>
      </c>
      <c r="J32" s="26">
        <f t="shared" si="16"/>
        <v>5113.066000000001</v>
      </c>
      <c r="K32" s="21">
        <f t="shared" si="3"/>
        <v>321.758387944392</v>
      </c>
      <c r="L32" s="21" t="e">
        <f t="shared" si="3"/>
        <v>#DIV/0!</v>
      </c>
      <c r="M32" s="21">
        <f t="shared" si="3"/>
        <v>330.57352505531367</v>
      </c>
      <c r="N32" s="21">
        <f>H32-E32</f>
        <v>3429.9942</v>
      </c>
      <c r="O32" s="21">
        <f t="shared" si="4"/>
        <v>136.346</v>
      </c>
      <c r="P32" s="21">
        <f t="shared" si="4"/>
        <v>3566.3402000000006</v>
      </c>
      <c r="Q32" s="22">
        <f t="shared" si="10"/>
        <v>14.10406649037245</v>
      </c>
      <c r="R32" s="22">
        <f t="shared" si="17"/>
        <v>17.940263157894737</v>
      </c>
      <c r="S32" s="22">
        <f t="shared" si="11"/>
        <v>14.18495016466592</v>
      </c>
    </row>
    <row r="33" spans="1:19" s="35" customFormat="1" ht="12.75">
      <c r="A33" s="38" t="s">
        <v>38</v>
      </c>
      <c r="B33" s="22">
        <v>2959.977</v>
      </c>
      <c r="C33" s="22">
        <v>0</v>
      </c>
      <c r="D33" s="26">
        <f t="shared" si="14"/>
        <v>2959.977</v>
      </c>
      <c r="E33" s="22">
        <v>5347.6075</v>
      </c>
      <c r="F33" s="22"/>
      <c r="G33" s="26">
        <f t="shared" si="15"/>
        <v>5347.6075</v>
      </c>
      <c r="H33" s="22">
        <v>2868.3495</v>
      </c>
      <c r="I33" s="22"/>
      <c r="J33" s="26">
        <f t="shared" si="16"/>
        <v>2868.3495</v>
      </c>
      <c r="K33" s="21">
        <f t="shared" si="3"/>
        <v>53.63799605711526</v>
      </c>
      <c r="L33" s="21" t="e">
        <f t="shared" si="3"/>
        <v>#DIV/0!</v>
      </c>
      <c r="M33" s="21">
        <f t="shared" si="3"/>
        <v>53.63799605711526</v>
      </c>
      <c r="N33" s="21">
        <f>H33-E33</f>
        <v>-2479.2580000000003</v>
      </c>
      <c r="O33" s="21">
        <f t="shared" si="4"/>
        <v>0</v>
      </c>
      <c r="P33" s="21">
        <f t="shared" si="4"/>
        <v>-2479.2580000000003</v>
      </c>
      <c r="Q33" s="22">
        <f t="shared" si="10"/>
        <v>96.90445229810906</v>
      </c>
      <c r="R33" s="22" t="e">
        <f t="shared" si="17"/>
        <v>#DIV/0!</v>
      </c>
      <c r="S33" s="22">
        <f t="shared" si="11"/>
        <v>96.90445229810906</v>
      </c>
    </row>
    <row r="34" spans="1:19" s="35" customFormat="1" ht="28.5" customHeight="1">
      <c r="A34" s="12" t="s">
        <v>24</v>
      </c>
      <c r="B34" s="22">
        <f>B35+B36</f>
        <v>3536.75</v>
      </c>
      <c r="C34" s="22">
        <f>C35+C36</f>
        <v>0</v>
      </c>
      <c r="D34" s="26">
        <f t="shared" si="14"/>
        <v>3536.75</v>
      </c>
      <c r="E34" s="22">
        <f>E35+E36</f>
        <v>623.9003</v>
      </c>
      <c r="F34" s="22">
        <f>F35+F36</f>
        <v>157</v>
      </c>
      <c r="G34" s="26">
        <f t="shared" si="15"/>
        <v>780.9003</v>
      </c>
      <c r="H34" s="22">
        <f>H35+H36</f>
        <v>1514.5863</v>
      </c>
      <c r="I34" s="22">
        <f>I35+I36</f>
        <v>0</v>
      </c>
      <c r="J34" s="26">
        <f t="shared" si="16"/>
        <v>1514.5863</v>
      </c>
      <c r="K34" s="21">
        <f t="shared" si="3"/>
        <v>242.7609507480602</v>
      </c>
      <c r="L34" s="21">
        <f t="shared" si="3"/>
        <v>0</v>
      </c>
      <c r="M34" s="21">
        <f t="shared" si="3"/>
        <v>193.9538632524536</v>
      </c>
      <c r="N34" s="21">
        <f t="shared" si="4"/>
        <v>890.6859999999999</v>
      </c>
      <c r="O34" s="21">
        <f t="shared" si="4"/>
        <v>-157</v>
      </c>
      <c r="P34" s="21">
        <f t="shared" si="4"/>
        <v>733.6859999999999</v>
      </c>
      <c r="Q34" s="22">
        <f t="shared" si="10"/>
        <v>42.82423976814872</v>
      </c>
      <c r="R34" s="22" t="e">
        <f t="shared" si="17"/>
        <v>#DIV/0!</v>
      </c>
      <c r="S34" s="22">
        <f t="shared" si="11"/>
        <v>42.82423976814872</v>
      </c>
    </row>
    <row r="35" spans="1:19" s="35" customFormat="1" ht="12.75">
      <c r="A35" s="38" t="s">
        <v>39</v>
      </c>
      <c r="B35" s="22">
        <v>1500</v>
      </c>
      <c r="C35" s="22">
        <v>0</v>
      </c>
      <c r="D35" s="26">
        <f t="shared" si="14"/>
        <v>1500</v>
      </c>
      <c r="E35" s="22">
        <v>623.9003</v>
      </c>
      <c r="F35" s="22">
        <v>157</v>
      </c>
      <c r="G35" s="26">
        <f t="shared" si="15"/>
        <v>780.9003</v>
      </c>
      <c r="H35" s="22">
        <v>1514.5863</v>
      </c>
      <c r="I35" s="22"/>
      <c r="J35" s="26">
        <f t="shared" si="16"/>
        <v>1514.5863</v>
      </c>
      <c r="K35" s="21">
        <f t="shared" si="3"/>
        <v>242.7609507480602</v>
      </c>
      <c r="L35" s="21">
        <f t="shared" si="3"/>
        <v>0</v>
      </c>
      <c r="M35" s="21">
        <f t="shared" si="3"/>
        <v>193.9538632524536</v>
      </c>
      <c r="N35" s="21">
        <f t="shared" si="4"/>
        <v>890.6859999999999</v>
      </c>
      <c r="O35" s="21">
        <f t="shared" si="4"/>
        <v>-157</v>
      </c>
      <c r="P35" s="21">
        <f t="shared" si="4"/>
        <v>733.6859999999999</v>
      </c>
      <c r="Q35" s="22">
        <f t="shared" si="10"/>
        <v>100.97242</v>
      </c>
      <c r="R35" s="22" t="e">
        <f t="shared" si="17"/>
        <v>#DIV/0!</v>
      </c>
      <c r="S35" s="22">
        <f t="shared" si="11"/>
        <v>100.97242</v>
      </c>
    </row>
    <row r="36" spans="1:19" s="35" customFormat="1" ht="12.75">
      <c r="A36" s="38" t="s">
        <v>40</v>
      </c>
      <c r="B36" s="22">
        <v>2036.75</v>
      </c>
      <c r="C36" s="22">
        <v>0</v>
      </c>
      <c r="D36" s="26">
        <f t="shared" si="14"/>
        <v>2036.75</v>
      </c>
      <c r="E36" s="22">
        <v>0</v>
      </c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>
        <v>0</v>
      </c>
      <c r="C37" s="22">
        <v>0</v>
      </c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1500.039</v>
      </c>
      <c r="C38" s="22">
        <v>29.5</v>
      </c>
      <c r="D38" s="26">
        <f t="shared" si="14"/>
        <v>1529.539</v>
      </c>
      <c r="E38" s="22">
        <v>369.3393</v>
      </c>
      <c r="F38" s="22">
        <v>4.0766</v>
      </c>
      <c r="G38" s="26">
        <f t="shared" si="15"/>
        <v>373.41589999999997</v>
      </c>
      <c r="H38" s="22">
        <v>331.069</v>
      </c>
      <c r="I38" s="22">
        <v>588.4225</v>
      </c>
      <c r="J38" s="26">
        <f t="shared" si="16"/>
        <v>919.4915000000001</v>
      </c>
      <c r="K38" s="21">
        <f t="shared" si="3"/>
        <v>89.63817281291215</v>
      </c>
      <c r="L38" s="21">
        <f t="shared" si="3"/>
        <v>14434.148555168522</v>
      </c>
      <c r="M38" s="21">
        <f t="shared" si="3"/>
        <v>246.23790791982887</v>
      </c>
      <c r="N38" s="21">
        <f t="shared" si="4"/>
        <v>-38.27029999999996</v>
      </c>
      <c r="O38" s="21">
        <f t="shared" si="4"/>
        <v>584.3459</v>
      </c>
      <c r="P38" s="21">
        <f t="shared" si="4"/>
        <v>546.0756000000001</v>
      </c>
      <c r="Q38" s="22">
        <f t="shared" si="10"/>
        <v>22.070692828653122</v>
      </c>
      <c r="R38" s="22">
        <f t="shared" si="17"/>
        <v>1994.6525423728815</v>
      </c>
      <c r="S38" s="22">
        <f t="shared" si="11"/>
        <v>60.115596921686866</v>
      </c>
    </row>
    <row r="39" spans="1:19" ht="12.75">
      <c r="A39" s="12" t="s">
        <v>27</v>
      </c>
      <c r="B39" s="22">
        <f>B40+B41</f>
        <v>0</v>
      </c>
      <c r="C39" s="22">
        <f>C40+C41</f>
        <v>50</v>
      </c>
      <c r="D39" s="26">
        <f t="shared" si="14"/>
        <v>50</v>
      </c>
      <c r="E39" s="22">
        <f aca="true" t="shared" si="18" ref="E39:J39">E40+E41</f>
        <v>0</v>
      </c>
      <c r="F39" s="22">
        <f t="shared" si="18"/>
        <v>35.4908</v>
      </c>
      <c r="G39" s="26">
        <f t="shared" si="18"/>
        <v>35.4908</v>
      </c>
      <c r="H39" s="22">
        <f t="shared" si="18"/>
        <v>-21.9631</v>
      </c>
      <c r="I39" s="22">
        <f t="shared" si="18"/>
        <v>38.7871</v>
      </c>
      <c r="J39" s="26">
        <f t="shared" si="18"/>
        <v>16.824</v>
      </c>
      <c r="K39" s="21" t="e">
        <f t="shared" si="3"/>
        <v>#DIV/0!</v>
      </c>
      <c r="L39" s="21">
        <f t="shared" si="3"/>
        <v>109.2877590812267</v>
      </c>
      <c r="M39" s="21">
        <f t="shared" si="3"/>
        <v>47.40383423309703</v>
      </c>
      <c r="N39" s="21">
        <f t="shared" si="4"/>
        <v>-21.9631</v>
      </c>
      <c r="O39" s="21">
        <f t="shared" si="4"/>
        <v>3.2963000000000022</v>
      </c>
      <c r="P39" s="21">
        <f t="shared" si="4"/>
        <v>-18.6668</v>
      </c>
      <c r="Q39" s="22" t="e">
        <f t="shared" si="10"/>
        <v>#DIV/0!</v>
      </c>
      <c r="R39" s="22">
        <f t="shared" si="17"/>
        <v>77.5742</v>
      </c>
      <c r="S39" s="22">
        <f t="shared" si="11"/>
        <v>33.648</v>
      </c>
    </row>
    <row r="40" spans="1:19" s="13" customFormat="1" ht="12.75">
      <c r="A40" s="14" t="s">
        <v>28</v>
      </c>
      <c r="B40" s="32">
        <v>0</v>
      </c>
      <c r="C40" s="32"/>
      <c r="D40" s="33">
        <f t="shared" si="14"/>
        <v>0</v>
      </c>
      <c r="E40" s="32"/>
      <c r="F40" s="32">
        <v>35.4908</v>
      </c>
      <c r="G40" s="33">
        <f>E40+F40</f>
        <v>35.4908</v>
      </c>
      <c r="H40" s="32">
        <v>-21.9631</v>
      </c>
      <c r="I40" s="32">
        <v>38.7871</v>
      </c>
      <c r="J40" s="33">
        <f>H40+I40</f>
        <v>16.824</v>
      </c>
      <c r="K40" s="34" t="e">
        <f t="shared" si="3"/>
        <v>#DIV/0!</v>
      </c>
      <c r="L40" s="34">
        <f t="shared" si="3"/>
        <v>109.2877590812267</v>
      </c>
      <c r="M40" s="34">
        <f t="shared" si="3"/>
        <v>47.40383423309703</v>
      </c>
      <c r="N40" s="34">
        <f t="shared" si="4"/>
        <v>-21.9631</v>
      </c>
      <c r="O40" s="34">
        <f t="shared" si="4"/>
        <v>3.2963000000000022</v>
      </c>
      <c r="P40" s="34">
        <f t="shared" si="4"/>
        <v>-18.6668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>
        <v>0</v>
      </c>
      <c r="C41" s="33">
        <v>50</v>
      </c>
      <c r="D41" s="33">
        <f t="shared" si="14"/>
        <v>50</v>
      </c>
      <c r="E41" s="33"/>
      <c r="F41" s="33"/>
      <c r="G41" s="33">
        <f>E41+F41</f>
        <v>0</v>
      </c>
      <c r="H41" s="33"/>
      <c r="I41" s="33"/>
      <c r="J41" s="33">
        <f t="shared" si="16"/>
        <v>0</v>
      </c>
      <c r="K41" s="34" t="e">
        <f>H41/E41*100</f>
        <v>#DIV/0!</v>
      </c>
      <c r="L41" s="34" t="e">
        <f t="shared" si="3"/>
        <v>#DIV/0!</v>
      </c>
      <c r="M41" s="34" t="e">
        <f t="shared" si="3"/>
        <v>#DIV/0!</v>
      </c>
      <c r="N41" s="34">
        <f t="shared" si="4"/>
        <v>0</v>
      </c>
      <c r="O41" s="34">
        <f t="shared" si="4"/>
        <v>0</v>
      </c>
      <c r="P41" s="34">
        <f t="shared" si="4"/>
        <v>0</v>
      </c>
      <c r="Q41" s="22" t="e">
        <f t="shared" si="10"/>
        <v>#DIV/0!</v>
      </c>
      <c r="R41" s="22">
        <f t="shared" si="17"/>
        <v>0</v>
      </c>
      <c r="S41" s="22">
        <f t="shared" si="11"/>
        <v>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H3:J3"/>
    <mergeCell ref="H4:H5"/>
    <mergeCell ref="D4:D5"/>
    <mergeCell ref="C4:C5"/>
    <mergeCell ref="R4:R5"/>
    <mergeCell ref="N3:P4"/>
    <mergeCell ref="L4:L5"/>
    <mergeCell ref="S4:S5"/>
    <mergeCell ref="K3:M3"/>
    <mergeCell ref="J4:J5"/>
    <mergeCell ref="Q3:S3"/>
    <mergeCell ref="Q4:Q5"/>
    <mergeCell ref="M4:M5"/>
    <mergeCell ref="K4:K5"/>
    <mergeCell ref="I4:I5"/>
    <mergeCell ref="A3:A5"/>
    <mergeCell ref="B3:D3"/>
    <mergeCell ref="E3:G3"/>
    <mergeCell ref="G4:G5"/>
    <mergeCell ref="B4:B5"/>
    <mergeCell ref="E4:E5"/>
    <mergeCell ref="F4:F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2024-04-19T07:41:12Z</cp:lastPrinted>
  <dcterms:created xsi:type="dcterms:W3CDTF">2011-02-18T06:53:44Z</dcterms:created>
  <dcterms:modified xsi:type="dcterms:W3CDTF">2024-04-19T09:25:08Z</dcterms:modified>
  <cp:category/>
  <cp:version/>
  <cp:contentType/>
  <cp:contentStatus/>
</cp:coreProperties>
</file>