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<sst xmlns="http://schemas.openxmlformats.org/spreadsheetml/2006/main" count="63" uniqueCount="49">
  <si>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</si>
  <si>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</si>
  <si>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</si>
  <si>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</si>
  <si>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</si>
  <si>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</si>
  <si>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</si>
  <si>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</si>
  <si>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</si>
  <si>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</si>
  <si>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</si>
  <si>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</si>
  <si>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</si>
  <si>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</si>
  <si>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</si>
  <si>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</si>
  <si>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</si>
  <si>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</si>
  <si>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</si>
  <si>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</si>
  <si>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</si>
  <si>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</si>
  <si>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</si>
  <si>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</si>
  <si>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</si>
  <si>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</si>
  <si>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</si>
  <si>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</si>
  <si>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</si>
  <si>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</si>
  <si>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</si>
  <si>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</si>
  <si>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</si>
  <si>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</si>
  <si>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</si>
  <si>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</si>
  <si>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</si>
  <si>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</si>
  <si>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</si>
  <si>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</si>
  <si>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</si>
  <si>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</si>
  <si>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</si>
  <si>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</si>
  <si>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01.03.2023 г.</t>
  </si>
  <si>
    <t>Анализ поступления налоговых и неналоговых  доходов в бюджет МО "Онгудайский район" на 01.03.2024 года</t>
  </si>
  <si>
    <t>Годовой план на 01.03.2024 г.</t>
  </si>
  <si>
    <t>Фактическое поступление на 01.03.2024 г.</t>
  </si>
  <si>
    <t>Отклонение фактического поступления по состоянию на 01.03.24 г. от фактического поступления на 01.03.23 г.,   (+,-)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</si>
</sst>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9"/>
      <c r="B3" s="45" t="s">
        <v>46</v>
      </c>
      <c r="C3" s="45"/>
      <c r="D3" s="45"/>
      <c r="E3" s="43" t="s">
        <v>44</v>
      </c>
      <c r="F3" s="43"/>
      <c r="G3" s="43"/>
      <c r="H3" s="43" t="s">
        <v>47</v>
      </c>
      <c r="I3" s="43"/>
      <c r="J3" s="43"/>
      <c r="K3" s="43" t="s">
        <v>0</v>
      </c>
      <c r="L3" s="44"/>
      <c r="M3" s="44"/>
      <c r="N3" s="43" t="s">
        <v>48</v>
      </c>
      <c r="O3" s="44"/>
      <c r="P3" s="44"/>
      <c r="Q3" s="46" t="s">
        <v>1</v>
      </c>
      <c r="R3" s="47"/>
      <c r="S3" s="48"/>
    </row>
    <row r="4" spans="1:19" ht="40.5" customHeight="1">
      <c r="A4" s="49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3" t="s">
        <v>4</v>
      </c>
      <c r="K4" s="45" t="s">
        <v>2</v>
      </c>
      <c r="L4" s="45" t="s">
        <v>3</v>
      </c>
      <c r="M4" s="43" t="s">
        <v>4</v>
      </c>
      <c r="N4" s="44"/>
      <c r="O4" s="44"/>
      <c r="P4" s="44"/>
      <c r="Q4" s="41" t="s">
        <v>2</v>
      </c>
      <c r="R4" s="41" t="s">
        <v>3</v>
      </c>
      <c r="S4" s="41" t="s">
        <v>4</v>
      </c>
    </row>
    <row r="5" spans="1:19" ht="12.75">
      <c r="A5" s="49"/>
      <c r="B5" s="50"/>
      <c r="C5" s="50"/>
      <c r="D5" s="50"/>
      <c r="E5" s="45"/>
      <c r="F5" s="45"/>
      <c r="G5" s="45"/>
      <c r="H5" s="45"/>
      <c r="I5" s="45"/>
      <c r="J5" s="43"/>
      <c r="K5" s="45"/>
      <c r="L5" s="45"/>
      <c r="M5" s="43"/>
      <c r="N5" s="2" t="s">
        <v>2</v>
      </c>
      <c r="O5" s="2" t="s">
        <v>3</v>
      </c>
      <c r="P5" s="2" t="s">
        <v>30</v>
      </c>
      <c r="Q5" s="42"/>
      <c r="R5" s="42"/>
      <c r="S5" s="42"/>
    </row>
    <row r="6" spans="1:19" ht="12.75">
      <c r="A6" s="9" t="s">
        <v>5</v>
      </c>
      <c r="B6" s="19">
        <f aca="true" t="shared" si="0" ref="B6:I6">B8+B25</f>
        <v>187861.9198</v>
      </c>
      <c r="C6" s="19">
        <f t="shared" si="0"/>
        <v>14933.919999999998</v>
      </c>
      <c r="D6" s="19">
        <f t="shared" si="0"/>
        <v>202795.83980000002</v>
      </c>
      <c r="E6" s="19">
        <f>E8+E25</f>
        <v>4536.7401</v>
      </c>
      <c r="F6" s="19">
        <f t="shared" si="0"/>
        <v>400.4642</v>
      </c>
      <c r="G6" s="19">
        <f>G8+G25</f>
        <v>4937.204299999999</v>
      </c>
      <c r="H6" s="19">
        <f>H8+H25</f>
        <v>29901.274550000002</v>
      </c>
      <c r="I6" s="19">
        <f t="shared" si="0"/>
        <v>2642.2836700000003</v>
      </c>
      <c r="J6" s="19">
        <f>J8+J25</f>
        <v>32543.55822</v>
      </c>
      <c r="K6" s="19">
        <f>H6/E6*100</f>
        <v>659.0916360846857</v>
      </c>
      <c r="L6" s="19">
        <f>I6/F6*100</f>
        <v>659.8052135496757</v>
      </c>
      <c r="M6" s="19">
        <f>J6/G6*100</f>
        <v>659.1495154454111</v>
      </c>
      <c r="N6" s="19">
        <f>H6-E6</f>
        <v>25364.534450000003</v>
      </c>
      <c r="O6" s="19">
        <f>I6-F6</f>
        <v>2241.8194700000004</v>
      </c>
      <c r="P6" s="19">
        <f>J6-G6</f>
        <v>27606.35392</v>
      </c>
      <c r="Q6" s="19">
        <f aca="true" t="shared" si="1" ref="Q6:S10">H6/B6*100</f>
        <v>15.916623540222123</v>
      </c>
      <c r="R6" s="19">
        <f t="shared" si="1"/>
        <v>17.69316877283393</v>
      </c>
      <c r="S6" s="19">
        <f t="shared" si="1"/>
        <v>16.047448632129186</v>
      </c>
    </row>
    <row r="7" spans="1:19" ht="22.5">
      <c r="A7" s="10" t="s">
        <v>6</v>
      </c>
      <c r="B7" s="20">
        <f aca="true" t="shared" si="2" ref="B7:J7">B8+B26</f>
        <v>187861.9198</v>
      </c>
      <c r="C7" s="20">
        <f t="shared" si="2"/>
        <v>14933.919999999998</v>
      </c>
      <c r="D7" s="20">
        <f t="shared" si="2"/>
        <v>202795.83980000002</v>
      </c>
      <c r="E7" s="20">
        <f>E8+E26</f>
        <v>4536.7401</v>
      </c>
      <c r="F7" s="20">
        <f>F8+F26</f>
        <v>371.02419999999995</v>
      </c>
      <c r="G7" s="20">
        <f t="shared" si="2"/>
        <v>4907.7643</v>
      </c>
      <c r="H7" s="20">
        <f t="shared" si="2"/>
        <v>29929.23768</v>
      </c>
      <c r="I7" s="20">
        <f>I8+I26</f>
        <v>2642.2836700000003</v>
      </c>
      <c r="J7" s="20">
        <f t="shared" si="2"/>
        <v>32571.52135</v>
      </c>
      <c r="K7" s="21">
        <f aca="true" t="shared" si="3" ref="K7:M41">H7/E7*100</f>
        <v>659.7080066367478</v>
      </c>
      <c r="L7" s="21">
        <f t="shared" si="3"/>
        <v>712.1593874469645</v>
      </c>
      <c r="M7" s="21">
        <f t="shared" si="3"/>
        <v>663.6733013034061</v>
      </c>
      <c r="N7" s="21">
        <f aca="true" t="shared" si="4" ref="N7:P41">H7-E7</f>
        <v>25392.49758</v>
      </c>
      <c r="O7" s="21">
        <f t="shared" si="4"/>
        <v>2271.2594700000004</v>
      </c>
      <c r="P7" s="21">
        <f t="shared" si="4"/>
        <v>27663.75705</v>
      </c>
      <c r="Q7" s="22">
        <f t="shared" si="1"/>
        <v>15.931508478068901</v>
      </c>
      <c r="R7" s="22">
        <f t="shared" si="1"/>
        <v>17.69316877283393</v>
      </c>
      <c r="S7" s="22">
        <f t="shared" si="1"/>
        <v>16.061237440631164</v>
      </c>
    </row>
    <row r="8" spans="1:19" s="5" customFormat="1" ht="12.75">
      <c r="A8" s="4" t="s">
        <v>7</v>
      </c>
      <c r="B8" s="23">
        <f aca="true" t="shared" si="5" ref="B8:J8">B9+B10+B11+B16+B20+B23+B24</f>
        <v>142021.41</v>
      </c>
      <c r="C8" s="23">
        <f>C9+C10+C11+C16+C20+C23+C24</f>
        <v>13059.369999999999</v>
      </c>
      <c r="D8" s="30">
        <f t="shared" si="5"/>
        <v>155080.78</v>
      </c>
      <c r="E8" s="30">
        <f>E9+E10+E11+E16+E20+E23+E24</f>
        <v>2414.9347000000002</v>
      </c>
      <c r="F8" s="30">
        <f t="shared" si="5"/>
        <v>273.78</v>
      </c>
      <c r="G8" s="30">
        <f>G9+G10+G11+G16+G20+G23+G24</f>
        <v>2688.7146999999995</v>
      </c>
      <c r="H8" s="30">
        <f t="shared" si="5"/>
        <v>22608.09262</v>
      </c>
      <c r="I8" s="30">
        <f t="shared" si="5"/>
        <v>1697.208</v>
      </c>
      <c r="J8" s="23">
        <f t="shared" si="5"/>
        <v>24305.300619999998</v>
      </c>
      <c r="K8" s="23">
        <f t="shared" si="3"/>
        <v>936.1782171584183</v>
      </c>
      <c r="L8" s="23">
        <f t="shared" si="3"/>
        <v>619.916721455183</v>
      </c>
      <c r="M8" s="23">
        <f t="shared" si="3"/>
        <v>903.9746991378447</v>
      </c>
      <c r="N8" s="23">
        <f t="shared" si="4"/>
        <v>20193.157919999998</v>
      </c>
      <c r="O8" s="23">
        <f t="shared" si="4"/>
        <v>1423.428</v>
      </c>
      <c r="P8" s="23">
        <f t="shared" si="4"/>
        <v>21616.585919999998</v>
      </c>
      <c r="Q8" s="25">
        <f t="shared" si="1"/>
        <v>15.918791835681676</v>
      </c>
      <c r="R8" s="25">
        <f t="shared" si="1"/>
        <v>12.996093992282937</v>
      </c>
      <c r="S8" s="25">
        <f t="shared" si="1"/>
        <v>15.672671120173629</v>
      </c>
    </row>
    <row r="9" spans="1:19" ht="12.75">
      <c r="A9" s="3" t="s">
        <v>8</v>
      </c>
      <c r="B9" s="22">
        <v>87839.95</v>
      </c>
      <c r="C9" s="22">
        <v>2798.6</v>
      </c>
      <c r="D9" s="26">
        <f>B9+C9</f>
        <v>90638.55</v>
      </c>
      <c r="E9" s="22">
        <v>833.1409</v>
      </c>
      <c r="F9" s="22">
        <v>32.1866</v>
      </c>
      <c r="G9" s="26">
        <f>E9+F9</f>
        <v>865.3275</v>
      </c>
      <c r="H9" s="22">
        <v>8513.35818</v>
      </c>
      <c r="I9" s="22">
        <v>321.25808</v>
      </c>
      <c r="J9" s="26">
        <f>H9+I9</f>
        <v>8834.616259999999</v>
      </c>
      <c r="K9" s="21">
        <f t="shared" si="3"/>
        <v>1021.8389446490983</v>
      </c>
      <c r="L9" s="21">
        <f t="shared" si="3"/>
        <v>998.1112636935869</v>
      </c>
      <c r="M9" s="21">
        <f t="shared" si="3"/>
        <v>1020.9563731650733</v>
      </c>
      <c r="N9" s="21">
        <f t="shared" si="4"/>
        <v>7680.217279999999</v>
      </c>
      <c r="O9" s="21">
        <f t="shared" si="4"/>
        <v>289.07148</v>
      </c>
      <c r="P9" s="21">
        <f t="shared" si="4"/>
        <v>7969.288759999999</v>
      </c>
      <c r="Q9" s="22">
        <f t="shared" si="1"/>
        <v>9.691897798211405</v>
      </c>
      <c r="R9" s="22">
        <f t="shared" si="1"/>
        <v>11.479242478382048</v>
      </c>
      <c r="S9" s="22">
        <f t="shared" si="1"/>
        <v>9.747084722780757</v>
      </c>
    </row>
    <row r="10" spans="1:19" ht="12.75">
      <c r="A10" s="3" t="s">
        <v>36</v>
      </c>
      <c r="B10" s="22">
        <v>17224.07</v>
      </c>
      <c r="C10" s="22">
        <v>0</v>
      </c>
      <c r="D10" s="26">
        <f>B10+C10</f>
        <v>17224.07</v>
      </c>
      <c r="E10" s="22">
        <v>1937.6629</v>
      </c>
      <c r="F10" s="22">
        <v>0</v>
      </c>
      <c r="G10" s="26">
        <f>E10+F10</f>
        <v>1937.6629</v>
      </c>
      <c r="H10" s="22">
        <v>3003.47846</v>
      </c>
      <c r="I10" s="22">
        <v>0</v>
      </c>
      <c r="J10" s="26">
        <f>H10+I10</f>
        <v>3003.47846</v>
      </c>
      <c r="K10" s="21">
        <f t="shared" si="3"/>
        <v>155.00521065867545</v>
      </c>
      <c r="L10" s="21" t="e">
        <f t="shared" si="3"/>
        <v>#DIV/0!</v>
      </c>
      <c r="M10" s="21">
        <f t="shared" si="3"/>
        <v>155.00521065867545</v>
      </c>
      <c r="N10" s="21">
        <f t="shared" si="4"/>
        <v>1065.8155599999998</v>
      </c>
      <c r="O10" s="21">
        <f t="shared" si="4"/>
        <v>0</v>
      </c>
      <c r="P10" s="21">
        <f t="shared" si="4"/>
        <v>1065.8155599999998</v>
      </c>
      <c r="Q10" s="22">
        <f t="shared" si="1"/>
        <v>17.437681453918845</v>
      </c>
      <c r="R10" s="22" t="e">
        <f t="shared" si="1"/>
        <v>#DIV/0!</v>
      </c>
      <c r="S10" s="22">
        <f t="shared" si="1"/>
        <v>17.437681453918845</v>
      </c>
    </row>
    <row r="11" spans="1:19" s="5" customFormat="1" ht="12.75">
      <c r="A11" s="12" t="s">
        <v>9</v>
      </c>
      <c r="B11" s="27">
        <f aca="true" t="shared" si="6" ref="B11:J11">B12+B13+B14+B15</f>
        <v>3600</v>
      </c>
      <c r="C11" s="27">
        <f t="shared" si="6"/>
        <v>668.9</v>
      </c>
      <c r="D11" s="27">
        <f t="shared" si="6"/>
        <v>4268.9</v>
      </c>
      <c r="E11" s="27">
        <f>E12+E13+E14+E15</f>
        <v>-650.3171</v>
      </c>
      <c r="F11" s="27">
        <f t="shared" si="6"/>
        <v>-0.123</v>
      </c>
      <c r="G11" s="27">
        <f t="shared" si="6"/>
        <v>-650.4401</v>
      </c>
      <c r="H11" s="27">
        <f t="shared" si="6"/>
        <v>2047.70886</v>
      </c>
      <c r="I11" s="27">
        <f t="shared" si="6"/>
        <v>0</v>
      </c>
      <c r="J11" s="27">
        <f t="shared" si="6"/>
        <v>2047.70886</v>
      </c>
      <c r="K11" s="28">
        <f t="shared" si="3"/>
        <v>-314.87852003276555</v>
      </c>
      <c r="L11" s="28">
        <f t="shared" si="3"/>
        <v>0</v>
      </c>
      <c r="M11" s="28">
        <f t="shared" si="3"/>
        <v>-314.8189756443368</v>
      </c>
      <c r="N11" s="28">
        <f t="shared" si="4"/>
        <v>2698.02596</v>
      </c>
      <c r="O11" s="28">
        <f t="shared" si="4"/>
        <v>0.123</v>
      </c>
      <c r="P11" s="28">
        <f t="shared" si="4"/>
        <v>2698.14896</v>
      </c>
      <c r="Q11" s="29">
        <f>H11/B11*100</f>
        <v>56.88080166666667</v>
      </c>
      <c r="R11" s="29">
        <f>I11/C11*100</f>
        <v>0</v>
      </c>
      <c r="S11" s="29">
        <f>J11/D11*100</f>
        <v>47.96806812059313</v>
      </c>
    </row>
    <row r="12" spans="1:21" ht="23.25" customHeight="1">
      <c r="A12" s="3" t="s">
        <v>10</v>
      </c>
      <c r="B12" s="22">
        <v>0</v>
      </c>
      <c r="C12" s="22">
        <v>0</v>
      </c>
      <c r="D12" s="26">
        <f>B12+C12</f>
        <v>0</v>
      </c>
      <c r="E12" s="22">
        <v>-434.3659</v>
      </c>
      <c r="F12" s="22">
        <v>0</v>
      </c>
      <c r="G12" s="26">
        <f>E12+F12</f>
        <v>-434.3659</v>
      </c>
      <c r="H12" s="22">
        <v>0</v>
      </c>
      <c r="I12" s="22">
        <v>0</v>
      </c>
      <c r="J12" s="26">
        <f>H12+I12</f>
        <v>0</v>
      </c>
      <c r="K12" s="21">
        <f t="shared" si="3"/>
        <v>0</v>
      </c>
      <c r="L12" s="21" t="e">
        <f t="shared" si="3"/>
        <v>#DIV/0!</v>
      </c>
      <c r="M12" s="21">
        <f t="shared" si="3"/>
        <v>0</v>
      </c>
      <c r="N12" s="21">
        <f t="shared" si="4"/>
        <v>434.3659</v>
      </c>
      <c r="O12" s="21">
        <f t="shared" si="4"/>
        <v>0</v>
      </c>
      <c r="P12" s="21">
        <f t="shared" si="4"/>
        <v>434.3659</v>
      </c>
      <c r="Q12" s="22" t="e">
        <f>H12/B12*100</f>
        <v>#DIV/0!</v>
      </c>
      <c r="R12" s="22">
        <v>0</v>
      </c>
      <c r="S12" s="22" t="e">
        <f aca="true" t="shared" si="7" ref="S12:S18">J12/D12*100</f>
        <v>#DIV/0!</v>
      </c>
      <c r="U12" s="39"/>
    </row>
    <row r="13" spans="1:21" ht="22.5">
      <c r="A13" s="3" t="s">
        <v>11</v>
      </c>
      <c r="B13" s="22">
        <v>0</v>
      </c>
      <c r="C13" s="22">
        <v>0</v>
      </c>
      <c r="D13" s="26">
        <f>B13+C13</f>
        <v>0</v>
      </c>
      <c r="E13" s="22">
        <v>-79.5806</v>
      </c>
      <c r="F13" s="22">
        <v>0</v>
      </c>
      <c r="G13" s="26">
        <f>E13+F13</f>
        <v>-79.5806</v>
      </c>
      <c r="H13" s="22">
        <v>0</v>
      </c>
      <c r="I13" s="22">
        <v>0</v>
      </c>
      <c r="J13" s="26">
        <f>H13+I13</f>
        <v>0</v>
      </c>
      <c r="K13" s="21">
        <f t="shared" si="3"/>
        <v>0</v>
      </c>
      <c r="L13" s="21" t="e">
        <f t="shared" si="3"/>
        <v>#DIV/0!</v>
      </c>
      <c r="M13" s="21">
        <f t="shared" si="3"/>
        <v>0</v>
      </c>
      <c r="N13" s="21">
        <f t="shared" si="4"/>
        <v>79.5806</v>
      </c>
      <c r="O13" s="21">
        <f t="shared" si="4"/>
        <v>0</v>
      </c>
      <c r="P13" s="21">
        <f t="shared" si="4"/>
        <v>79.5806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1600</v>
      </c>
      <c r="C14" s="22">
        <v>668.9</v>
      </c>
      <c r="D14" s="26">
        <f>B14+C14</f>
        <v>2268.9</v>
      </c>
      <c r="E14" s="22">
        <v>-0.2184</v>
      </c>
      <c r="F14" s="22">
        <v>-0.123</v>
      </c>
      <c r="G14" s="26">
        <f>E14+F14</f>
        <v>-0.34140000000000004</v>
      </c>
      <c r="H14" s="22">
        <v>0</v>
      </c>
      <c r="I14" s="22">
        <v>0</v>
      </c>
      <c r="J14" s="26">
        <f>H14+I14</f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4"/>
        <v>0.2184</v>
      </c>
      <c r="O14" s="21">
        <f t="shared" si="4"/>
        <v>0.123</v>
      </c>
      <c r="P14" s="21">
        <f t="shared" si="4"/>
        <v>0.34140000000000004</v>
      </c>
      <c r="Q14" s="22">
        <f>H14/B14*100</f>
        <v>0</v>
      </c>
      <c r="R14" s="22">
        <f>I14/C14*100</f>
        <v>0</v>
      </c>
      <c r="S14" s="22">
        <f t="shared" si="7"/>
        <v>0</v>
      </c>
    </row>
    <row r="15" spans="1:21" ht="22.5">
      <c r="A15" s="11" t="s">
        <v>34</v>
      </c>
      <c r="B15" s="22">
        <v>2000</v>
      </c>
      <c r="C15" s="22">
        <v>0</v>
      </c>
      <c r="D15" s="26">
        <f>B15+C15</f>
        <v>2000</v>
      </c>
      <c r="E15" s="22">
        <v>-136.1522</v>
      </c>
      <c r="F15" s="22">
        <v>0</v>
      </c>
      <c r="G15" s="26">
        <f>E15+F15</f>
        <v>-136.1522</v>
      </c>
      <c r="H15" s="22">
        <v>2047.70886</v>
      </c>
      <c r="I15" s="22">
        <v>0</v>
      </c>
      <c r="J15" s="26">
        <f>H15+I15</f>
        <v>2047.70886</v>
      </c>
      <c r="K15" s="21">
        <f>H15/E15*100</f>
        <v>-1503.9851430972103</v>
      </c>
      <c r="L15" s="21" t="e">
        <f>I15/F15*100</f>
        <v>#DIV/0!</v>
      </c>
      <c r="M15" s="21">
        <f>J15/G15*100</f>
        <v>-1503.9851430972103</v>
      </c>
      <c r="N15" s="21">
        <f>H15-E15</f>
        <v>2183.86106</v>
      </c>
      <c r="O15" s="21">
        <f>I15-F15</f>
        <v>0</v>
      </c>
      <c r="P15" s="21">
        <f>J15-G15</f>
        <v>2183.86106</v>
      </c>
      <c r="Q15" s="22">
        <f>H15/B15*100</f>
        <v>102.38544299999998</v>
      </c>
      <c r="R15" s="22" t="e">
        <f>I15/C15*100</f>
        <v>#DIV/0!</v>
      </c>
      <c r="S15" s="22">
        <f>J15/D15*100</f>
        <v>102.38544299999998</v>
      </c>
      <c r="T15" s="40"/>
      <c r="U15" s="40"/>
    </row>
    <row r="16" spans="1:19" s="5" customFormat="1" ht="12.75">
      <c r="A16" s="12" t="s">
        <v>13</v>
      </c>
      <c r="B16" s="27">
        <f>B17+B18+B19</f>
        <v>30436.95</v>
      </c>
      <c r="C16" s="27">
        <f aca="true" t="shared" si="8" ref="C16:J16">C17+C18+C19</f>
        <v>9574.869999999999</v>
      </c>
      <c r="D16" s="27">
        <f t="shared" si="8"/>
        <v>40011.82</v>
      </c>
      <c r="E16" s="27">
        <f t="shared" si="8"/>
        <v>2.4</v>
      </c>
      <c r="F16" s="27">
        <f t="shared" si="8"/>
        <v>259.3144</v>
      </c>
      <c r="G16" s="27">
        <f t="shared" si="8"/>
        <v>261.7144</v>
      </c>
      <c r="H16" s="27">
        <f t="shared" si="8"/>
        <v>8048.74968</v>
      </c>
      <c r="I16" s="27">
        <f t="shared" si="8"/>
        <v>1375.94992</v>
      </c>
      <c r="J16" s="27">
        <f t="shared" si="8"/>
        <v>9424.6996</v>
      </c>
      <c r="K16" s="28">
        <f t="shared" si="3"/>
        <v>335364.57</v>
      </c>
      <c r="L16" s="28">
        <f t="shared" si="3"/>
        <v>530.6106872584014</v>
      </c>
      <c r="M16" s="28">
        <f t="shared" si="3"/>
        <v>3601.1391043060676</v>
      </c>
      <c r="N16" s="28">
        <f t="shared" si="4"/>
        <v>8046.34968</v>
      </c>
      <c r="O16" s="28">
        <f t="shared" si="4"/>
        <v>1116.63552</v>
      </c>
      <c r="P16" s="28">
        <f t="shared" si="4"/>
        <v>9162.9852</v>
      </c>
      <c r="Q16" s="29">
        <f>H16/B16*100</f>
        <v>26.44400861452938</v>
      </c>
      <c r="R16" s="29">
        <f>I16/C16*100</f>
        <v>14.370429259091768</v>
      </c>
      <c r="S16" s="29">
        <f t="shared" si="7"/>
        <v>23.554788559980526</v>
      </c>
    </row>
    <row r="17" spans="1:19" ht="12.75">
      <c r="A17" s="3" t="s">
        <v>14</v>
      </c>
      <c r="B17" s="22">
        <v>0</v>
      </c>
      <c r="C17" s="22">
        <v>3678.76</v>
      </c>
      <c r="D17" s="26">
        <f>B17+C17</f>
        <v>3678.76</v>
      </c>
      <c r="E17" s="22"/>
      <c r="F17" s="22">
        <v>71.7458</v>
      </c>
      <c r="G17" s="26">
        <f>E17+F17</f>
        <v>71.7458</v>
      </c>
      <c r="H17" s="22"/>
      <c r="I17" s="22">
        <v>258.97525</v>
      </c>
      <c r="J17" s="26">
        <f>H17+I17</f>
        <v>258.97525</v>
      </c>
      <c r="K17" s="21" t="e">
        <f t="shared" si="3"/>
        <v>#DIV/0!</v>
      </c>
      <c r="L17" s="21">
        <f t="shared" si="3"/>
        <v>360.96224447981626</v>
      </c>
      <c r="M17" s="21">
        <f t="shared" si="3"/>
        <v>360.96224447981626</v>
      </c>
      <c r="N17" s="21">
        <f t="shared" si="4"/>
        <v>0</v>
      </c>
      <c r="O17" s="21">
        <f t="shared" si="4"/>
        <v>187.22945</v>
      </c>
      <c r="P17" s="21">
        <f t="shared" si="4"/>
        <v>187.22945</v>
      </c>
      <c r="Q17" s="22">
        <v>0</v>
      </c>
      <c r="R17" s="22">
        <f>I17/C17*100</f>
        <v>7.039743011232045</v>
      </c>
      <c r="S17" s="22">
        <f t="shared" si="7"/>
        <v>7.039743011232045</v>
      </c>
    </row>
    <row r="18" spans="1:19" ht="12.75">
      <c r="A18" s="3" t="s">
        <v>15</v>
      </c>
      <c r="B18" s="22">
        <v>30436.95</v>
      </c>
      <c r="C18" s="22">
        <v>0</v>
      </c>
      <c r="D18" s="26">
        <f>B18+C18</f>
        <v>30436.95</v>
      </c>
      <c r="E18" s="22">
        <v>2.4</v>
      </c>
      <c r="F18" s="22"/>
      <c r="G18" s="26">
        <f>E18+F18</f>
        <v>2.4</v>
      </c>
      <c r="H18" s="22">
        <v>8048.74968</v>
      </c>
      <c r="I18" s="22"/>
      <c r="J18" s="26">
        <f>H18+I18</f>
        <v>8048.74968</v>
      </c>
      <c r="K18" s="21">
        <f t="shared" si="3"/>
        <v>335364.57</v>
      </c>
      <c r="L18" s="21" t="e">
        <f t="shared" si="3"/>
        <v>#DIV/0!</v>
      </c>
      <c r="M18" s="21">
        <f t="shared" si="3"/>
        <v>335364.57</v>
      </c>
      <c r="N18" s="21">
        <f t="shared" si="4"/>
        <v>8046.34968</v>
      </c>
      <c r="O18" s="21">
        <f t="shared" si="4"/>
        <v>0</v>
      </c>
      <c r="P18" s="21">
        <f t="shared" si="4"/>
        <v>8046.34968</v>
      </c>
      <c r="Q18" s="22">
        <f>H18/B18*100</f>
        <v>26.44400861452938</v>
      </c>
      <c r="R18" s="22">
        <v>0</v>
      </c>
      <c r="S18" s="22">
        <f t="shared" si="7"/>
        <v>26.44400861452938</v>
      </c>
    </row>
    <row r="19" spans="1:19" ht="12.75">
      <c r="A19" s="3" t="s">
        <v>16</v>
      </c>
      <c r="B19" s="22">
        <v>0</v>
      </c>
      <c r="C19" s="22">
        <f>2725.91+3170.2</f>
        <v>5896.11</v>
      </c>
      <c r="D19" s="26">
        <f>B19+C19</f>
        <v>5896.11</v>
      </c>
      <c r="E19" s="22"/>
      <c r="F19" s="22">
        <f>160.1097+27.4589</f>
        <v>187.5686</v>
      </c>
      <c r="G19" s="26">
        <f>E19+F19</f>
        <v>187.5686</v>
      </c>
      <c r="H19" s="22"/>
      <c r="I19" s="22">
        <f>913.14073+203.83394</f>
        <v>1116.97467</v>
      </c>
      <c r="J19" s="26">
        <f>H19+I19</f>
        <v>1116.97467</v>
      </c>
      <c r="K19" s="21" t="e">
        <f t="shared" si="3"/>
        <v>#DIV/0!</v>
      </c>
      <c r="L19" s="21">
        <f t="shared" si="3"/>
        <v>595.5019496866747</v>
      </c>
      <c r="M19" s="21">
        <f t="shared" si="3"/>
        <v>595.5019496866747</v>
      </c>
      <c r="N19" s="21">
        <f t="shared" si="4"/>
        <v>0</v>
      </c>
      <c r="O19" s="21">
        <f t="shared" si="4"/>
        <v>929.40607</v>
      </c>
      <c r="P19" s="21">
        <f t="shared" si="4"/>
        <v>929.40607</v>
      </c>
      <c r="Q19" s="22">
        <v>0</v>
      </c>
      <c r="R19" s="22">
        <f>I19/C19*100</f>
        <v>18.94426443875708</v>
      </c>
      <c r="S19" s="22">
        <f>J19/D19*100</f>
        <v>18.94426443875708</v>
      </c>
    </row>
    <row r="20" spans="1:19" s="5" customFormat="1" ht="31.5">
      <c r="A20" s="12" t="s">
        <v>17</v>
      </c>
      <c r="B20" s="27">
        <f>B21+B22</f>
        <v>200</v>
      </c>
      <c r="C20" s="27">
        <f>C21+C22</f>
        <v>0</v>
      </c>
      <c r="D20" s="27">
        <f>D21+D22</f>
        <v>200</v>
      </c>
      <c r="E20" s="27">
        <f aca="true" t="shared" si="9" ref="E20:J20">E21+E22</f>
        <v>-10.2822</v>
      </c>
      <c r="F20" s="27">
        <f t="shared" si="9"/>
        <v>0</v>
      </c>
      <c r="G20" s="27">
        <f t="shared" si="9"/>
        <v>-10.2822</v>
      </c>
      <c r="H20" s="27">
        <f t="shared" si="9"/>
        <v>597.1472</v>
      </c>
      <c r="I20" s="27">
        <f t="shared" si="9"/>
        <v>0</v>
      </c>
      <c r="J20" s="27">
        <f t="shared" si="9"/>
        <v>597.1472</v>
      </c>
      <c r="K20" s="28">
        <f t="shared" si="3"/>
        <v>-5807.58203497306</v>
      </c>
      <c r="L20" s="28" t="e">
        <f t="shared" si="3"/>
        <v>#DIV/0!</v>
      </c>
      <c r="M20" s="28">
        <f t="shared" si="3"/>
        <v>-5807.58203497306</v>
      </c>
      <c r="N20" s="28">
        <f t="shared" si="4"/>
        <v>607.4294</v>
      </c>
      <c r="O20" s="28">
        <f t="shared" si="4"/>
        <v>0</v>
      </c>
      <c r="P20" s="28">
        <f t="shared" si="4"/>
        <v>607.4294</v>
      </c>
      <c r="Q20" s="29">
        <f>H20/B20*100</f>
        <v>298.5736</v>
      </c>
      <c r="R20" s="29">
        <v>0</v>
      </c>
      <c r="S20" s="29">
        <f>J20/D20*100</f>
        <v>298.5736</v>
      </c>
    </row>
    <row r="21" spans="1:19" ht="12.75">
      <c r="A21" s="3" t="s">
        <v>18</v>
      </c>
      <c r="B21" s="22">
        <v>140</v>
      </c>
      <c r="C21" s="22">
        <v>0</v>
      </c>
      <c r="D21" s="26">
        <f>B21+C21</f>
        <v>140</v>
      </c>
      <c r="E21" s="22">
        <v>-10.2822</v>
      </c>
      <c r="F21" s="22">
        <v>0</v>
      </c>
      <c r="G21" s="26">
        <f>E21+F21</f>
        <v>-10.2822</v>
      </c>
      <c r="H21" s="22">
        <v>597.1472</v>
      </c>
      <c r="I21" s="22">
        <v>0</v>
      </c>
      <c r="J21" s="26">
        <f>H21+I21</f>
        <v>597.1472</v>
      </c>
      <c r="K21" s="21">
        <f t="shared" si="3"/>
        <v>-5807.58203497306</v>
      </c>
      <c r="L21" s="21" t="e">
        <f t="shared" si="3"/>
        <v>#DIV/0!</v>
      </c>
      <c r="M21" s="21">
        <f t="shared" si="3"/>
        <v>-5807.58203497306</v>
      </c>
      <c r="N21" s="21">
        <f t="shared" si="4"/>
        <v>607.4294</v>
      </c>
      <c r="O21" s="21">
        <f t="shared" si="4"/>
        <v>0</v>
      </c>
      <c r="P21" s="21">
        <f t="shared" si="4"/>
        <v>607.4294</v>
      </c>
      <c r="Q21" s="22">
        <f>H21/B21*100</f>
        <v>426.53371428571427</v>
      </c>
      <c r="R21" s="22">
        <v>0</v>
      </c>
      <c r="S21" s="22">
        <f>J21/D21*100</f>
        <v>426.53371428571427</v>
      </c>
    </row>
    <row r="22" spans="1:19" ht="33.75">
      <c r="A22" s="3" t="s">
        <v>31</v>
      </c>
      <c r="B22" s="22">
        <v>60</v>
      </c>
      <c r="C22" s="22">
        <v>0</v>
      </c>
      <c r="D22" s="26">
        <f>B22+C22</f>
        <v>60</v>
      </c>
      <c r="E22" s="22"/>
      <c r="F22" s="22">
        <v>0</v>
      </c>
      <c r="G22" s="26">
        <f>E22+F22</f>
        <v>0</v>
      </c>
      <c r="H22" s="22">
        <v>0</v>
      </c>
      <c r="I22" s="22">
        <v>0</v>
      </c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2720.44</v>
      </c>
      <c r="C23" s="22">
        <v>17</v>
      </c>
      <c r="D23" s="26">
        <f>B23+C23</f>
        <v>2737.44</v>
      </c>
      <c r="E23" s="22">
        <v>302.3302</v>
      </c>
      <c r="F23" s="22">
        <v>0.9</v>
      </c>
      <c r="G23" s="26">
        <f>E23+F23</f>
        <v>303.23019999999997</v>
      </c>
      <c r="H23" s="22">
        <v>397.65024</v>
      </c>
      <c r="I23" s="22">
        <v>0</v>
      </c>
      <c r="J23" s="26">
        <f>H23+I23</f>
        <v>397.65024</v>
      </c>
      <c r="K23" s="21">
        <f t="shared" si="3"/>
        <v>131.5284546499159</v>
      </c>
      <c r="L23" s="21">
        <f t="shared" si="3"/>
        <v>0</v>
      </c>
      <c r="M23" s="21">
        <f t="shared" si="3"/>
        <v>131.13807265898978</v>
      </c>
      <c r="N23" s="21">
        <f t="shared" si="4"/>
        <v>95.32004</v>
      </c>
      <c r="O23" s="21">
        <f t="shared" si="4"/>
        <v>-0.9</v>
      </c>
      <c r="P23" s="21">
        <f t="shared" si="4"/>
        <v>94.42004000000003</v>
      </c>
      <c r="Q23" s="22">
        <f aca="true" t="shared" si="10" ref="Q23:Q41">H23/B23*100</f>
        <v>14.617129581979386</v>
      </c>
      <c r="R23" s="22">
        <v>0</v>
      </c>
      <c r="S23" s="22">
        <f aca="true" t="shared" si="11" ref="S23:S41">J23/D23*100</f>
        <v>14.526354550236716</v>
      </c>
    </row>
    <row r="24" spans="1:19" ht="31.5">
      <c r="A24" s="12" t="s">
        <v>19</v>
      </c>
      <c r="B24" s="22">
        <v>0</v>
      </c>
      <c r="C24" s="22">
        <v>0</v>
      </c>
      <c r="D24" s="26">
        <f>B24+C24</f>
        <v>0</v>
      </c>
      <c r="E24" s="22"/>
      <c r="F24" s="22">
        <v>-18.498</v>
      </c>
      <c r="G24" s="26">
        <f>E24+F24</f>
        <v>-18.498</v>
      </c>
      <c r="H24" s="22">
        <v>0</v>
      </c>
      <c r="I24" s="22">
        <v>0</v>
      </c>
      <c r="J24" s="26">
        <f>H24+I24</f>
        <v>0</v>
      </c>
      <c r="K24" s="21" t="e">
        <f t="shared" si="3"/>
        <v>#DIV/0!</v>
      </c>
      <c r="L24" s="21">
        <f t="shared" si="3"/>
        <v>0</v>
      </c>
      <c r="M24" s="21">
        <f t="shared" si="3"/>
        <v>0</v>
      </c>
      <c r="N24" s="21">
        <f t="shared" si="4"/>
        <v>0</v>
      </c>
      <c r="O24" s="21">
        <f t="shared" si="4"/>
        <v>18.498</v>
      </c>
      <c r="P24" s="21">
        <f t="shared" si="4"/>
        <v>18.498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45840.5098</v>
      </c>
      <c r="C25" s="30">
        <f t="shared" si="12"/>
        <v>1874.55</v>
      </c>
      <c r="D25" s="30">
        <f t="shared" si="12"/>
        <v>47715.0598</v>
      </c>
      <c r="E25" s="30">
        <f>E26+E40</f>
        <v>2121.8053999999997</v>
      </c>
      <c r="F25" s="30">
        <f t="shared" si="12"/>
        <v>126.6842</v>
      </c>
      <c r="G25" s="30">
        <f>G26+G40</f>
        <v>2248.4896000000003</v>
      </c>
      <c r="H25" s="30">
        <f t="shared" si="12"/>
        <v>7293.181930000001</v>
      </c>
      <c r="I25" s="30">
        <f t="shared" si="12"/>
        <v>945.0756700000001</v>
      </c>
      <c r="J25" s="30">
        <f t="shared" si="12"/>
        <v>8238.2576</v>
      </c>
      <c r="K25" s="24">
        <f t="shared" si="3"/>
        <v>343.7252978053502</v>
      </c>
      <c r="L25" s="24">
        <f t="shared" si="3"/>
        <v>746.0091076866728</v>
      </c>
      <c r="M25" s="24">
        <f t="shared" si="3"/>
        <v>366.3907362524603</v>
      </c>
      <c r="N25" s="24">
        <f t="shared" si="4"/>
        <v>5171.376530000001</v>
      </c>
      <c r="O25" s="24">
        <f t="shared" si="4"/>
        <v>818.39147</v>
      </c>
      <c r="P25" s="24">
        <f>J25-G25</f>
        <v>5989.768</v>
      </c>
      <c r="Q25" s="31">
        <f t="shared" si="10"/>
        <v>15.909905805628716</v>
      </c>
      <c r="R25" s="31">
        <f>I25/C25*100</f>
        <v>50.41613560587875</v>
      </c>
      <c r="S25" s="31">
        <f t="shared" si="11"/>
        <v>17.265529236536764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45840.5098</v>
      </c>
      <c r="C26" s="30">
        <f t="shared" si="13"/>
        <v>1874.55</v>
      </c>
      <c r="D26" s="30">
        <f>D27+D30+D31+D34+D37+D38+D41</f>
        <v>47715.0598</v>
      </c>
      <c r="E26" s="30">
        <f>E27+E30+E31+E34+E37+E38+E41</f>
        <v>2121.8053999999997</v>
      </c>
      <c r="F26" s="30">
        <f t="shared" si="13"/>
        <v>97.2442</v>
      </c>
      <c r="G26" s="30">
        <f>G27+G30+G31+G34+G37+G38+G41</f>
        <v>2219.0496000000003</v>
      </c>
      <c r="H26" s="30">
        <f>H27+H30+H31+H34+H37+H38+H41</f>
        <v>7321.145060000001</v>
      </c>
      <c r="I26" s="30">
        <f t="shared" si="13"/>
        <v>945.0756700000001</v>
      </c>
      <c r="J26" s="30">
        <f t="shared" si="13"/>
        <v>8266.220730000001</v>
      </c>
      <c r="K26" s="24">
        <f t="shared" si="3"/>
        <v>345.04319104852885</v>
      </c>
      <c r="L26" s="24">
        <f t="shared" si="3"/>
        <v>971.8581365263944</v>
      </c>
      <c r="M26" s="24">
        <f t="shared" si="3"/>
        <v>372.5117604401452</v>
      </c>
      <c r="N26" s="24">
        <f t="shared" si="4"/>
        <v>5199.3396600000015</v>
      </c>
      <c r="O26" s="24">
        <f t="shared" si="4"/>
        <v>847.8314700000001</v>
      </c>
      <c r="P26" s="24">
        <f>J26-G26</f>
        <v>6047.171130000001</v>
      </c>
      <c r="Q26" s="31">
        <f t="shared" si="10"/>
        <v>15.970906719715408</v>
      </c>
      <c r="R26" s="31">
        <f>I26/C26*100</f>
        <v>50.41613560587875</v>
      </c>
      <c r="S26" s="31">
        <f t="shared" si="11"/>
        <v>17.32413364805214</v>
      </c>
    </row>
    <row r="27" spans="1:19" s="35" customFormat="1" ht="52.5" customHeight="1">
      <c r="A27" s="12" t="s">
        <v>22</v>
      </c>
      <c r="B27" s="22">
        <f>B28+B29</f>
        <v>5310</v>
      </c>
      <c r="C27" s="22">
        <f>C28+C29</f>
        <v>1035.05</v>
      </c>
      <c r="D27" s="26">
        <f aca="true" t="shared" si="14" ref="D27:D41">B27+C27</f>
        <v>6345.05</v>
      </c>
      <c r="E27" s="22">
        <f>E28+E29</f>
        <v>842.167</v>
      </c>
      <c r="F27" s="22">
        <f>F28+F29</f>
        <v>61.7841</v>
      </c>
      <c r="G27" s="26">
        <f aca="true" t="shared" si="15" ref="G27:G41">E27+F27</f>
        <v>903.9511</v>
      </c>
      <c r="H27" s="22">
        <f>H28+H29</f>
        <v>488.81228</v>
      </c>
      <c r="I27" s="22">
        <f>I28+I29</f>
        <v>244.37603000000001</v>
      </c>
      <c r="J27" s="26">
        <f aca="true" t="shared" si="16" ref="J27:J41">H27+I27</f>
        <v>733.18831</v>
      </c>
      <c r="K27" s="21">
        <f t="shared" si="3"/>
        <v>58.042203030990294</v>
      </c>
      <c r="L27" s="21">
        <f t="shared" si="3"/>
        <v>395.53223240283506</v>
      </c>
      <c r="M27" s="21">
        <f t="shared" si="3"/>
        <v>81.10928898698171</v>
      </c>
      <c r="N27" s="21">
        <f t="shared" si="4"/>
        <v>-353.35472000000004</v>
      </c>
      <c r="O27" s="21">
        <f t="shared" si="4"/>
        <v>182.59193000000002</v>
      </c>
      <c r="P27" s="21">
        <f>J27-G27</f>
        <v>-170.76279</v>
      </c>
      <c r="Q27" s="22">
        <f t="shared" si="10"/>
        <v>9.205504331450094</v>
      </c>
      <c r="R27" s="22">
        <f>I27/C27*100</f>
        <v>23.61007004492537</v>
      </c>
      <c r="S27" s="22">
        <f t="shared" si="11"/>
        <v>11.555280257838788</v>
      </c>
    </row>
    <row r="28" spans="1:19" s="35" customFormat="1" ht="12.75">
      <c r="A28" s="38" t="s">
        <v>41</v>
      </c>
      <c r="B28" s="22">
        <f>5140+60</f>
        <v>5200</v>
      </c>
      <c r="C28" s="22">
        <v>947.05</v>
      </c>
      <c r="D28" s="26">
        <f t="shared" si="14"/>
        <v>6147.05</v>
      </c>
      <c r="E28" s="22">
        <f>818.8759+16.2741</f>
        <v>835.15</v>
      </c>
      <c r="F28" s="22">
        <v>47.4851</v>
      </c>
      <c r="G28" s="26">
        <f t="shared" si="15"/>
        <v>882.6351</v>
      </c>
      <c r="H28" s="22">
        <f>474.46771+3.31057</f>
        <v>477.77828</v>
      </c>
      <c r="I28" s="22">
        <v>226.82666</v>
      </c>
      <c r="J28" s="26">
        <f t="shared" si="16"/>
        <v>704.6049399999999</v>
      </c>
      <c r="K28" s="21">
        <f t="shared" si="3"/>
        <v>57.20867868047657</v>
      </c>
      <c r="L28" s="21">
        <f t="shared" si="3"/>
        <v>477.67965109055257</v>
      </c>
      <c r="M28" s="21">
        <f t="shared" si="3"/>
        <v>79.82969859231747</v>
      </c>
      <c r="N28" s="21">
        <f>H28-E28</f>
        <v>-357.37172</v>
      </c>
      <c r="O28" s="21">
        <f t="shared" si="4"/>
        <v>179.34156000000002</v>
      </c>
      <c r="P28" s="21">
        <f>J28-G28</f>
        <v>-178.03016000000002</v>
      </c>
      <c r="Q28" s="22">
        <f t="shared" si="10"/>
        <v>9.188043846153846</v>
      </c>
      <c r="R28" s="22">
        <f aca="true" t="shared" si="17" ref="R28:R41">I28/C28*100</f>
        <v>23.950864262710525</v>
      </c>
      <c r="S28" s="22">
        <f t="shared" si="11"/>
        <v>11.462489161467694</v>
      </c>
    </row>
    <row r="29" spans="1:19" s="35" customFormat="1" ht="12.75">
      <c r="A29" s="38" t="s">
        <v>42</v>
      </c>
      <c r="B29" s="22">
        <v>110</v>
      </c>
      <c r="C29" s="22">
        <v>88</v>
      </c>
      <c r="D29" s="26">
        <f t="shared" si="14"/>
        <v>198</v>
      </c>
      <c r="E29" s="22">
        <v>7.017</v>
      </c>
      <c r="F29" s="22">
        <v>14.299</v>
      </c>
      <c r="G29" s="26">
        <f t="shared" si="15"/>
        <v>21.316</v>
      </c>
      <c r="H29" s="22">
        <v>11.034</v>
      </c>
      <c r="I29" s="22">
        <v>17.54937</v>
      </c>
      <c r="J29" s="26">
        <f t="shared" si="16"/>
        <v>28.583370000000002</v>
      </c>
      <c r="K29" s="21">
        <f t="shared" si="3"/>
        <v>157.2466866182129</v>
      </c>
      <c r="L29" s="21">
        <f t="shared" si="3"/>
        <v>122.73144975173089</v>
      </c>
      <c r="M29" s="21">
        <f t="shared" si="3"/>
        <v>134.09349784199665</v>
      </c>
      <c r="N29" s="21">
        <f>H29-E29</f>
        <v>4.017</v>
      </c>
      <c r="O29" s="21">
        <f t="shared" si="4"/>
        <v>3.25037</v>
      </c>
      <c r="P29" s="21">
        <f>J29-G29</f>
        <v>7.267370000000003</v>
      </c>
      <c r="Q29" s="22">
        <f t="shared" si="10"/>
        <v>10.030909090909091</v>
      </c>
      <c r="R29" s="22">
        <f t="shared" si="17"/>
        <v>19.94246590909091</v>
      </c>
      <c r="S29" s="22">
        <f t="shared" si="11"/>
        <v>14.436045454545457</v>
      </c>
    </row>
    <row r="30" spans="1:19" s="35" customFormat="1" ht="23.25" customHeight="1">
      <c r="A30" s="12" t="s">
        <v>23</v>
      </c>
      <c r="B30" s="22">
        <v>100</v>
      </c>
      <c r="C30" s="22">
        <v>0</v>
      </c>
      <c r="D30" s="26">
        <f t="shared" si="14"/>
        <v>100</v>
      </c>
      <c r="E30" s="22">
        <v>1.6387</v>
      </c>
      <c r="F30" s="22">
        <v>0</v>
      </c>
      <c r="G30" s="26">
        <f t="shared" si="15"/>
        <v>1.6387</v>
      </c>
      <c r="H30" s="22">
        <v>26.35682</v>
      </c>
      <c r="I30" s="22">
        <v>0</v>
      </c>
      <c r="J30" s="26">
        <f t="shared" si="16"/>
        <v>26.35682</v>
      </c>
      <c r="K30" s="21">
        <f t="shared" si="3"/>
        <v>1608.3981204613413</v>
      </c>
      <c r="L30" s="21" t="e">
        <f t="shared" si="3"/>
        <v>#DIV/0!</v>
      </c>
      <c r="M30" s="21">
        <f t="shared" si="3"/>
        <v>1608.3981204613413</v>
      </c>
      <c r="N30" s="21">
        <f t="shared" si="4"/>
        <v>24.71812</v>
      </c>
      <c r="O30" s="21">
        <f t="shared" si="4"/>
        <v>0</v>
      </c>
      <c r="P30" s="21">
        <f t="shared" si="4"/>
        <v>24.71812</v>
      </c>
      <c r="Q30" s="22">
        <f t="shared" si="10"/>
        <v>26.35682</v>
      </c>
      <c r="R30" s="22" t="e">
        <f t="shared" si="17"/>
        <v>#DIV/0!</v>
      </c>
      <c r="S30" s="22">
        <f t="shared" si="11"/>
        <v>26.35682</v>
      </c>
    </row>
    <row r="31" spans="1:19" s="35" customFormat="1" ht="37.5" customHeight="1">
      <c r="A31" s="12" t="s">
        <v>33</v>
      </c>
      <c r="B31" s="22">
        <f>B32+B33</f>
        <v>35393.7598</v>
      </c>
      <c r="C31" s="22">
        <f>C32+C33</f>
        <v>760</v>
      </c>
      <c r="D31" s="26">
        <f t="shared" si="14"/>
        <v>36153.7598</v>
      </c>
      <c r="E31" s="22">
        <f>E32+E33</f>
        <v>803.8565</v>
      </c>
      <c r="F31" s="22">
        <f>F32+F33</f>
        <v>0</v>
      </c>
      <c r="G31" s="26">
        <f t="shared" si="15"/>
        <v>803.8565</v>
      </c>
      <c r="H31" s="22">
        <f>H32+H33</f>
        <v>5855.91315</v>
      </c>
      <c r="I31" s="22">
        <f>I32+I33</f>
        <v>76.75</v>
      </c>
      <c r="J31" s="26">
        <f t="shared" si="16"/>
        <v>5932.66315</v>
      </c>
      <c r="K31" s="21">
        <f t="shared" si="3"/>
        <v>728.4774272522521</v>
      </c>
      <c r="L31" s="21" t="e">
        <f t="shared" si="3"/>
        <v>#DIV/0!</v>
      </c>
      <c r="M31" s="21">
        <f t="shared" si="3"/>
        <v>738.0251512552303</v>
      </c>
      <c r="N31" s="21">
        <f>H31-E31</f>
        <v>5052.05665</v>
      </c>
      <c r="O31" s="21">
        <f t="shared" si="4"/>
        <v>76.75</v>
      </c>
      <c r="P31" s="21">
        <f>J31-G31</f>
        <v>5128.80665</v>
      </c>
      <c r="Q31" s="22">
        <f t="shared" si="10"/>
        <v>16.545044050392182</v>
      </c>
      <c r="R31" s="22">
        <f t="shared" si="17"/>
        <v>10.098684210526315</v>
      </c>
      <c r="S31" s="22">
        <f t="shared" si="11"/>
        <v>16.40953301349311</v>
      </c>
    </row>
    <row r="32" spans="1:19" s="35" customFormat="1" ht="12.75">
      <c r="A32" s="38" t="s">
        <v>37</v>
      </c>
      <c r="B32" s="22">
        <v>35285.71</v>
      </c>
      <c r="C32" s="22">
        <v>760</v>
      </c>
      <c r="D32" s="26">
        <f t="shared" si="14"/>
        <v>36045.71</v>
      </c>
      <c r="E32" s="22">
        <v>755.4965</v>
      </c>
      <c r="F32" s="22">
        <v>0</v>
      </c>
      <c r="G32" s="26">
        <f t="shared" si="15"/>
        <v>755.4965</v>
      </c>
      <c r="H32" s="22">
        <v>3025.09103</v>
      </c>
      <c r="I32" s="22">
        <v>76.75</v>
      </c>
      <c r="J32" s="26">
        <f t="shared" si="16"/>
        <v>3101.84103</v>
      </c>
      <c r="K32" s="21">
        <f t="shared" si="3"/>
        <v>400.4109919767994</v>
      </c>
      <c r="L32" s="21" t="e">
        <f t="shared" si="3"/>
        <v>#DIV/0!</v>
      </c>
      <c r="M32" s="21">
        <f t="shared" si="3"/>
        <v>410.5698742482593</v>
      </c>
      <c r="N32" s="21">
        <f>H32-E32</f>
        <v>2269.5945300000003</v>
      </c>
      <c r="O32" s="21">
        <f t="shared" si="4"/>
        <v>76.75</v>
      </c>
      <c r="P32" s="21">
        <f t="shared" si="4"/>
        <v>2346.3445300000003</v>
      </c>
      <c r="Q32" s="22">
        <f t="shared" si="10"/>
        <v>8.573133514955487</v>
      </c>
      <c r="R32" s="22">
        <f t="shared" si="17"/>
        <v>10.098684210526315</v>
      </c>
      <c r="S32" s="22">
        <f t="shared" si="11"/>
        <v>8.605298744288849</v>
      </c>
    </row>
    <row r="33" spans="1:19" s="35" customFormat="1" ht="12.75">
      <c r="A33" s="38" t="s">
        <v>38</v>
      </c>
      <c r="B33" s="22">
        <v>108.0498</v>
      </c>
      <c r="C33" s="22">
        <v>0</v>
      </c>
      <c r="D33" s="26">
        <f t="shared" si="14"/>
        <v>108.0498</v>
      </c>
      <c r="E33" s="22">
        <v>48.36</v>
      </c>
      <c r="F33" s="22">
        <v>0</v>
      </c>
      <c r="G33" s="26">
        <f t="shared" si="15"/>
        <v>48.36</v>
      </c>
      <c r="H33" s="22">
        <v>2830.82212</v>
      </c>
      <c r="I33" s="22">
        <v>0</v>
      </c>
      <c r="J33" s="26">
        <f t="shared" si="16"/>
        <v>2830.82212</v>
      </c>
      <c r="K33" s="21">
        <f t="shared" si="3"/>
        <v>5853.643755169562</v>
      </c>
      <c r="L33" s="21" t="e">
        <f t="shared" si="3"/>
        <v>#DIV/0!</v>
      </c>
      <c r="M33" s="21">
        <f t="shared" si="3"/>
        <v>5853.643755169562</v>
      </c>
      <c r="N33" s="21">
        <f>H33-E33</f>
        <v>2782.4621199999997</v>
      </c>
      <c r="O33" s="21">
        <f t="shared" si="4"/>
        <v>0</v>
      </c>
      <c r="P33" s="21">
        <f t="shared" si="4"/>
        <v>2782.4621199999997</v>
      </c>
      <c r="Q33" s="22">
        <f t="shared" si="10"/>
        <v>2619.923516748758</v>
      </c>
      <c r="R33" s="22" t="e">
        <f t="shared" si="17"/>
        <v>#DIV/0!</v>
      </c>
      <c r="S33" s="22">
        <f t="shared" si="11"/>
        <v>2619.923516748758</v>
      </c>
    </row>
    <row r="34" spans="1:19" s="35" customFormat="1" ht="28.5" customHeight="1">
      <c r="A34" s="12" t="s">
        <v>24</v>
      </c>
      <c r="B34" s="22">
        <f>B35+B36</f>
        <v>3536.75</v>
      </c>
      <c r="C34" s="22">
        <f>C35+C36</f>
        <v>0</v>
      </c>
      <c r="D34" s="26">
        <f t="shared" si="14"/>
        <v>3536.75</v>
      </c>
      <c r="E34" s="22">
        <f>E35+E36</f>
        <v>286.1388</v>
      </c>
      <c r="F34" s="22">
        <f>F35+F36</f>
        <v>31.4</v>
      </c>
      <c r="G34" s="26">
        <f t="shared" si="15"/>
        <v>317.5388</v>
      </c>
      <c r="H34" s="22">
        <f>H35+H36</f>
        <v>767.75254</v>
      </c>
      <c r="I34" s="22">
        <f>I35+I36</f>
        <v>0</v>
      </c>
      <c r="J34" s="26">
        <f t="shared" si="16"/>
        <v>767.75254</v>
      </c>
      <c r="K34" s="21">
        <f t="shared" si="3"/>
        <v>268.3147269786551</v>
      </c>
      <c r="L34" s="21">
        <f t="shared" si="3"/>
        <v>0</v>
      </c>
      <c r="M34" s="21">
        <f t="shared" si="3"/>
        <v>241.78227668555778</v>
      </c>
      <c r="N34" s="21">
        <f t="shared" si="4"/>
        <v>481.61373999999995</v>
      </c>
      <c r="O34" s="21">
        <f t="shared" si="4"/>
        <v>-31.4</v>
      </c>
      <c r="P34" s="21">
        <f t="shared" si="4"/>
        <v>450.21374</v>
      </c>
      <c r="Q34" s="22">
        <f t="shared" si="10"/>
        <v>21.707854386088922</v>
      </c>
      <c r="R34" s="22" t="e">
        <f t="shared" si="17"/>
        <v>#DIV/0!</v>
      </c>
      <c r="S34" s="22">
        <f t="shared" si="11"/>
        <v>21.707854386088922</v>
      </c>
    </row>
    <row r="35" spans="1:19" s="35" customFormat="1" ht="12.75">
      <c r="A35" s="38" t="s">
        <v>39</v>
      </c>
      <c r="B35" s="22">
        <v>1500</v>
      </c>
      <c r="C35" s="22">
        <v>0</v>
      </c>
      <c r="D35" s="26">
        <f t="shared" si="14"/>
        <v>1500</v>
      </c>
      <c r="E35" s="22">
        <v>286.1388</v>
      </c>
      <c r="F35" s="22">
        <v>31.4</v>
      </c>
      <c r="G35" s="26">
        <f t="shared" si="15"/>
        <v>317.5388</v>
      </c>
      <c r="H35" s="22">
        <v>767.75254</v>
      </c>
      <c r="I35" s="22">
        <v>0</v>
      </c>
      <c r="J35" s="26">
        <f t="shared" si="16"/>
        <v>767.75254</v>
      </c>
      <c r="K35" s="21">
        <f t="shared" si="3"/>
        <v>268.3147269786551</v>
      </c>
      <c r="L35" s="21">
        <f t="shared" si="3"/>
        <v>0</v>
      </c>
      <c r="M35" s="21">
        <f t="shared" si="3"/>
        <v>241.78227668555778</v>
      </c>
      <c r="N35" s="21">
        <f t="shared" si="4"/>
        <v>481.61373999999995</v>
      </c>
      <c r="O35" s="21">
        <f t="shared" si="4"/>
        <v>-31.4</v>
      </c>
      <c r="P35" s="21">
        <f t="shared" si="4"/>
        <v>450.21374</v>
      </c>
      <c r="Q35" s="22">
        <f t="shared" si="10"/>
        <v>51.183502666666655</v>
      </c>
      <c r="R35" s="22" t="e">
        <f t="shared" si="17"/>
        <v>#DIV/0!</v>
      </c>
      <c r="S35" s="22">
        <f t="shared" si="11"/>
        <v>51.183502666666655</v>
      </c>
    </row>
    <row r="36" spans="1:19" s="35" customFormat="1" ht="12.75">
      <c r="A36" s="38" t="s">
        <v>40</v>
      </c>
      <c r="B36" s="22">
        <v>2036.75</v>
      </c>
      <c r="C36" s="22">
        <v>0</v>
      </c>
      <c r="D36" s="26">
        <f t="shared" si="14"/>
        <v>2036.75</v>
      </c>
      <c r="E36" s="22">
        <v>0</v>
      </c>
      <c r="F36" s="22">
        <v>0</v>
      </c>
      <c r="G36" s="26">
        <f t="shared" si="15"/>
        <v>0</v>
      </c>
      <c r="H36" s="22">
        <v>0</v>
      </c>
      <c r="I36" s="22">
        <v>0</v>
      </c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>
        <v>0</v>
      </c>
      <c r="C37" s="22">
        <v>0</v>
      </c>
      <c r="D37" s="26">
        <f t="shared" si="14"/>
        <v>0</v>
      </c>
      <c r="E37" s="22">
        <v>0</v>
      </c>
      <c r="F37" s="22">
        <v>0</v>
      </c>
      <c r="G37" s="26">
        <f t="shared" si="15"/>
        <v>0</v>
      </c>
      <c r="H37" s="22">
        <v>0</v>
      </c>
      <c r="I37" s="22">
        <v>0</v>
      </c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1500</v>
      </c>
      <c r="C38" s="22">
        <v>29.5</v>
      </c>
      <c r="D38" s="26">
        <f t="shared" si="14"/>
        <v>1529.5</v>
      </c>
      <c r="E38" s="22">
        <v>188.0044</v>
      </c>
      <c r="F38" s="22">
        <v>4.0601</v>
      </c>
      <c r="G38" s="26">
        <f>E38+F38</f>
        <v>192.0645</v>
      </c>
      <c r="H38" s="22">
        <v>182.31027</v>
      </c>
      <c r="I38" s="22">
        <v>588.42245</v>
      </c>
      <c r="J38" s="26">
        <f t="shared" si="16"/>
        <v>770.73272</v>
      </c>
      <c r="K38" s="21">
        <f t="shared" si="3"/>
        <v>96.97127833178372</v>
      </c>
      <c r="L38" s="21">
        <f t="shared" si="3"/>
        <v>14492.806827418044</v>
      </c>
      <c r="M38" s="21">
        <f t="shared" si="3"/>
        <v>401.2884838166345</v>
      </c>
      <c r="N38" s="21">
        <f t="shared" si="4"/>
        <v>-5.694130000000001</v>
      </c>
      <c r="O38" s="21">
        <f t="shared" si="4"/>
        <v>584.36235</v>
      </c>
      <c r="P38" s="21">
        <f t="shared" si="4"/>
        <v>578.66822</v>
      </c>
      <c r="Q38" s="22">
        <f t="shared" si="10"/>
        <v>12.154018</v>
      </c>
      <c r="R38" s="22">
        <f t="shared" si="17"/>
        <v>1994.6523728813559</v>
      </c>
      <c r="S38" s="22">
        <f t="shared" si="11"/>
        <v>50.39115527950311</v>
      </c>
    </row>
    <row r="39" spans="1:19" ht="12.75">
      <c r="A39" s="12" t="s">
        <v>27</v>
      </c>
      <c r="B39" s="22">
        <f>B40+B41</f>
        <v>0</v>
      </c>
      <c r="C39" s="22">
        <f>C40+C41</f>
        <v>50</v>
      </c>
      <c r="D39" s="26">
        <f t="shared" si="14"/>
        <v>50</v>
      </c>
      <c r="E39" s="22">
        <f aca="true" t="shared" si="18" ref="E39:J39">E40+E41</f>
        <v>0</v>
      </c>
      <c r="F39" s="22">
        <f t="shared" si="18"/>
        <v>29.44</v>
      </c>
      <c r="G39" s="26">
        <f t="shared" si="18"/>
        <v>29.44</v>
      </c>
      <c r="H39" s="22">
        <f t="shared" si="18"/>
        <v>-27.96313</v>
      </c>
      <c r="I39" s="22">
        <f t="shared" si="18"/>
        <v>35.52719</v>
      </c>
      <c r="J39" s="26">
        <f t="shared" si="18"/>
        <v>7.564059999999998</v>
      </c>
      <c r="K39" s="21" t="e">
        <f t="shared" si="3"/>
        <v>#DIV/0!</v>
      </c>
      <c r="L39" s="21">
        <f t="shared" si="3"/>
        <v>120.67659646739128</v>
      </c>
      <c r="M39" s="21">
        <f t="shared" si="3"/>
        <v>25.693138586956515</v>
      </c>
      <c r="N39" s="21">
        <f t="shared" si="4"/>
        <v>-27.96313</v>
      </c>
      <c r="O39" s="21">
        <f t="shared" si="4"/>
        <v>6.087189999999996</v>
      </c>
      <c r="P39" s="21">
        <f t="shared" si="4"/>
        <v>-21.875940000000003</v>
      </c>
      <c r="Q39" s="22" t="e">
        <f t="shared" si="10"/>
        <v>#DIV/0!</v>
      </c>
      <c r="R39" s="22">
        <f t="shared" si="17"/>
        <v>71.05438</v>
      </c>
      <c r="S39" s="22">
        <f t="shared" si="11"/>
        <v>15.128119999999996</v>
      </c>
    </row>
    <row r="40" spans="1:19" s="13" customFormat="1" ht="12.75">
      <c r="A40" s="14" t="s">
        <v>28</v>
      </c>
      <c r="B40" s="32">
        <v>0</v>
      </c>
      <c r="C40" s="32"/>
      <c r="D40" s="33">
        <f t="shared" si="14"/>
        <v>0</v>
      </c>
      <c r="E40" s="32">
        <v>0</v>
      </c>
      <c r="F40" s="32">
        <v>29.44</v>
      </c>
      <c r="G40" s="33">
        <f>E40+F40</f>
        <v>29.44</v>
      </c>
      <c r="H40" s="32">
        <v>-27.96313</v>
      </c>
      <c r="I40" s="32">
        <v>0</v>
      </c>
      <c r="J40" s="33">
        <f>H40+I40</f>
        <v>-27.96313</v>
      </c>
      <c r="K40" s="34" t="e">
        <f t="shared" si="3"/>
        <v>#DIV/0!</v>
      </c>
      <c r="L40" s="34">
        <f t="shared" si="3"/>
        <v>0</v>
      </c>
      <c r="M40" s="34">
        <f t="shared" si="3"/>
        <v>-94.98345788043477</v>
      </c>
      <c r="N40" s="34">
        <f t="shared" si="4"/>
        <v>-27.96313</v>
      </c>
      <c r="O40" s="34">
        <f t="shared" si="4"/>
        <v>-29.44</v>
      </c>
      <c r="P40" s="34">
        <f t="shared" si="4"/>
        <v>-57.403130000000004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>
        <v>0</v>
      </c>
      <c r="C41" s="33">
        <v>50</v>
      </c>
      <c r="D41" s="33">
        <f t="shared" si="14"/>
        <v>50</v>
      </c>
      <c r="E41" s="33">
        <v>0</v>
      </c>
      <c r="F41" s="33">
        <v>0</v>
      </c>
      <c r="G41" s="33">
        <f t="shared" si="15"/>
        <v>0</v>
      </c>
      <c r="H41" s="33">
        <v>0</v>
      </c>
      <c r="I41" s="33">
        <v>35.52719</v>
      </c>
      <c r="J41" s="33">
        <f t="shared" si="16"/>
        <v>35.52719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35.52719</v>
      </c>
      <c r="P41" s="34">
        <f t="shared" si="4"/>
        <v>35.52719</v>
      </c>
      <c r="Q41" s="22" t="e">
        <f t="shared" si="10"/>
        <v>#DIV/0!</v>
      </c>
      <c r="R41" s="22">
        <f t="shared" si="17"/>
        <v>71.05438</v>
      </c>
      <c r="S41" s="22">
        <f t="shared" si="11"/>
        <v>71.05438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M4:M5"/>
    <mergeCell ref="K4:K5"/>
    <mergeCell ref="I4:I5"/>
    <mergeCell ref="A3:A5"/>
    <mergeCell ref="B3:D3"/>
    <mergeCell ref="E3:G3"/>
    <mergeCell ref="G4:G5"/>
    <mergeCell ref="B4:B5"/>
    <mergeCell ref="E4:E5"/>
    <mergeCell ref="F4:F5"/>
    <mergeCell ref="D4:D5"/>
    <mergeCell ref="C4:C5"/>
    <mergeCell ref="R4:R5"/>
    <mergeCell ref="N3:P4"/>
    <mergeCell ref="L4:L5"/>
    <mergeCell ref="S4:S5"/>
    <mergeCell ref="K3:M3"/>
    <mergeCell ref="J4:J5"/>
    <mergeCell ref="Q3:S3"/>
    <mergeCell ref="Q4:Q5"/>
    <mergeCell ref="H3:J3"/>
    <mergeCell ref="H4:H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2022-03-11T05:41:19Z</cp:lastPrinted>
  <dcterms:created xsi:type="dcterms:W3CDTF">2011-02-18T06:53:44Z</dcterms:created>
  <dcterms:modified xsi:type="dcterms:W3CDTF">2024-03-14T06:17:21Z</dcterms:modified>
  <cp:category/>
  <cp:version/>
  <cp:contentType/>
  <cp:contentStatus/>
</cp:coreProperties>
</file>