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<sst xmlns="http://schemas.openxmlformats.org/spreadsheetml/2006/main" count="63" uniqueCount="49">
  <si>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</si>
  <si>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</si>
  <si>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</si>
  <si>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</si>
  <si>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</si>
  <si>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</si>
  <si>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</si>
  <si>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</si>
  <si>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</si>
  <si>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</si>
  <si>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</si>
  <si>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</si>
  <si>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</si>
  <si>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</si>
  <si>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</si>
  <si>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</si>
  <si>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</si>
  <si>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</si>
  <si>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</si>
  <si>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</si>
  <si>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</si>
  <si>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</si>
  <si>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</si>
  <si>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</si>
  <si>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</si>
  <si>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</si>
  <si>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</si>
  <si>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</si>
  <si>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</si>
  <si>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</si>
  <si>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</si>
  <si>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</si>
  <si>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</si>
  <si>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</si>
  <si>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</si>
  <si>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</si>
  <si>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</si>
  <si>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</si>
  <si>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</si>
  <si>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</si>
  <si>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</si>
  <si>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</si>
  <si>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</si>
  <si>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</si>
  <si>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01.01.2023 г.</t>
  </si>
  <si>
    <t>Анализ поступления налоговых и неналоговых  доходов в бюджет МО "Онгудайский район" на 01.01.2024 года</t>
  </si>
  <si>
    <t>Годовой план на 01.01.2024 г.</t>
  </si>
  <si>
    <t>Фактическое поступление на 01.01.2024 г.</t>
  </si>
  <si>
    <t>Отклонение фактического поступления по состоянию на 01.01.24 г. от фактического поступления на 01.01.23 г.,   (+,-)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</si>
</sst>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00_р_."/>
    <numFmt numFmtId="189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6.7109375" style="6" customWidth="1"/>
    <col min="8" max="8" width="14.28125" style="35" customWidth="1"/>
    <col min="9" max="9" width="13.00390625" style="35" customWidth="1"/>
    <col min="10" max="10" width="13.851562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0"/>
      <c r="B3" s="48" t="s">
        <v>46</v>
      </c>
      <c r="C3" s="48"/>
      <c r="D3" s="48"/>
      <c r="E3" s="41" t="s">
        <v>44</v>
      </c>
      <c r="F3" s="41"/>
      <c r="G3" s="41"/>
      <c r="H3" s="41" t="s">
        <v>47</v>
      </c>
      <c r="I3" s="41"/>
      <c r="J3" s="41"/>
      <c r="K3" s="41" t="s">
        <v>0</v>
      </c>
      <c r="L3" s="42"/>
      <c r="M3" s="42"/>
      <c r="N3" s="41" t="s">
        <v>48</v>
      </c>
      <c r="O3" s="42"/>
      <c r="P3" s="42"/>
      <c r="Q3" s="43" t="s">
        <v>1</v>
      </c>
      <c r="R3" s="44"/>
      <c r="S3" s="45"/>
    </row>
    <row r="4" spans="1:19" ht="40.5" customHeight="1">
      <c r="A4" s="50"/>
      <c r="B4" s="48" t="s">
        <v>2</v>
      </c>
      <c r="C4" s="48" t="s">
        <v>3</v>
      </c>
      <c r="D4" s="48" t="s">
        <v>4</v>
      </c>
      <c r="E4" s="48" t="s">
        <v>2</v>
      </c>
      <c r="F4" s="48" t="s">
        <v>3</v>
      </c>
      <c r="G4" s="48" t="s">
        <v>4</v>
      </c>
      <c r="H4" s="48" t="s">
        <v>2</v>
      </c>
      <c r="I4" s="48" t="s">
        <v>3</v>
      </c>
      <c r="J4" s="41" t="s">
        <v>4</v>
      </c>
      <c r="K4" s="48" t="s">
        <v>2</v>
      </c>
      <c r="L4" s="48" t="s">
        <v>3</v>
      </c>
      <c r="M4" s="41" t="s">
        <v>4</v>
      </c>
      <c r="N4" s="42"/>
      <c r="O4" s="42"/>
      <c r="P4" s="42"/>
      <c r="Q4" s="46" t="s">
        <v>2</v>
      </c>
      <c r="R4" s="46" t="s">
        <v>3</v>
      </c>
      <c r="S4" s="46" t="s">
        <v>4</v>
      </c>
    </row>
    <row r="5" spans="1:19" ht="12.75">
      <c r="A5" s="50"/>
      <c r="B5" s="49"/>
      <c r="C5" s="49"/>
      <c r="D5" s="49"/>
      <c r="E5" s="48"/>
      <c r="F5" s="48"/>
      <c r="G5" s="48"/>
      <c r="H5" s="48"/>
      <c r="I5" s="48"/>
      <c r="J5" s="41"/>
      <c r="K5" s="48"/>
      <c r="L5" s="48"/>
      <c r="M5" s="41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191185.22692000002</v>
      </c>
      <c r="C6" s="19">
        <f t="shared" si="0"/>
        <v>15070.03377</v>
      </c>
      <c r="D6" s="19">
        <f t="shared" si="0"/>
        <v>206255.26069</v>
      </c>
      <c r="E6" s="19">
        <f>E8+E25</f>
        <v>171173.821</v>
      </c>
      <c r="F6" s="19">
        <f t="shared" si="0"/>
        <v>14780.906900000002</v>
      </c>
      <c r="G6" s="19">
        <f>G8+G25</f>
        <v>185954.72789999997</v>
      </c>
      <c r="H6" s="19">
        <f>H8+H25</f>
        <v>197191.84373000002</v>
      </c>
      <c r="I6" s="19">
        <f t="shared" si="0"/>
        <v>16060.10902</v>
      </c>
      <c r="J6" s="19">
        <f>J8+J25</f>
        <v>213251.95275000003</v>
      </c>
      <c r="K6" s="19">
        <f>H6/E6*100</f>
        <v>115.19976745158947</v>
      </c>
      <c r="L6" s="19">
        <f>I6/F6*100</f>
        <v>108.65442241571792</v>
      </c>
      <c r="M6" s="19">
        <f>J6/G6*100</f>
        <v>114.67950030540743</v>
      </c>
      <c r="N6" s="19">
        <f>H6-E6</f>
        <v>26018.022730000026</v>
      </c>
      <c r="O6" s="19">
        <f>I6-F6</f>
        <v>1279.202119999998</v>
      </c>
      <c r="P6" s="19">
        <f>J6-G6</f>
        <v>27297.224850000057</v>
      </c>
      <c r="Q6" s="19">
        <f aca="true" t="shared" si="1" ref="Q6:S10">H6/B6*100</f>
        <v>103.14177873822513</v>
      </c>
      <c r="R6" s="19">
        <f t="shared" si="1"/>
        <v>106.56982767995483</v>
      </c>
      <c r="S6" s="19">
        <f t="shared" si="1"/>
        <v>103.39224902026427</v>
      </c>
    </row>
    <row r="7" spans="1:19" ht="22.5">
      <c r="A7" s="10" t="s">
        <v>6</v>
      </c>
      <c r="B7" s="20">
        <f aca="true" t="shared" si="2" ref="B7:J7">B8+B26</f>
        <v>191185.22692000002</v>
      </c>
      <c r="C7" s="20">
        <f t="shared" si="2"/>
        <v>15070.03377</v>
      </c>
      <c r="D7" s="20">
        <f t="shared" si="2"/>
        <v>206255.26069</v>
      </c>
      <c r="E7" s="20">
        <f>E8+E26</f>
        <v>171190.2191</v>
      </c>
      <c r="F7" s="20">
        <f>F8+F26</f>
        <v>14781.117300000002</v>
      </c>
      <c r="G7" s="20">
        <f t="shared" si="2"/>
        <v>185971.33639999997</v>
      </c>
      <c r="H7" s="20">
        <f t="shared" si="2"/>
        <v>197163.88060000003</v>
      </c>
      <c r="I7" s="20">
        <f>I8+I26</f>
        <v>16027.09902</v>
      </c>
      <c r="J7" s="20">
        <f t="shared" si="2"/>
        <v>213190.97962000003</v>
      </c>
      <c r="K7" s="21">
        <f aca="true" t="shared" si="3" ref="K7:M41">H7/E7*100</f>
        <v>115.17239807072602</v>
      </c>
      <c r="L7" s="21">
        <f t="shared" si="3"/>
        <v>108.42955031552314</v>
      </c>
      <c r="M7" s="21">
        <f t="shared" si="3"/>
        <v>114.63647234402518</v>
      </c>
      <c r="N7" s="21">
        <f aca="true" t="shared" si="4" ref="N7:P41">H7-E7</f>
        <v>25973.661500000046</v>
      </c>
      <c r="O7" s="21">
        <f t="shared" si="4"/>
        <v>1245.981719999998</v>
      </c>
      <c r="P7" s="21">
        <f t="shared" si="4"/>
        <v>27219.643220000056</v>
      </c>
      <c r="Q7" s="22">
        <f t="shared" si="1"/>
        <v>103.12715254013938</v>
      </c>
      <c r="R7" s="22">
        <f t="shared" si="1"/>
        <v>106.35078371161472</v>
      </c>
      <c r="S7" s="22">
        <f t="shared" si="1"/>
        <v>103.36268704458615</v>
      </c>
    </row>
    <row r="8" spans="1:19" s="5" customFormat="1" ht="12.75">
      <c r="A8" s="4" t="s">
        <v>7</v>
      </c>
      <c r="B8" s="23">
        <f aca="true" t="shared" si="5" ref="B8:J8">B9+B10+B11+B16+B20+B23+B24</f>
        <v>159375.42248</v>
      </c>
      <c r="C8" s="23">
        <f>C9+C10+C11+C16+C20+C23+C24</f>
        <v>13039.45629</v>
      </c>
      <c r="D8" s="30">
        <f t="shared" si="5"/>
        <v>172414.87877</v>
      </c>
      <c r="E8" s="30">
        <f>E9+E10+E11+E16+E20+E23+E24</f>
        <v>148846.8429</v>
      </c>
      <c r="F8" s="30">
        <f t="shared" si="5"/>
        <v>13371.823800000002</v>
      </c>
      <c r="G8" s="30">
        <f>G9+G10+G11+G16+G20+G23+G24</f>
        <v>162218.66669999997</v>
      </c>
      <c r="H8" s="30">
        <f>H9+H10+H11+H16+H20+H23+H24</f>
        <v>164868.27959000002</v>
      </c>
      <c r="I8" s="30">
        <f t="shared" si="5"/>
        <v>13834.79552</v>
      </c>
      <c r="J8" s="23">
        <f t="shared" si="5"/>
        <v>178703.07511000003</v>
      </c>
      <c r="K8" s="23">
        <f t="shared" si="3"/>
        <v>110.76370608731267</v>
      </c>
      <c r="L8" s="23">
        <f t="shared" si="3"/>
        <v>103.46229300448901</v>
      </c>
      <c r="M8" s="23">
        <f t="shared" si="3"/>
        <v>110.16184434587026</v>
      </c>
      <c r="N8" s="23">
        <f t="shared" si="4"/>
        <v>16021.436690000031</v>
      </c>
      <c r="O8" s="23">
        <f t="shared" si="4"/>
        <v>462.97171999999773</v>
      </c>
      <c r="P8" s="23">
        <f t="shared" si="4"/>
        <v>16484.408410000062</v>
      </c>
      <c r="Q8" s="25">
        <f t="shared" si="1"/>
        <v>103.44648944268012</v>
      </c>
      <c r="R8" s="25">
        <f t="shared" si="1"/>
        <v>106.09948154517721</v>
      </c>
      <c r="S8" s="25">
        <f t="shared" si="1"/>
        <v>103.64713091170539</v>
      </c>
    </row>
    <row r="9" spans="1:19" ht="12.75">
      <c r="A9" s="3" t="s">
        <v>8</v>
      </c>
      <c r="B9" s="22">
        <v>74884.70541</v>
      </c>
      <c r="C9" s="22">
        <v>2906.847</v>
      </c>
      <c r="D9" s="26">
        <f>B9+C9</f>
        <v>77791.55240999999</v>
      </c>
      <c r="E9" s="22">
        <v>70444.775</v>
      </c>
      <c r="F9" s="22">
        <v>2687.567</v>
      </c>
      <c r="G9" s="26">
        <f>E9+F9</f>
        <v>73132.34199999999</v>
      </c>
      <c r="H9" s="22">
        <v>80612.04299</v>
      </c>
      <c r="I9" s="22">
        <v>3052.94562</v>
      </c>
      <c r="J9" s="26">
        <f>H9+I9</f>
        <v>83664.98861</v>
      </c>
      <c r="K9" s="21">
        <f t="shared" si="3"/>
        <v>114.43296254406378</v>
      </c>
      <c r="L9" s="21">
        <f t="shared" si="3"/>
        <v>113.59514460476706</v>
      </c>
      <c r="M9" s="21">
        <f t="shared" si="3"/>
        <v>114.40217326829219</v>
      </c>
      <c r="N9" s="21">
        <f t="shared" si="4"/>
        <v>10167.267990000008</v>
      </c>
      <c r="O9" s="21">
        <f t="shared" si="4"/>
        <v>365.37861999999996</v>
      </c>
      <c r="P9" s="21">
        <f t="shared" si="4"/>
        <v>10532.64661000001</v>
      </c>
      <c r="Q9" s="22">
        <f t="shared" si="1"/>
        <v>107.64820739915095</v>
      </c>
      <c r="R9" s="22">
        <f t="shared" si="1"/>
        <v>105.026016849184</v>
      </c>
      <c r="S9" s="22">
        <f t="shared" si="1"/>
        <v>107.55022366573183</v>
      </c>
    </row>
    <row r="10" spans="1:19" ht="12.75">
      <c r="A10" s="3" t="s">
        <v>36</v>
      </c>
      <c r="B10" s="22">
        <v>17049.35232</v>
      </c>
      <c r="C10" s="22"/>
      <c r="D10" s="26">
        <f>B10+C10</f>
        <v>17049.35232</v>
      </c>
      <c r="E10" s="22">
        <v>16123.6122</v>
      </c>
      <c r="F10" s="22"/>
      <c r="G10" s="26">
        <f>E10+F10</f>
        <v>16123.6122</v>
      </c>
      <c r="H10" s="22">
        <v>17739.71413</v>
      </c>
      <c r="I10" s="22"/>
      <c r="J10" s="26">
        <f>H10+I10</f>
        <v>17739.71413</v>
      </c>
      <c r="K10" s="21">
        <f t="shared" si="3"/>
        <v>110.02320019827816</v>
      </c>
      <c r="L10" s="21" t="e">
        <f t="shared" si="3"/>
        <v>#DIV/0!</v>
      </c>
      <c r="M10" s="21">
        <f t="shared" si="3"/>
        <v>110.02320019827816</v>
      </c>
      <c r="N10" s="21">
        <f t="shared" si="4"/>
        <v>1616.1019300000007</v>
      </c>
      <c r="O10" s="21">
        <f t="shared" si="4"/>
        <v>0</v>
      </c>
      <c r="P10" s="21">
        <f t="shared" si="4"/>
        <v>1616.1019300000007</v>
      </c>
      <c r="Q10" s="22">
        <f t="shared" si="1"/>
        <v>104.04919669112684</v>
      </c>
      <c r="R10" s="22" t="e">
        <f t="shared" si="1"/>
        <v>#DIV/0!</v>
      </c>
      <c r="S10" s="22">
        <f t="shared" si="1"/>
        <v>104.04919669112684</v>
      </c>
    </row>
    <row r="11" spans="1:19" s="5" customFormat="1" ht="12.75">
      <c r="A11" s="12" t="s">
        <v>9</v>
      </c>
      <c r="B11" s="27">
        <f aca="true" t="shared" si="6" ref="B11:J11">B12+B13+B14+B15</f>
        <v>34450</v>
      </c>
      <c r="C11" s="27">
        <f t="shared" si="6"/>
        <v>693.65829</v>
      </c>
      <c r="D11" s="27">
        <f t="shared" si="6"/>
        <v>35143.65829</v>
      </c>
      <c r="E11" s="27">
        <f>E12+E13+E14+E15</f>
        <v>30899.131699999998</v>
      </c>
      <c r="F11" s="27">
        <f t="shared" si="6"/>
        <v>574.8193</v>
      </c>
      <c r="G11" s="27">
        <f t="shared" si="6"/>
        <v>31473.951</v>
      </c>
      <c r="H11" s="27">
        <f t="shared" si="6"/>
        <v>33977.6956</v>
      </c>
      <c r="I11" s="27">
        <f t="shared" si="6"/>
        <v>701.28078</v>
      </c>
      <c r="J11" s="27">
        <f t="shared" si="6"/>
        <v>34678.97638</v>
      </c>
      <c r="K11" s="28">
        <f t="shared" si="3"/>
        <v>109.96326993874719</v>
      </c>
      <c r="L11" s="28">
        <f t="shared" si="3"/>
        <v>122.00021467615998</v>
      </c>
      <c r="M11" s="28">
        <f t="shared" si="3"/>
        <v>110.18310468869954</v>
      </c>
      <c r="N11" s="28">
        <f t="shared" si="4"/>
        <v>3078.563900000001</v>
      </c>
      <c r="O11" s="28">
        <f t="shared" si="4"/>
        <v>126.46148000000005</v>
      </c>
      <c r="P11" s="28">
        <f t="shared" si="4"/>
        <v>3205.025379999999</v>
      </c>
      <c r="Q11" s="29">
        <f>H11/B11*100</f>
        <v>98.62901480406386</v>
      </c>
      <c r="R11" s="29">
        <f>I11/C11*100</f>
        <v>101.09888256363232</v>
      </c>
      <c r="S11" s="29">
        <f>J11/D11*100</f>
        <v>98.67776454526869</v>
      </c>
    </row>
    <row r="12" spans="1:21" ht="23.25" customHeight="1">
      <c r="A12" s="3" t="s">
        <v>10</v>
      </c>
      <c r="B12" s="22">
        <v>31100</v>
      </c>
      <c r="C12" s="22">
        <v>0</v>
      </c>
      <c r="D12" s="26">
        <f>B12+C12</f>
        <v>31100</v>
      </c>
      <c r="E12" s="22">
        <v>27355.9004</v>
      </c>
      <c r="F12" s="22"/>
      <c r="G12" s="26">
        <f>E12+F12</f>
        <v>27355.9004</v>
      </c>
      <c r="H12" s="22">
        <v>31209.27578</v>
      </c>
      <c r="I12" s="22"/>
      <c r="J12" s="26">
        <f>H12+I12</f>
        <v>31209.27578</v>
      </c>
      <c r="K12" s="21">
        <f t="shared" si="3"/>
        <v>114.08608498954764</v>
      </c>
      <c r="L12" s="21" t="e">
        <f t="shared" si="3"/>
        <v>#DIV/0!</v>
      </c>
      <c r="M12" s="21">
        <f t="shared" si="3"/>
        <v>114.08608498954764</v>
      </c>
      <c r="N12" s="21">
        <f t="shared" si="4"/>
        <v>3853.3753800000013</v>
      </c>
      <c r="O12" s="21">
        <f t="shared" si="4"/>
        <v>0</v>
      </c>
      <c r="P12" s="21">
        <f t="shared" si="4"/>
        <v>3853.3753800000013</v>
      </c>
      <c r="Q12" s="22">
        <f>H12/B12*100</f>
        <v>100.3513690675241</v>
      </c>
      <c r="R12" s="22">
        <v>0</v>
      </c>
      <c r="S12" s="22">
        <f aca="true" t="shared" si="7" ref="S12:S18">J12/D12*100</f>
        <v>100.3513690675241</v>
      </c>
      <c r="U12" s="39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-130.2677</v>
      </c>
      <c r="F13" s="22"/>
      <c r="G13" s="26">
        <f>E13+F13</f>
        <v>-130.2677</v>
      </c>
      <c r="H13" s="22">
        <v>-2.3638</v>
      </c>
      <c r="I13" s="22"/>
      <c r="J13" s="26">
        <f>H13+I13</f>
        <v>-2.3638</v>
      </c>
      <c r="K13" s="21">
        <f t="shared" si="3"/>
        <v>1.8145710717238428</v>
      </c>
      <c r="L13" s="21" t="e">
        <f t="shared" si="3"/>
        <v>#DIV/0!</v>
      </c>
      <c r="M13" s="21">
        <f t="shared" si="3"/>
        <v>1.8145710717238428</v>
      </c>
      <c r="N13" s="21">
        <f t="shared" si="4"/>
        <v>127.9039</v>
      </c>
      <c r="O13" s="21">
        <f t="shared" si="4"/>
        <v>0</v>
      </c>
      <c r="P13" s="21">
        <f t="shared" si="4"/>
        <v>127.9039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1650</v>
      </c>
      <c r="C14" s="22">
        <v>693.65829</v>
      </c>
      <c r="D14" s="26">
        <f>B14+C14</f>
        <v>2343.65829</v>
      </c>
      <c r="E14" s="22">
        <v>1341.245</v>
      </c>
      <c r="F14" s="22">
        <v>574.8193</v>
      </c>
      <c r="G14" s="26">
        <f>E14+F14</f>
        <v>1916.0643</v>
      </c>
      <c r="H14" s="22">
        <v>1636.32177</v>
      </c>
      <c r="I14" s="22">
        <v>701.28078</v>
      </c>
      <c r="J14" s="26">
        <f>H14+I14</f>
        <v>2337.60255</v>
      </c>
      <c r="K14" s="21">
        <f t="shared" si="3"/>
        <v>122.00021398029443</v>
      </c>
      <c r="L14" s="21">
        <f t="shared" si="3"/>
        <v>122.00021467615998</v>
      </c>
      <c r="M14" s="21">
        <f t="shared" si="3"/>
        <v>122.00021418905409</v>
      </c>
      <c r="N14" s="21">
        <f t="shared" si="4"/>
        <v>295.0767700000001</v>
      </c>
      <c r="O14" s="21">
        <f t="shared" si="4"/>
        <v>126.46148000000005</v>
      </c>
      <c r="P14" s="21">
        <f t="shared" si="4"/>
        <v>421.53825000000006</v>
      </c>
      <c r="Q14" s="22">
        <f>H14/B14*100</f>
        <v>99.17101636363637</v>
      </c>
      <c r="R14" s="22">
        <f>I14/C14*100</f>
        <v>101.09888256363232</v>
      </c>
      <c r="S14" s="22">
        <f t="shared" si="7"/>
        <v>99.7416116493672</v>
      </c>
    </row>
    <row r="15" spans="1:21" ht="22.5">
      <c r="A15" s="11" t="s">
        <v>34</v>
      </c>
      <c r="B15" s="22">
        <v>1700</v>
      </c>
      <c r="C15" s="22"/>
      <c r="D15" s="26">
        <f>B15+C15</f>
        <v>1700</v>
      </c>
      <c r="E15" s="22">
        <v>2332.254</v>
      </c>
      <c r="F15" s="22"/>
      <c r="G15" s="26">
        <f>E15+F15</f>
        <v>2332.254</v>
      </c>
      <c r="H15" s="22">
        <v>1134.46185</v>
      </c>
      <c r="I15" s="22"/>
      <c r="J15" s="26">
        <f>H15+I15</f>
        <v>1134.46185</v>
      </c>
      <c r="K15" s="21">
        <f>H15/E15*100</f>
        <v>48.64229410690259</v>
      </c>
      <c r="L15" s="21" t="e">
        <f>I15/F15*100</f>
        <v>#DIV/0!</v>
      </c>
      <c r="M15" s="21">
        <f>J15/G15*100</f>
        <v>48.64229410690259</v>
      </c>
      <c r="N15" s="21">
        <f>H15-E15</f>
        <v>-1197.79215</v>
      </c>
      <c r="O15" s="21">
        <f>I15-F15</f>
        <v>0</v>
      </c>
      <c r="P15" s="21">
        <f>J15-G15</f>
        <v>-1197.79215</v>
      </c>
      <c r="Q15" s="22">
        <f>H15/B15*100</f>
        <v>66.73304999999999</v>
      </c>
      <c r="R15" s="22" t="e">
        <f>I15/C15*100</f>
        <v>#DIV/0!</v>
      </c>
      <c r="S15" s="22">
        <f>J15/D15*100</f>
        <v>66.73304999999999</v>
      </c>
      <c r="T15" s="40"/>
      <c r="U15" s="40"/>
    </row>
    <row r="16" spans="1:19" s="5" customFormat="1" ht="12.75">
      <c r="A16" s="12" t="s">
        <v>13</v>
      </c>
      <c r="B16" s="27">
        <f>B17+B18+B19</f>
        <v>26700</v>
      </c>
      <c r="C16" s="27">
        <f aca="true" t="shared" si="8" ref="C16:J16">C17+C18+C19</f>
        <v>9431.850999999999</v>
      </c>
      <c r="D16" s="27">
        <f t="shared" si="8"/>
        <v>36131.850999999995</v>
      </c>
      <c r="E16" s="27">
        <f t="shared" si="8"/>
        <v>27680.1228</v>
      </c>
      <c r="F16" s="27">
        <f t="shared" si="8"/>
        <v>10106.821100000001</v>
      </c>
      <c r="G16" s="27">
        <f t="shared" si="8"/>
        <v>37786.9439</v>
      </c>
      <c r="H16" s="27">
        <f t="shared" si="8"/>
        <v>26093.69609</v>
      </c>
      <c r="I16" s="27">
        <f t="shared" si="8"/>
        <v>10074.57529</v>
      </c>
      <c r="J16" s="27">
        <f t="shared" si="8"/>
        <v>36168.271380000006</v>
      </c>
      <c r="K16" s="28">
        <f t="shared" si="3"/>
        <v>94.26871505786816</v>
      </c>
      <c r="L16" s="28">
        <f t="shared" si="3"/>
        <v>99.68095002690806</v>
      </c>
      <c r="M16" s="28">
        <f t="shared" si="3"/>
        <v>95.71631798463598</v>
      </c>
      <c r="N16" s="28">
        <f t="shared" si="4"/>
        <v>-1586.4267099999997</v>
      </c>
      <c r="O16" s="28">
        <f t="shared" si="4"/>
        <v>-32.24581000000035</v>
      </c>
      <c r="P16" s="28">
        <f t="shared" si="4"/>
        <v>-1618.6725199999928</v>
      </c>
      <c r="Q16" s="29">
        <f>H16/B16*100</f>
        <v>97.72919883895132</v>
      </c>
      <c r="R16" s="29">
        <f>I16/C16*100</f>
        <v>106.81440249639229</v>
      </c>
      <c r="S16" s="29">
        <f t="shared" si="7"/>
        <v>100.10079854475214</v>
      </c>
    </row>
    <row r="17" spans="1:19" ht="12.75">
      <c r="A17" s="3" t="s">
        <v>14</v>
      </c>
      <c r="B17" s="22"/>
      <c r="C17" s="22">
        <v>3920.87</v>
      </c>
      <c r="D17" s="26">
        <f>B17+C17</f>
        <v>3920.87</v>
      </c>
      <c r="E17" s="22"/>
      <c r="F17" s="22">
        <v>3608.6321</v>
      </c>
      <c r="G17" s="26">
        <f>E17+F17</f>
        <v>3608.6321</v>
      </c>
      <c r="H17" s="22"/>
      <c r="I17" s="22">
        <v>3965.64311</v>
      </c>
      <c r="J17" s="26">
        <f>H17+I17</f>
        <v>3965.64311</v>
      </c>
      <c r="K17" s="21" t="e">
        <f t="shared" si="3"/>
        <v>#DIV/0!</v>
      </c>
      <c r="L17" s="21">
        <f t="shared" si="3"/>
        <v>109.8932504092063</v>
      </c>
      <c r="M17" s="21">
        <f t="shared" si="3"/>
        <v>109.8932504092063</v>
      </c>
      <c r="N17" s="21">
        <f t="shared" si="4"/>
        <v>0</v>
      </c>
      <c r="O17" s="21">
        <f t="shared" si="4"/>
        <v>357.01101000000017</v>
      </c>
      <c r="P17" s="21">
        <f t="shared" si="4"/>
        <v>357.01101000000017</v>
      </c>
      <c r="Q17" s="22">
        <v>0</v>
      </c>
      <c r="R17" s="22">
        <f>I17/C17*100</f>
        <v>101.14191773764496</v>
      </c>
      <c r="S17" s="22">
        <f t="shared" si="7"/>
        <v>101.14191773764496</v>
      </c>
    </row>
    <row r="18" spans="1:19" ht="12.75">
      <c r="A18" s="3" t="s">
        <v>15</v>
      </c>
      <c r="B18" s="22">
        <v>26700</v>
      </c>
      <c r="C18" s="22"/>
      <c r="D18" s="26">
        <f>B18+C18</f>
        <v>26700</v>
      </c>
      <c r="E18" s="22">
        <v>27680.1228</v>
      </c>
      <c r="F18" s="22"/>
      <c r="G18" s="26">
        <f>E18+F18</f>
        <v>27680.1228</v>
      </c>
      <c r="H18" s="22">
        <v>26093.69609</v>
      </c>
      <c r="I18" s="22"/>
      <c r="J18" s="26">
        <f>H18+I18</f>
        <v>26093.69609</v>
      </c>
      <c r="K18" s="21">
        <f t="shared" si="3"/>
        <v>94.26871505786816</v>
      </c>
      <c r="L18" s="21" t="e">
        <f t="shared" si="3"/>
        <v>#DIV/0!</v>
      </c>
      <c r="M18" s="21">
        <f t="shared" si="3"/>
        <v>94.26871505786816</v>
      </c>
      <c r="N18" s="21">
        <f t="shared" si="4"/>
        <v>-1586.4267099999997</v>
      </c>
      <c r="O18" s="21">
        <f t="shared" si="4"/>
        <v>0</v>
      </c>
      <c r="P18" s="21">
        <f t="shared" si="4"/>
        <v>-1586.4267099999997</v>
      </c>
      <c r="Q18" s="22">
        <f>H18/B18*100</f>
        <v>97.72919883895132</v>
      </c>
      <c r="R18" s="22">
        <v>0</v>
      </c>
      <c r="S18" s="22">
        <f t="shared" si="7"/>
        <v>97.72919883895132</v>
      </c>
    </row>
    <row r="19" spans="1:19" ht="12.75">
      <c r="A19" s="3" t="s">
        <v>16</v>
      </c>
      <c r="B19" s="22"/>
      <c r="C19" s="22">
        <f>2385.92+3125.061</f>
        <v>5510.981</v>
      </c>
      <c r="D19" s="26">
        <f>B19+C19</f>
        <v>5510.981</v>
      </c>
      <c r="E19" s="22"/>
      <c r="F19" s="22">
        <v>6498.189</v>
      </c>
      <c r="G19" s="26">
        <f>E19+F19</f>
        <v>6498.189</v>
      </c>
      <c r="H19" s="22"/>
      <c r="I19" s="22">
        <f>2820.77291+3288.15927</f>
        <v>6108.93218</v>
      </c>
      <c r="J19" s="26">
        <f>H19+I19</f>
        <v>6108.93218</v>
      </c>
      <c r="K19" s="21" t="e">
        <f t="shared" si="3"/>
        <v>#DIV/0!</v>
      </c>
      <c r="L19" s="21">
        <f t="shared" si="3"/>
        <v>94.00976456671235</v>
      </c>
      <c r="M19" s="21">
        <f t="shared" si="3"/>
        <v>94.00976456671235</v>
      </c>
      <c r="N19" s="21">
        <f t="shared" si="4"/>
        <v>0</v>
      </c>
      <c r="O19" s="21">
        <f t="shared" si="4"/>
        <v>-389.2568200000005</v>
      </c>
      <c r="P19" s="21">
        <f t="shared" si="4"/>
        <v>-389.2568200000005</v>
      </c>
      <c r="Q19" s="22">
        <v>0</v>
      </c>
      <c r="R19" s="22">
        <f>I19/C19*100</f>
        <v>110.85017676526195</v>
      </c>
      <c r="S19" s="22">
        <f>J19/D19*100</f>
        <v>110.85017676526195</v>
      </c>
    </row>
    <row r="20" spans="1:19" s="5" customFormat="1" ht="31.5">
      <c r="A20" s="12" t="s">
        <v>17</v>
      </c>
      <c r="B20" s="27">
        <f>B21+B22</f>
        <v>3615</v>
      </c>
      <c r="C20" s="27">
        <f>C21+C22</f>
        <v>0</v>
      </c>
      <c r="D20" s="27">
        <f>D21+D22</f>
        <v>3615</v>
      </c>
      <c r="E20" s="27">
        <f aca="true" t="shared" si="9" ref="E20:J20">E21+E22</f>
        <v>800.256</v>
      </c>
      <c r="F20" s="27">
        <f t="shared" si="9"/>
        <v>0</v>
      </c>
      <c r="G20" s="27">
        <f t="shared" si="9"/>
        <v>800.256</v>
      </c>
      <c r="H20" s="27">
        <f t="shared" si="9"/>
        <v>3644.8994</v>
      </c>
      <c r="I20" s="27">
        <f t="shared" si="9"/>
        <v>0</v>
      </c>
      <c r="J20" s="27">
        <f t="shared" si="9"/>
        <v>3644.8994</v>
      </c>
      <c r="K20" s="28">
        <f t="shared" si="3"/>
        <v>455.4666756637876</v>
      </c>
      <c r="L20" s="28" t="e">
        <f t="shared" si="3"/>
        <v>#DIV/0!</v>
      </c>
      <c r="M20" s="28">
        <f t="shared" si="3"/>
        <v>455.4666756637876</v>
      </c>
      <c r="N20" s="28">
        <f t="shared" si="4"/>
        <v>2844.6434</v>
      </c>
      <c r="O20" s="28">
        <f t="shared" si="4"/>
        <v>0</v>
      </c>
      <c r="P20" s="28">
        <f t="shared" si="4"/>
        <v>2844.6434</v>
      </c>
      <c r="Q20" s="29">
        <f>H20/B20*100</f>
        <v>100.8270926694329</v>
      </c>
      <c r="R20" s="29">
        <v>0</v>
      </c>
      <c r="S20" s="29">
        <f>J20/D20*100</f>
        <v>100.8270926694329</v>
      </c>
    </row>
    <row r="21" spans="1:19" ht="12.75">
      <c r="A21" s="3" t="s">
        <v>18</v>
      </c>
      <c r="B21" s="22">
        <v>3570</v>
      </c>
      <c r="C21" s="22"/>
      <c r="D21" s="26">
        <f>B21+C21</f>
        <v>3570</v>
      </c>
      <c r="E21" s="22">
        <v>663.3312</v>
      </c>
      <c r="F21" s="22"/>
      <c r="G21" s="26">
        <f>E21+F21</f>
        <v>663.3312</v>
      </c>
      <c r="H21" s="22">
        <v>3576.24403</v>
      </c>
      <c r="I21" s="22"/>
      <c r="J21" s="26">
        <f>H21+I21</f>
        <v>3576.24403</v>
      </c>
      <c r="K21" s="21">
        <f t="shared" si="3"/>
        <v>539.1339997274363</v>
      </c>
      <c r="L21" s="21" t="e">
        <f t="shared" si="3"/>
        <v>#DIV/0!</v>
      </c>
      <c r="M21" s="21">
        <f t="shared" si="3"/>
        <v>539.1339997274363</v>
      </c>
      <c r="N21" s="21">
        <f t="shared" si="4"/>
        <v>2912.9128299999998</v>
      </c>
      <c r="O21" s="21">
        <f t="shared" si="4"/>
        <v>0</v>
      </c>
      <c r="P21" s="21">
        <f t="shared" si="4"/>
        <v>2912.9128299999998</v>
      </c>
      <c r="Q21" s="22">
        <f>H21/B21*100</f>
        <v>100.17490280112045</v>
      </c>
      <c r="R21" s="22">
        <v>0</v>
      </c>
      <c r="S21" s="22">
        <f>J21/D21*100</f>
        <v>100.17490280112045</v>
      </c>
    </row>
    <row r="22" spans="1:19" ht="33.75">
      <c r="A22" s="3" t="s">
        <v>31</v>
      </c>
      <c r="B22" s="22">
        <v>45</v>
      </c>
      <c r="C22" s="22"/>
      <c r="D22" s="26">
        <f>B22+C22</f>
        <v>45</v>
      </c>
      <c r="E22" s="22">
        <v>136.9248</v>
      </c>
      <c r="F22" s="22"/>
      <c r="G22" s="26">
        <f>E22+F22</f>
        <v>136.9248</v>
      </c>
      <c r="H22" s="22">
        <v>68.65537</v>
      </c>
      <c r="I22" s="22"/>
      <c r="J22" s="26">
        <f>H22+I22</f>
        <v>68.65537</v>
      </c>
      <c r="K22" s="21">
        <f t="shared" si="3"/>
        <v>50.140931372549026</v>
      </c>
      <c r="L22" s="21" t="e">
        <f t="shared" si="3"/>
        <v>#DIV/0!</v>
      </c>
      <c r="M22" s="21">
        <f t="shared" si="3"/>
        <v>50.140931372549026</v>
      </c>
      <c r="N22" s="21">
        <f t="shared" si="4"/>
        <v>-68.26943</v>
      </c>
      <c r="O22" s="21">
        <f t="shared" si="4"/>
        <v>0</v>
      </c>
      <c r="P22" s="21">
        <f t="shared" si="4"/>
        <v>-68.26943</v>
      </c>
      <c r="Q22" s="22">
        <f>H22/B22*100</f>
        <v>152.5674888888889</v>
      </c>
      <c r="R22" s="22">
        <v>0</v>
      </c>
      <c r="S22" s="22">
        <f>J22/D22*100</f>
        <v>152.5674888888889</v>
      </c>
    </row>
    <row r="23" spans="1:19" ht="21">
      <c r="A23" s="12" t="s">
        <v>32</v>
      </c>
      <c r="B23" s="22">
        <v>2676.36475</v>
      </c>
      <c r="C23" s="22">
        <v>7.1</v>
      </c>
      <c r="D23" s="26">
        <f>B23+C23</f>
        <v>2683.46475</v>
      </c>
      <c r="E23" s="22">
        <v>2898.9452</v>
      </c>
      <c r="F23" s="22">
        <v>7</v>
      </c>
      <c r="G23" s="26">
        <f>E23+F23</f>
        <v>2905.9452</v>
      </c>
      <c r="H23" s="22">
        <v>2800.23138</v>
      </c>
      <c r="I23" s="22">
        <v>5.9</v>
      </c>
      <c r="J23" s="26">
        <f>H23+I23</f>
        <v>2806.1313800000003</v>
      </c>
      <c r="K23" s="21">
        <f t="shared" si="3"/>
        <v>96.59483663230336</v>
      </c>
      <c r="L23" s="21">
        <f t="shared" si="3"/>
        <v>84.28571428571429</v>
      </c>
      <c r="M23" s="21">
        <f t="shared" si="3"/>
        <v>96.56518574403951</v>
      </c>
      <c r="N23" s="21">
        <f t="shared" si="4"/>
        <v>-98.71381999999994</v>
      </c>
      <c r="O23" s="21">
        <f t="shared" si="4"/>
        <v>-1.0999999999999996</v>
      </c>
      <c r="P23" s="21">
        <f t="shared" si="4"/>
        <v>-99.81381999999985</v>
      </c>
      <c r="Q23" s="22">
        <f aca="true" t="shared" si="10" ref="Q23:Q41">H23/B23*100</f>
        <v>104.62816699405415</v>
      </c>
      <c r="R23" s="22">
        <v>0</v>
      </c>
      <c r="S23" s="22">
        <f aca="true" t="shared" si="11" ref="S23:S41">J23/D23*100</f>
        <v>104.57120332957608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-4.3836</v>
      </c>
      <c r="G24" s="26">
        <f>E24+F24</f>
        <v>-4.3836</v>
      </c>
      <c r="H24" s="22"/>
      <c r="I24" s="22">
        <v>0.09383</v>
      </c>
      <c r="J24" s="26">
        <f>H24+I24</f>
        <v>0.09383</v>
      </c>
      <c r="K24" s="21" t="e">
        <f t="shared" si="3"/>
        <v>#DIV/0!</v>
      </c>
      <c r="L24" s="21">
        <f t="shared" si="3"/>
        <v>-2.140478145816224</v>
      </c>
      <c r="M24" s="21">
        <f t="shared" si="3"/>
        <v>-2.140478145816224</v>
      </c>
      <c r="N24" s="21">
        <f t="shared" si="4"/>
        <v>0</v>
      </c>
      <c r="O24" s="21">
        <f t="shared" si="4"/>
        <v>4.47743</v>
      </c>
      <c r="P24" s="21">
        <f t="shared" si="4"/>
        <v>4.47743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31809.804440000004</v>
      </c>
      <c r="C25" s="30">
        <f t="shared" si="12"/>
        <v>2030.5774799999997</v>
      </c>
      <c r="D25" s="30">
        <f t="shared" si="12"/>
        <v>33840.38191999999</v>
      </c>
      <c r="E25" s="30">
        <f>E26+E40</f>
        <v>22326.9781</v>
      </c>
      <c r="F25" s="30">
        <f t="shared" si="12"/>
        <v>1409.0830999999998</v>
      </c>
      <c r="G25" s="30">
        <f>G26+G40</f>
        <v>23736.0612</v>
      </c>
      <c r="H25" s="30">
        <f t="shared" si="12"/>
        <v>32323.56414</v>
      </c>
      <c r="I25" s="30">
        <f t="shared" si="12"/>
        <v>2225.3135</v>
      </c>
      <c r="J25" s="30">
        <f t="shared" si="12"/>
        <v>34548.87764</v>
      </c>
      <c r="K25" s="24">
        <f t="shared" si="3"/>
        <v>144.77357390340254</v>
      </c>
      <c r="L25" s="24">
        <f t="shared" si="3"/>
        <v>157.92634941118806</v>
      </c>
      <c r="M25" s="24">
        <f t="shared" si="3"/>
        <v>145.5543838924716</v>
      </c>
      <c r="N25" s="24">
        <f t="shared" si="4"/>
        <v>9996.586039999998</v>
      </c>
      <c r="O25" s="24">
        <f t="shared" si="4"/>
        <v>816.2304000000004</v>
      </c>
      <c r="P25" s="24">
        <f>J25-G25</f>
        <v>10812.816439999999</v>
      </c>
      <c r="Q25" s="31">
        <f t="shared" si="10"/>
        <v>101.61509858059345</v>
      </c>
      <c r="R25" s="31">
        <f>I25/C25*100</f>
        <v>109.5901792430004</v>
      </c>
      <c r="S25" s="31">
        <f t="shared" si="11"/>
        <v>102.09363984624913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31809.804440000004</v>
      </c>
      <c r="C26" s="30">
        <f t="shared" si="13"/>
        <v>2030.5774799999997</v>
      </c>
      <c r="D26" s="30">
        <f>D27+D30+D31+D34+D37+D38+D41</f>
        <v>33840.38191999999</v>
      </c>
      <c r="E26" s="30">
        <f>E27+E30+E31+E34+E37+E38+E41</f>
        <v>22343.3762</v>
      </c>
      <c r="F26" s="30">
        <f t="shared" si="13"/>
        <v>1409.2934999999998</v>
      </c>
      <c r="G26" s="30">
        <f>G27+G30+G31+G34+G37+G38+G41</f>
        <v>23752.6697</v>
      </c>
      <c r="H26" s="30">
        <f>H27+H30+H31+H34+H37+H38+H41</f>
        <v>32295.60101</v>
      </c>
      <c r="I26" s="30">
        <f t="shared" si="13"/>
        <v>2192.3035</v>
      </c>
      <c r="J26" s="30">
        <f t="shared" si="13"/>
        <v>34487.90451</v>
      </c>
      <c r="K26" s="24">
        <f t="shared" si="3"/>
        <v>144.5421708917921</v>
      </c>
      <c r="L26" s="24">
        <f t="shared" si="3"/>
        <v>155.56046345207727</v>
      </c>
      <c r="M26" s="24">
        <f t="shared" si="3"/>
        <v>145.19590827299723</v>
      </c>
      <c r="N26" s="24">
        <f t="shared" si="4"/>
        <v>9952.22481</v>
      </c>
      <c r="O26" s="24">
        <f t="shared" si="4"/>
        <v>783.0100000000002</v>
      </c>
      <c r="P26" s="24">
        <f>J26-G26</f>
        <v>10735.234810000002</v>
      </c>
      <c r="Q26" s="31">
        <f t="shared" si="10"/>
        <v>101.52719131271715</v>
      </c>
      <c r="R26" s="31">
        <f>I26/C26*100</f>
        <v>107.96453332083642</v>
      </c>
      <c r="S26" s="31">
        <f t="shared" si="11"/>
        <v>101.91346123554628</v>
      </c>
    </row>
    <row r="27" spans="1:19" s="35" customFormat="1" ht="52.5" customHeight="1">
      <c r="A27" s="12" t="s">
        <v>22</v>
      </c>
      <c r="B27" s="22">
        <f>B28+B29</f>
        <v>5369.9</v>
      </c>
      <c r="C27" s="22">
        <f>C28+C29</f>
        <v>1058.66133</v>
      </c>
      <c r="D27" s="26">
        <f aca="true" t="shared" si="14" ref="D27:D41">B27+C27</f>
        <v>6428.5613299999995</v>
      </c>
      <c r="E27" s="22">
        <f>E28+E29</f>
        <v>5421.053199999999</v>
      </c>
      <c r="F27" s="22">
        <f>F28+F29</f>
        <v>1239.2654</v>
      </c>
      <c r="G27" s="26">
        <f aca="true" t="shared" si="15" ref="G27:G41">E27+F27</f>
        <v>6660.3186</v>
      </c>
      <c r="H27" s="22">
        <f>H28+H29</f>
        <v>6037.53612</v>
      </c>
      <c r="I27" s="22">
        <f>I28+I29</f>
        <v>1118.1319700000001</v>
      </c>
      <c r="J27" s="26">
        <f aca="true" t="shared" si="16" ref="J27:J41">H27+I27</f>
        <v>7155.66809</v>
      </c>
      <c r="K27" s="21">
        <f t="shared" si="3"/>
        <v>111.37201383672088</v>
      </c>
      <c r="L27" s="21">
        <f t="shared" si="3"/>
        <v>90.2253843284901</v>
      </c>
      <c r="M27" s="21">
        <f t="shared" si="3"/>
        <v>107.43732424451889</v>
      </c>
      <c r="N27" s="21">
        <f t="shared" si="4"/>
        <v>616.4829200000004</v>
      </c>
      <c r="O27" s="21">
        <f t="shared" si="4"/>
        <v>-121.13342999999986</v>
      </c>
      <c r="P27" s="21">
        <f>J27-G27</f>
        <v>495.3494900000005</v>
      </c>
      <c r="Q27" s="22">
        <f t="shared" si="10"/>
        <v>112.43293394662844</v>
      </c>
      <c r="R27" s="22">
        <f>I27/C27*100</f>
        <v>105.6175320959348</v>
      </c>
      <c r="S27" s="22">
        <f t="shared" si="11"/>
        <v>111.31056736764462</v>
      </c>
    </row>
    <row r="28" spans="1:19" s="35" customFormat="1" ht="12.75">
      <c r="A28" s="38" t="s">
        <v>41</v>
      </c>
      <c r="B28" s="22">
        <f>5180+80</f>
        <v>5260</v>
      </c>
      <c r="C28" s="22">
        <v>963.61133</v>
      </c>
      <c r="D28" s="26">
        <f t="shared" si="14"/>
        <v>6223.61133</v>
      </c>
      <c r="E28" s="22">
        <f>5189.6455+79.3094</f>
        <v>5268.9549</v>
      </c>
      <c r="F28" s="22">
        <v>1128.994</v>
      </c>
      <c r="G28" s="26">
        <f t="shared" si="15"/>
        <v>6397.948899999999</v>
      </c>
      <c r="H28" s="22">
        <f>5867.91233+54.92937</f>
        <v>5922.8417</v>
      </c>
      <c r="I28" s="22">
        <v>1016.64876</v>
      </c>
      <c r="J28" s="26">
        <f t="shared" si="16"/>
        <v>6939.49046</v>
      </c>
      <c r="K28" s="21">
        <f t="shared" si="3"/>
        <v>112.41018024276504</v>
      </c>
      <c r="L28" s="21">
        <f t="shared" si="3"/>
        <v>90.04908440611732</v>
      </c>
      <c r="M28" s="21">
        <f t="shared" si="3"/>
        <v>108.46429955075135</v>
      </c>
      <c r="N28" s="21">
        <f>H28-E28</f>
        <v>653.8868000000002</v>
      </c>
      <c r="O28" s="21">
        <f t="shared" si="4"/>
        <v>-112.34523999999988</v>
      </c>
      <c r="P28" s="21">
        <f>J28-G28</f>
        <v>541.5415600000006</v>
      </c>
      <c r="Q28" s="22">
        <f t="shared" si="10"/>
        <v>112.60155323193916</v>
      </c>
      <c r="R28" s="22">
        <f aca="true" t="shared" si="17" ref="R28:R41">I28/C28*100</f>
        <v>105.50402723056402</v>
      </c>
      <c r="S28" s="22">
        <f t="shared" si="11"/>
        <v>111.50263234706208</v>
      </c>
    </row>
    <row r="29" spans="1:19" s="35" customFormat="1" ht="12.75">
      <c r="A29" s="38" t="s">
        <v>42</v>
      </c>
      <c r="B29" s="22">
        <v>109.9</v>
      </c>
      <c r="C29" s="22">
        <v>95.05</v>
      </c>
      <c r="D29" s="26">
        <f t="shared" si="14"/>
        <v>204.95</v>
      </c>
      <c r="E29" s="22">
        <v>152.0983</v>
      </c>
      <c r="F29" s="22">
        <v>110.2714</v>
      </c>
      <c r="G29" s="26">
        <f t="shared" si="15"/>
        <v>262.36969999999997</v>
      </c>
      <c r="H29" s="22">
        <v>114.69442</v>
      </c>
      <c r="I29" s="22">
        <v>101.48321</v>
      </c>
      <c r="J29" s="26">
        <f t="shared" si="16"/>
        <v>216.17763</v>
      </c>
      <c r="K29" s="21">
        <f t="shared" si="3"/>
        <v>75.40808805884089</v>
      </c>
      <c r="L29" s="21">
        <f t="shared" si="3"/>
        <v>92.03039954149489</v>
      </c>
      <c r="M29" s="21">
        <f t="shared" si="3"/>
        <v>82.39428180921807</v>
      </c>
      <c r="N29" s="21">
        <f>H29-E29</f>
        <v>-37.40388</v>
      </c>
      <c r="O29" s="21">
        <f t="shared" si="4"/>
        <v>-8.78819</v>
      </c>
      <c r="P29" s="21">
        <f>J29-G29</f>
        <v>-46.19206999999997</v>
      </c>
      <c r="Q29" s="22">
        <f t="shared" si="10"/>
        <v>104.36252957233847</v>
      </c>
      <c r="R29" s="22">
        <f t="shared" si="17"/>
        <v>106.76823776959495</v>
      </c>
      <c r="S29" s="22">
        <f t="shared" si="11"/>
        <v>105.47822883630154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114.2384</v>
      </c>
      <c r="F30" s="22"/>
      <c r="G30" s="26">
        <f t="shared" si="15"/>
        <v>114.2384</v>
      </c>
      <c r="H30" s="22">
        <v>75.78003</v>
      </c>
      <c r="I30" s="22"/>
      <c r="J30" s="26">
        <f t="shared" si="16"/>
        <v>75.78003</v>
      </c>
      <c r="K30" s="21">
        <f t="shared" si="3"/>
        <v>66.33498893541926</v>
      </c>
      <c r="L30" s="21" t="e">
        <f t="shared" si="3"/>
        <v>#DIV/0!</v>
      </c>
      <c r="M30" s="21">
        <f t="shared" si="3"/>
        <v>66.33498893541926</v>
      </c>
      <c r="N30" s="21">
        <f t="shared" si="4"/>
        <v>-38.45837</v>
      </c>
      <c r="O30" s="21">
        <f t="shared" si="4"/>
        <v>0</v>
      </c>
      <c r="P30" s="21">
        <f t="shared" si="4"/>
        <v>-38.45837</v>
      </c>
      <c r="Q30" s="22">
        <f t="shared" si="10"/>
        <v>94.7250375</v>
      </c>
      <c r="R30" s="22" t="e">
        <f t="shared" si="17"/>
        <v>#DIV/0!</v>
      </c>
      <c r="S30" s="22">
        <f t="shared" si="11"/>
        <v>94.7250375</v>
      </c>
    </row>
    <row r="31" spans="1:19" s="35" customFormat="1" ht="37.5" customHeight="1">
      <c r="A31" s="12" t="s">
        <v>33</v>
      </c>
      <c r="B31" s="22">
        <f>B32+B33</f>
        <v>22332.82544</v>
      </c>
      <c r="C31" s="22">
        <f>C32+C33</f>
        <v>678.5669399999999</v>
      </c>
      <c r="D31" s="26">
        <f t="shared" si="14"/>
        <v>23011.39238</v>
      </c>
      <c r="E31" s="22">
        <f>E32+E33</f>
        <v>7421.2213</v>
      </c>
      <c r="F31" s="22">
        <f>F32+F33</f>
        <v>0</v>
      </c>
      <c r="G31" s="26">
        <f t="shared" si="15"/>
        <v>7421.2213</v>
      </c>
      <c r="H31" s="22">
        <f>H32+H33</f>
        <v>21888.18656</v>
      </c>
      <c r="I31" s="22">
        <f>I32+I33</f>
        <v>678.5669399999999</v>
      </c>
      <c r="J31" s="26">
        <f t="shared" si="16"/>
        <v>22566.7535</v>
      </c>
      <c r="K31" s="21">
        <f t="shared" si="3"/>
        <v>294.940491263884</v>
      </c>
      <c r="L31" s="21" t="e">
        <f t="shared" si="3"/>
        <v>#DIV/0!</v>
      </c>
      <c r="M31" s="21">
        <f t="shared" si="3"/>
        <v>304.0840932745126</v>
      </c>
      <c r="N31" s="21">
        <f>H31-E31</f>
        <v>14466.965259999997</v>
      </c>
      <c r="O31" s="21">
        <f t="shared" si="4"/>
        <v>678.5669399999999</v>
      </c>
      <c r="P31" s="21">
        <f>J31-G31</f>
        <v>15145.532199999998</v>
      </c>
      <c r="Q31" s="22">
        <f t="shared" si="10"/>
        <v>98.00903436426088</v>
      </c>
      <c r="R31" s="22">
        <f t="shared" si="17"/>
        <v>100</v>
      </c>
      <c r="S31" s="22">
        <f t="shared" si="11"/>
        <v>98.06774456470329</v>
      </c>
    </row>
    <row r="32" spans="1:19" s="35" customFormat="1" ht="12.75">
      <c r="A32" s="38" t="s">
        <v>37</v>
      </c>
      <c r="B32" s="22">
        <v>14625.43246</v>
      </c>
      <c r="C32" s="22">
        <v>280.548</v>
      </c>
      <c r="D32" s="26">
        <f t="shared" si="14"/>
        <v>14905.98046</v>
      </c>
      <c r="E32" s="22">
        <v>6565.0975</v>
      </c>
      <c r="F32" s="22"/>
      <c r="G32" s="26">
        <f t="shared" si="15"/>
        <v>6565.0975</v>
      </c>
      <c r="H32" s="22">
        <v>14103.98749</v>
      </c>
      <c r="I32" s="22">
        <v>280.548</v>
      </c>
      <c r="J32" s="26">
        <f t="shared" si="16"/>
        <v>14384.53549</v>
      </c>
      <c r="K32" s="21">
        <f t="shared" si="3"/>
        <v>214.8328717128725</v>
      </c>
      <c r="L32" s="21" t="e">
        <f t="shared" si="3"/>
        <v>#DIV/0!</v>
      </c>
      <c r="M32" s="21">
        <f t="shared" si="3"/>
        <v>219.1061974327114</v>
      </c>
      <c r="N32" s="21">
        <f>H32-E32</f>
        <v>7538.88999</v>
      </c>
      <c r="O32" s="21">
        <f t="shared" si="4"/>
        <v>280.548</v>
      </c>
      <c r="P32" s="21">
        <f t="shared" si="4"/>
        <v>7819.43799</v>
      </c>
      <c r="Q32" s="22">
        <f t="shared" si="10"/>
        <v>96.43466973420354</v>
      </c>
      <c r="R32" s="22">
        <f t="shared" si="17"/>
        <v>100</v>
      </c>
      <c r="S32" s="22">
        <f t="shared" si="11"/>
        <v>96.5017734230949</v>
      </c>
    </row>
    <row r="33" spans="1:19" s="35" customFormat="1" ht="12.75">
      <c r="A33" s="38" t="s">
        <v>38</v>
      </c>
      <c r="B33" s="22">
        <v>7707.39298</v>
      </c>
      <c r="C33" s="22">
        <v>398.01894</v>
      </c>
      <c r="D33" s="26">
        <f t="shared" si="14"/>
        <v>8105.41192</v>
      </c>
      <c r="E33" s="22">
        <v>856.1238</v>
      </c>
      <c r="F33" s="22"/>
      <c r="G33" s="26">
        <f t="shared" si="15"/>
        <v>856.1238</v>
      </c>
      <c r="H33" s="22">
        <v>7784.19907</v>
      </c>
      <c r="I33" s="22">
        <v>398.01894</v>
      </c>
      <c r="J33" s="26">
        <f t="shared" si="16"/>
        <v>8182.21801</v>
      </c>
      <c r="K33" s="21">
        <f t="shared" si="3"/>
        <v>909.2375506906828</v>
      </c>
      <c r="L33" s="21" t="e">
        <f t="shared" si="3"/>
        <v>#DIV/0!</v>
      </c>
      <c r="M33" s="21">
        <f t="shared" si="3"/>
        <v>955.7283666217434</v>
      </c>
      <c r="N33" s="21">
        <f>H33-E33</f>
        <v>6928.075269999999</v>
      </c>
      <c r="O33" s="21">
        <f t="shared" si="4"/>
        <v>398.01894</v>
      </c>
      <c r="P33" s="21">
        <f t="shared" si="4"/>
        <v>7326.094209999999</v>
      </c>
      <c r="Q33" s="22">
        <f t="shared" si="10"/>
        <v>100.99652489757958</v>
      </c>
      <c r="R33" s="22">
        <f t="shared" si="17"/>
        <v>100</v>
      </c>
      <c r="S33" s="22">
        <f t="shared" si="11"/>
        <v>100.94759021204686</v>
      </c>
    </row>
    <row r="34" spans="1:19" s="35" customFormat="1" ht="28.5" customHeight="1">
      <c r="A34" s="12" t="s">
        <v>24</v>
      </c>
      <c r="B34" s="22">
        <f>B35+B36</f>
        <v>2100</v>
      </c>
      <c r="C34" s="22">
        <f>C35+C36</f>
        <v>160.365</v>
      </c>
      <c r="D34" s="26">
        <f t="shared" si="14"/>
        <v>2260.365</v>
      </c>
      <c r="E34" s="22">
        <f>E35+E36</f>
        <v>7858.0623000000005</v>
      </c>
      <c r="F34" s="22">
        <f>F35+F36</f>
        <v>41.474199999999996</v>
      </c>
      <c r="G34" s="26">
        <f t="shared" si="15"/>
        <v>7899.5365</v>
      </c>
      <c r="H34" s="22">
        <f>H35+H36</f>
        <v>2238.35943</v>
      </c>
      <c r="I34" s="22">
        <f>I35+I36</f>
        <v>160.365</v>
      </c>
      <c r="J34" s="26">
        <f t="shared" si="16"/>
        <v>2398.72443</v>
      </c>
      <c r="K34" s="21">
        <f t="shared" si="3"/>
        <v>28.484877626892825</v>
      </c>
      <c r="L34" s="21">
        <f t="shared" si="3"/>
        <v>386.66206943111627</v>
      </c>
      <c r="M34" s="21">
        <f t="shared" si="3"/>
        <v>30.365381943611503</v>
      </c>
      <c r="N34" s="21">
        <f t="shared" si="4"/>
        <v>-5619.702870000001</v>
      </c>
      <c r="O34" s="21">
        <f t="shared" si="4"/>
        <v>118.89080000000001</v>
      </c>
      <c r="P34" s="21">
        <f t="shared" si="4"/>
        <v>-5500.81207</v>
      </c>
      <c r="Q34" s="22">
        <f t="shared" si="10"/>
        <v>106.58854428571429</v>
      </c>
      <c r="R34" s="22">
        <f t="shared" si="17"/>
        <v>100</v>
      </c>
      <c r="S34" s="22">
        <f t="shared" si="11"/>
        <v>106.1211100862029</v>
      </c>
    </row>
    <row r="35" spans="1:19" s="35" customFormat="1" ht="12.75">
      <c r="A35" s="38" t="s">
        <v>39</v>
      </c>
      <c r="B35" s="22">
        <v>2100</v>
      </c>
      <c r="C35" s="22">
        <v>160.365</v>
      </c>
      <c r="D35" s="26">
        <f t="shared" si="14"/>
        <v>2260.365</v>
      </c>
      <c r="E35" s="22">
        <v>2684.929</v>
      </c>
      <c r="F35" s="22">
        <v>26.4742</v>
      </c>
      <c r="G35" s="26">
        <f t="shared" si="15"/>
        <v>2711.4032</v>
      </c>
      <c r="H35" s="22">
        <v>2238.35943</v>
      </c>
      <c r="I35" s="22">
        <v>160.365</v>
      </c>
      <c r="J35" s="26">
        <f t="shared" si="16"/>
        <v>2398.72443</v>
      </c>
      <c r="K35" s="21">
        <f t="shared" si="3"/>
        <v>83.36754640439281</v>
      </c>
      <c r="L35" s="21">
        <f t="shared" si="3"/>
        <v>605.7406833823119</v>
      </c>
      <c r="M35" s="21">
        <f t="shared" si="3"/>
        <v>88.46800911055944</v>
      </c>
      <c r="N35" s="21">
        <f t="shared" si="4"/>
        <v>-446.5695700000001</v>
      </c>
      <c r="O35" s="21">
        <f t="shared" si="4"/>
        <v>133.8908</v>
      </c>
      <c r="P35" s="21">
        <f t="shared" si="4"/>
        <v>-312.67877</v>
      </c>
      <c r="Q35" s="22">
        <f t="shared" si="10"/>
        <v>106.58854428571429</v>
      </c>
      <c r="R35" s="22">
        <f t="shared" si="17"/>
        <v>100</v>
      </c>
      <c r="S35" s="22">
        <f t="shared" si="11"/>
        <v>106.1211100862029</v>
      </c>
    </row>
    <row r="36" spans="1:19" s="35" customFormat="1" ht="12.75">
      <c r="A36" s="38" t="s">
        <v>40</v>
      </c>
      <c r="B36" s="22">
        <v>0</v>
      </c>
      <c r="C36" s="22"/>
      <c r="D36" s="26">
        <f t="shared" si="14"/>
        <v>0</v>
      </c>
      <c r="E36" s="22">
        <v>5173.1333</v>
      </c>
      <c r="F36" s="22">
        <v>15</v>
      </c>
      <c r="G36" s="26">
        <f t="shared" si="15"/>
        <v>5188.1333</v>
      </c>
      <c r="H36" s="22"/>
      <c r="I36" s="22"/>
      <c r="J36" s="26">
        <f t="shared" si="16"/>
        <v>0</v>
      </c>
      <c r="K36" s="21">
        <f t="shared" si="3"/>
        <v>0</v>
      </c>
      <c r="L36" s="21">
        <f t="shared" si="3"/>
        <v>0</v>
      </c>
      <c r="M36" s="21">
        <f t="shared" si="3"/>
        <v>0</v>
      </c>
      <c r="N36" s="21">
        <f t="shared" si="4"/>
        <v>-5173.1333</v>
      </c>
      <c r="O36" s="21">
        <f t="shared" si="4"/>
        <v>-15</v>
      </c>
      <c r="P36" s="21">
        <f t="shared" si="4"/>
        <v>-5188.1333</v>
      </c>
      <c r="Q36" s="22" t="e">
        <f t="shared" si="10"/>
        <v>#DIV/0!</v>
      </c>
      <c r="R36" s="22" t="e">
        <f t="shared" si="17"/>
        <v>#DIV/0!</v>
      </c>
      <c r="S36" s="22" t="e">
        <f t="shared" si="11"/>
        <v>#DIV/0!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1700</v>
      </c>
      <c r="C38" s="22">
        <v>29.88421</v>
      </c>
      <c r="D38" s="26">
        <f t="shared" si="14"/>
        <v>1729.88421</v>
      </c>
      <c r="E38" s="22">
        <v>1528.801</v>
      </c>
      <c r="F38" s="22">
        <v>48.5539</v>
      </c>
      <c r="G38" s="26">
        <f>E38+F38</f>
        <v>1577.3548999999998</v>
      </c>
      <c r="H38" s="22">
        <v>1828.65987</v>
      </c>
      <c r="I38" s="22">
        <v>120.13959</v>
      </c>
      <c r="J38" s="26">
        <f t="shared" si="16"/>
        <v>1948.79946</v>
      </c>
      <c r="K38" s="21">
        <f t="shared" si="3"/>
        <v>119.61398965594607</v>
      </c>
      <c r="L38" s="21">
        <f t="shared" si="3"/>
        <v>247.43550981486555</v>
      </c>
      <c r="M38" s="21">
        <f t="shared" si="3"/>
        <v>123.54857235996795</v>
      </c>
      <c r="N38" s="21">
        <f t="shared" si="4"/>
        <v>299.85887</v>
      </c>
      <c r="O38" s="21">
        <f t="shared" si="4"/>
        <v>71.58569</v>
      </c>
      <c r="P38" s="21">
        <f t="shared" si="4"/>
        <v>371.44456000000014</v>
      </c>
      <c r="Q38" s="22">
        <f t="shared" si="10"/>
        <v>107.56822764705882</v>
      </c>
      <c r="R38" s="22">
        <f t="shared" si="17"/>
        <v>402.0169514268572</v>
      </c>
      <c r="S38" s="22">
        <f t="shared" si="11"/>
        <v>112.6549076946601</v>
      </c>
    </row>
    <row r="39" spans="1:19" ht="12.75">
      <c r="A39" s="12" t="s">
        <v>27</v>
      </c>
      <c r="B39" s="22">
        <f aca="true" t="shared" si="18" ref="B39:J39">B40+B41</f>
        <v>227.079</v>
      </c>
      <c r="C39" s="22"/>
      <c r="D39" s="26">
        <f t="shared" si="14"/>
        <v>227.079</v>
      </c>
      <c r="E39" s="22">
        <f t="shared" si="18"/>
        <v>-16.3981</v>
      </c>
      <c r="F39" s="22">
        <f t="shared" si="18"/>
        <v>79.7896</v>
      </c>
      <c r="G39" s="26">
        <f t="shared" si="18"/>
        <v>63.3915</v>
      </c>
      <c r="H39" s="22">
        <f t="shared" si="18"/>
        <v>255.04213000000001</v>
      </c>
      <c r="I39" s="22">
        <f t="shared" si="18"/>
        <v>148.10999999999999</v>
      </c>
      <c r="J39" s="26">
        <f t="shared" si="18"/>
        <v>403.15212999999994</v>
      </c>
      <c r="K39" s="21">
        <f t="shared" si="3"/>
        <v>-1555.3151279721433</v>
      </c>
      <c r="L39" s="21">
        <f t="shared" si="3"/>
        <v>185.62569557937377</v>
      </c>
      <c r="M39" s="21">
        <f t="shared" si="3"/>
        <v>635.9719047506368</v>
      </c>
      <c r="N39" s="21">
        <f t="shared" si="4"/>
        <v>271.44023000000004</v>
      </c>
      <c r="O39" s="21">
        <f t="shared" si="4"/>
        <v>68.32039999999999</v>
      </c>
      <c r="P39" s="21">
        <f t="shared" si="4"/>
        <v>339.76062999999994</v>
      </c>
      <c r="Q39" s="22">
        <f t="shared" si="10"/>
        <v>112.31427388706135</v>
      </c>
      <c r="R39" s="22" t="e">
        <f t="shared" si="17"/>
        <v>#DIV/0!</v>
      </c>
      <c r="S39" s="22">
        <f t="shared" si="11"/>
        <v>177.5382708220487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-16.3981</v>
      </c>
      <c r="F40" s="32">
        <v>-0.2104</v>
      </c>
      <c r="G40" s="33">
        <f>E40+F40</f>
        <v>-16.6085</v>
      </c>
      <c r="H40" s="32">
        <v>27.96313</v>
      </c>
      <c r="I40" s="32">
        <v>33.01</v>
      </c>
      <c r="J40" s="33">
        <f>H40+I40</f>
        <v>60.97313</v>
      </c>
      <c r="K40" s="34">
        <f t="shared" si="3"/>
        <v>-170.52664637976352</v>
      </c>
      <c r="L40" s="34">
        <f t="shared" si="3"/>
        <v>-15689.163498098858</v>
      </c>
      <c r="M40" s="34">
        <f t="shared" si="3"/>
        <v>-367.120028900864</v>
      </c>
      <c r="N40" s="34">
        <f t="shared" si="4"/>
        <v>44.36123</v>
      </c>
      <c r="O40" s="34">
        <f t="shared" si="4"/>
        <v>33.2204</v>
      </c>
      <c r="P40" s="34">
        <f t="shared" si="4"/>
        <v>77.58162999999999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>
        <v>227.079</v>
      </c>
      <c r="C41" s="33">
        <v>103.1</v>
      </c>
      <c r="D41" s="33">
        <f t="shared" si="14"/>
        <v>330.179</v>
      </c>
      <c r="E41" s="33"/>
      <c r="F41" s="33">
        <v>80</v>
      </c>
      <c r="G41" s="33">
        <f t="shared" si="15"/>
        <v>80</v>
      </c>
      <c r="H41" s="33">
        <v>227.079</v>
      </c>
      <c r="I41" s="33">
        <v>115.1</v>
      </c>
      <c r="J41" s="33">
        <f t="shared" si="16"/>
        <v>342.179</v>
      </c>
      <c r="K41" s="34" t="e">
        <f>H41/E41*100</f>
        <v>#DIV/0!</v>
      </c>
      <c r="L41" s="34">
        <f t="shared" si="3"/>
        <v>143.875</v>
      </c>
      <c r="M41" s="34">
        <f t="shared" si="3"/>
        <v>427.72375</v>
      </c>
      <c r="N41" s="34">
        <f t="shared" si="4"/>
        <v>227.079</v>
      </c>
      <c r="O41" s="34">
        <f t="shared" si="4"/>
        <v>35.099999999999994</v>
      </c>
      <c r="P41" s="34">
        <f t="shared" si="4"/>
        <v>262.179</v>
      </c>
      <c r="Q41" s="22">
        <f t="shared" si="10"/>
        <v>100</v>
      </c>
      <c r="R41" s="22">
        <f t="shared" si="17"/>
        <v>111.639185257032</v>
      </c>
      <c r="S41" s="22">
        <f t="shared" si="11"/>
        <v>103.63439225389864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N3:P4"/>
    <mergeCell ref="D4:D5"/>
    <mergeCell ref="M4:M5"/>
    <mergeCell ref="K4:K5"/>
    <mergeCell ref="E4:E5"/>
    <mergeCell ref="F4:F5"/>
    <mergeCell ref="C4:C5"/>
    <mergeCell ref="H4:H5"/>
    <mergeCell ref="L4:L5"/>
    <mergeCell ref="I4:I5"/>
    <mergeCell ref="S4:S5"/>
    <mergeCell ref="K3:M3"/>
    <mergeCell ref="J4:J5"/>
    <mergeCell ref="Q3:S3"/>
    <mergeCell ref="Q4:Q5"/>
    <mergeCell ref="H3:J3"/>
    <mergeCell ref="R4:R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2024-01-30T05:13:16Z</dcterms:modified>
  <cp:category/>
  <cp:version/>
  <cp:contentType/>
  <cp:contentStatus/>
</cp:coreProperties>
</file>