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"/>
    </mc:Choice>
  </mc:AlternateContent>
  <bookViews>
    <workbookView xWindow="480" yWindow="105" windowWidth="18195" windowHeight="10995" activeTab="1"/>
  </bookViews>
  <sheets>
    <sheet name="прил 3  разд подр 2018г " sheetId="12" r:id="rId1"/>
    <sheet name="прил 4  вед стр 2018г" sheetId="4" r:id="rId2"/>
    <sheet name="Лист1" sheetId="15" r:id="rId3"/>
  </sheets>
  <definedNames>
    <definedName name="_xlnm._FilterDatabase" localSheetId="1" hidden="1">'прил 4  вед стр 2018г'!$A$7:$K$684</definedName>
    <definedName name="В11" localSheetId="0">#REF!</definedName>
    <definedName name="В11">#REF!</definedName>
    <definedName name="_xlnm.Print_Titles" localSheetId="1">'прил 4  вед стр 2018г'!$8:$8</definedName>
    <definedName name="_xlnm.Print_Area" localSheetId="0">'прил 3  разд подр 2018г '!$A$1:$F$66</definedName>
    <definedName name="_xlnm.Print_Area" localSheetId="1">'прил 4  вед стр 2018г'!$A$1:$I$620</definedName>
    <definedName name="_xlnm.Print_Area">#REF!</definedName>
    <definedName name="п" localSheetId="0">#REF!</definedName>
    <definedName name="п">#REF!</definedName>
    <definedName name="Прил16дляраб" localSheetId="0">#REF!</definedName>
    <definedName name="Прил16дляраб">#REF!</definedName>
  </definedNames>
  <calcPr calcId="162913"/>
</workbook>
</file>

<file path=xl/calcChain.xml><?xml version="1.0" encoding="utf-8"?>
<calcChain xmlns="http://schemas.openxmlformats.org/spreadsheetml/2006/main">
  <c r="G345" i="4" l="1"/>
  <c r="G338" i="4"/>
  <c r="G572" i="4" l="1"/>
  <c r="H303" i="4" l="1"/>
  <c r="G303" i="4"/>
  <c r="F46" i="12"/>
  <c r="F47" i="12"/>
  <c r="I19" i="4"/>
  <c r="I21" i="4"/>
  <c r="I25" i="4"/>
  <c r="I36" i="4"/>
  <c r="I38" i="4"/>
  <c r="I40" i="4"/>
  <c r="I42" i="4"/>
  <c r="I46" i="4"/>
  <c r="I48" i="4"/>
  <c r="I54" i="4"/>
  <c r="I56" i="4"/>
  <c r="I58" i="4"/>
  <c r="I65" i="4"/>
  <c r="I67" i="4"/>
  <c r="I76" i="4"/>
  <c r="I81" i="4"/>
  <c r="I83" i="4"/>
  <c r="I84" i="4"/>
  <c r="I86" i="4"/>
  <c r="I99" i="4"/>
  <c r="I100" i="4"/>
  <c r="I108" i="4"/>
  <c r="I114" i="4"/>
  <c r="I120" i="4"/>
  <c r="I121" i="4"/>
  <c r="I135" i="4"/>
  <c r="I138" i="4"/>
  <c r="I142" i="4"/>
  <c r="I144" i="4"/>
  <c r="I148" i="4"/>
  <c r="I150" i="4"/>
  <c r="I155" i="4"/>
  <c r="I156" i="4"/>
  <c r="I162" i="4"/>
  <c r="I168" i="4"/>
  <c r="I175" i="4"/>
  <c r="I181" i="4"/>
  <c r="I187" i="4"/>
  <c r="I190" i="4"/>
  <c r="I192" i="4"/>
  <c r="I197" i="4"/>
  <c r="I203" i="4"/>
  <c r="I206" i="4"/>
  <c r="I211" i="4"/>
  <c r="I215" i="4"/>
  <c r="I218" i="4"/>
  <c r="I224" i="4"/>
  <c r="I226" i="4"/>
  <c r="I230" i="4"/>
  <c r="I242" i="4"/>
  <c r="I244" i="4"/>
  <c r="I249" i="4"/>
  <c r="I251" i="4"/>
  <c r="I254" i="4"/>
  <c r="I267" i="4"/>
  <c r="I274" i="4"/>
  <c r="I286" i="4"/>
  <c r="I290" i="4"/>
  <c r="I295" i="4"/>
  <c r="I301" i="4"/>
  <c r="I304" i="4"/>
  <c r="I303" i="4" s="1"/>
  <c r="I309" i="4"/>
  <c r="I314" i="4"/>
  <c r="I324" i="4"/>
  <c r="I325" i="4"/>
  <c r="I330" i="4"/>
  <c r="I338" i="4"/>
  <c r="I339" i="4"/>
  <c r="I347" i="4"/>
  <c r="I352" i="4"/>
  <c r="I355" i="4"/>
  <c r="I357" i="4"/>
  <c r="I358" i="4"/>
  <c r="I364" i="4"/>
  <c r="I365" i="4"/>
  <c r="I367" i="4"/>
  <c r="I369" i="4"/>
  <c r="I374" i="4"/>
  <c r="I379" i="4"/>
  <c r="I386" i="4"/>
  <c r="I393" i="4"/>
  <c r="I394" i="4"/>
  <c r="I397" i="4"/>
  <c r="I406" i="4"/>
  <c r="I408" i="4"/>
  <c r="I411" i="4"/>
  <c r="I413" i="4"/>
  <c r="I415" i="4"/>
  <c r="I421" i="4"/>
  <c r="I426" i="4"/>
  <c r="I428" i="4"/>
  <c r="I430" i="4"/>
  <c r="I432" i="4"/>
  <c r="I436" i="4"/>
  <c r="I437" i="4"/>
  <c r="I441" i="4"/>
  <c r="I442" i="4"/>
  <c r="I446" i="4"/>
  <c r="I447" i="4"/>
  <c r="I450" i="4"/>
  <c r="I452" i="4"/>
  <c r="I454" i="4"/>
  <c r="I456" i="4"/>
  <c r="I457" i="4"/>
  <c r="I459" i="4"/>
  <c r="I464" i="4"/>
  <c r="I465" i="4"/>
  <c r="I471" i="4"/>
  <c r="I477" i="4"/>
  <c r="I481" i="4"/>
  <c r="I486" i="4"/>
  <c r="I487" i="4"/>
  <c r="I493" i="4"/>
  <c r="I499" i="4"/>
  <c r="I501" i="4"/>
  <c r="I506" i="4"/>
  <c r="I508" i="4"/>
  <c r="I512" i="4"/>
  <c r="I515" i="4"/>
  <c r="I517" i="4"/>
  <c r="I523" i="4"/>
  <c r="I525" i="4"/>
  <c r="I531" i="4"/>
  <c r="I538" i="4"/>
  <c r="I540" i="4"/>
  <c r="I546" i="4"/>
  <c r="I551" i="4"/>
  <c r="I552" i="4"/>
  <c r="I557" i="4"/>
  <c r="I563" i="4"/>
  <c r="I564" i="4"/>
  <c r="I566" i="4"/>
  <c r="I568" i="4"/>
  <c r="I570" i="4"/>
  <c r="I572" i="4"/>
  <c r="I574" i="4"/>
  <c r="I576" i="4"/>
  <c r="I578" i="4"/>
  <c r="I581" i="4"/>
  <c r="I583" i="4"/>
  <c r="I595" i="4"/>
  <c r="I600" i="4"/>
  <c r="I602" i="4"/>
  <c r="I608" i="4"/>
  <c r="I614" i="4"/>
  <c r="I615" i="4"/>
  <c r="I617" i="4"/>
  <c r="I618" i="4"/>
  <c r="I619" i="4"/>
  <c r="H389" i="4"/>
  <c r="I389" i="4" s="1"/>
  <c r="H387" i="4"/>
  <c r="I387" i="4" s="1"/>
  <c r="H384" i="4"/>
  <c r="I384" i="4" s="1"/>
  <c r="H402" i="4"/>
  <c r="I402" i="4" s="1"/>
  <c r="H318" i="4"/>
  <c r="I318" i="4" s="1"/>
  <c r="H313" i="4"/>
  <c r="H69" i="4"/>
  <c r="I69" i="4" s="1"/>
  <c r="H596" i="4" l="1"/>
  <c r="I596" i="4" s="1"/>
  <c r="H594" i="4"/>
  <c r="I594" i="4" s="1"/>
  <c r="H598" i="4"/>
  <c r="I598" i="4" s="1"/>
  <c r="H590" i="4"/>
  <c r="I590" i="4" s="1"/>
  <c r="H588" i="4"/>
  <c r="I588" i="4" s="1"/>
  <c r="H544" i="4" l="1"/>
  <c r="I544" i="4" s="1"/>
  <c r="H401" i="4"/>
  <c r="I401" i="4" s="1"/>
  <c r="H345" i="4"/>
  <c r="I345" i="4" s="1"/>
  <c r="H341" i="4"/>
  <c r="I341" i="4" s="1"/>
  <c r="H336" i="4"/>
  <c r="I336" i="4" s="1"/>
  <c r="H320" i="4"/>
  <c r="I320" i="4" s="1"/>
  <c r="H299" i="4"/>
  <c r="I299" i="4" s="1"/>
  <c r="H285" i="4"/>
  <c r="I285" i="4" s="1"/>
  <c r="H281" i="4"/>
  <c r="I281" i="4" s="1"/>
  <c r="H277" i="4"/>
  <c r="I277" i="4" s="1"/>
  <c r="H275" i="4"/>
  <c r="I275" i="4" s="1"/>
  <c r="H272" i="4"/>
  <c r="I272" i="4" s="1"/>
  <c r="H265" i="4"/>
  <c r="I265" i="4" s="1"/>
  <c r="H262" i="4"/>
  <c r="I262" i="4" s="1"/>
  <c r="H259" i="4"/>
  <c r="I259" i="4" s="1"/>
  <c r="H136" i="4"/>
  <c r="I136" i="4" s="1"/>
  <c r="H133" i="4"/>
  <c r="I133" i="4" s="1"/>
  <c r="H128" i="4"/>
  <c r="I128" i="4" s="1"/>
  <c r="H112" i="4"/>
  <c r="I112" i="4" s="1"/>
  <c r="H110" i="4"/>
  <c r="I110" i="4" s="1"/>
  <c r="H106" i="4"/>
  <c r="I106" i="4" s="1"/>
  <c r="H102" i="4"/>
  <c r="I102" i="4" s="1"/>
  <c r="H97" i="4"/>
  <c r="I97" i="4" s="1"/>
  <c r="H93" i="4"/>
  <c r="I93" i="4" s="1"/>
  <c r="H91" i="4"/>
  <c r="I91" i="4" s="1"/>
  <c r="H71" i="4"/>
  <c r="I71" i="4" s="1"/>
  <c r="H60" i="4"/>
  <c r="I60" i="4" s="1"/>
  <c r="H52" i="4"/>
  <c r="I52" i="4" s="1"/>
  <c r="H50" i="4"/>
  <c r="I50" i="4" s="1"/>
  <c r="H44" i="4"/>
  <c r="I44" i="4" s="1"/>
  <c r="H34" i="4"/>
  <c r="I34" i="4" s="1"/>
  <c r="H32" i="4"/>
  <c r="I32" i="4" s="1"/>
  <c r="H27" i="4"/>
  <c r="I27" i="4" s="1"/>
  <c r="H23" i="4"/>
  <c r="I23" i="4" s="1"/>
  <c r="H17" i="4"/>
  <c r="I17" i="4" s="1"/>
  <c r="H15" i="4"/>
  <c r="I15" i="4" s="1"/>
  <c r="G524" i="4" l="1"/>
  <c r="H616" i="4" l="1"/>
  <c r="G616" i="4"/>
  <c r="J114" i="4"/>
  <c r="I616" i="4" l="1"/>
  <c r="J60" i="4"/>
  <c r="G344" i="4" l="1"/>
  <c r="G343" i="4" s="1"/>
  <c r="H571" i="4" l="1"/>
  <c r="G571" i="4"/>
  <c r="I571" i="4" l="1"/>
  <c r="K181" i="4"/>
  <c r="E67" i="12" l="1"/>
  <c r="J108" i="4"/>
  <c r="J106" i="4"/>
  <c r="J102" i="4"/>
  <c r="J100" i="4"/>
  <c r="J97" i="4"/>
  <c r="J93" i="4"/>
  <c r="J91" i="4"/>
  <c r="J71" i="4"/>
  <c r="J69" i="4"/>
  <c r="J67" i="4"/>
  <c r="J65" i="4"/>
  <c r="J58" i="4"/>
  <c r="J54" i="4"/>
  <c r="J50" i="4"/>
  <c r="H49" i="4"/>
  <c r="J27" i="4"/>
  <c r="J23" i="4"/>
  <c r="J19" i="4"/>
  <c r="K100" i="4"/>
  <c r="J34" i="4"/>
  <c r="J32" i="4"/>
  <c r="J17" i="4"/>
  <c r="J15" i="4"/>
  <c r="H573" i="4"/>
  <c r="G573" i="4"/>
  <c r="H577" i="4"/>
  <c r="G577" i="4"/>
  <c r="I577" i="4" l="1"/>
  <c r="I573" i="4"/>
  <c r="H378" i="4"/>
  <c r="G378" i="4"/>
  <c r="G377" i="4" s="1"/>
  <c r="G376" i="4" s="1"/>
  <c r="G375" i="4" s="1"/>
  <c r="G642" i="4" s="1"/>
  <c r="D25" i="12" s="1"/>
  <c r="K71" i="4"/>
  <c r="H70" i="4"/>
  <c r="G70" i="4"/>
  <c r="H344" i="4"/>
  <c r="H154" i="4"/>
  <c r="H153" i="4" s="1"/>
  <c r="G154" i="4"/>
  <c r="G153" i="4"/>
  <c r="G152" i="4" s="1"/>
  <c r="G151" i="4" s="1"/>
  <c r="H85" i="4"/>
  <c r="G85" i="4"/>
  <c r="I85" i="4" l="1"/>
  <c r="H152" i="4"/>
  <c r="I153" i="4"/>
  <c r="I154" i="4"/>
  <c r="H343" i="4"/>
  <c r="I343" i="4" s="1"/>
  <c r="I344" i="4"/>
  <c r="I70" i="4"/>
  <c r="K70" i="4" s="1"/>
  <c r="H377" i="4"/>
  <c r="I378" i="4"/>
  <c r="K85" i="4"/>
  <c r="K86" i="4"/>
  <c r="H253" i="4"/>
  <c r="G253" i="4"/>
  <c r="G252" i="4" s="1"/>
  <c r="H225" i="4"/>
  <c r="G225" i="4"/>
  <c r="H217" i="4"/>
  <c r="G217" i="4"/>
  <c r="G216" i="4" s="1"/>
  <c r="H214" i="4"/>
  <c r="H213" i="4" s="1"/>
  <c r="G214" i="4"/>
  <c r="G213" i="4"/>
  <c r="G212" i="4" s="1"/>
  <c r="H205" i="4"/>
  <c r="G205" i="4"/>
  <c r="G204" i="4" s="1"/>
  <c r="H202" i="4"/>
  <c r="H201" i="4" s="1"/>
  <c r="H200" i="4" s="1"/>
  <c r="G202" i="4"/>
  <c r="G201" i="4"/>
  <c r="G200" i="4" s="1"/>
  <c r="G199" i="4" s="1"/>
  <c r="H191" i="4"/>
  <c r="G191" i="4"/>
  <c r="H189" i="4"/>
  <c r="G189" i="4"/>
  <c r="G188" i="4" s="1"/>
  <c r="G236" i="4"/>
  <c r="I236" i="4" s="1"/>
  <c r="J181" i="4"/>
  <c r="H188" i="4" l="1"/>
  <c r="I188" i="4" s="1"/>
  <c r="I189" i="4"/>
  <c r="I191" i="4"/>
  <c r="I200" i="4"/>
  <c r="I201" i="4"/>
  <c r="I202" i="4"/>
  <c r="H204" i="4"/>
  <c r="I204" i="4" s="1"/>
  <c r="I205" i="4"/>
  <c r="I213" i="4"/>
  <c r="I214" i="4"/>
  <c r="H216" i="4"/>
  <c r="I216" i="4" s="1"/>
  <c r="I217" i="4"/>
  <c r="I225" i="4"/>
  <c r="H252" i="4"/>
  <c r="I252" i="4" s="1"/>
  <c r="I253" i="4"/>
  <c r="H376" i="4"/>
  <c r="I377" i="4"/>
  <c r="H151" i="4"/>
  <c r="I151" i="4" s="1"/>
  <c r="I152" i="4"/>
  <c r="H601" i="4"/>
  <c r="G601" i="4"/>
  <c r="H597" i="4"/>
  <c r="G597" i="4"/>
  <c r="G593" i="4" s="1"/>
  <c r="G592" i="4" s="1"/>
  <c r="I597" i="4" l="1"/>
  <c r="I601" i="4"/>
  <c r="H375" i="4"/>
  <c r="I376" i="4"/>
  <c r="H212" i="4"/>
  <c r="I212" i="4" s="1"/>
  <c r="H199" i="4"/>
  <c r="I199" i="4" s="1"/>
  <c r="H593" i="4"/>
  <c r="H589" i="4"/>
  <c r="G589" i="4"/>
  <c r="H582" i="4"/>
  <c r="G582" i="4"/>
  <c r="H575" i="4"/>
  <c r="G575" i="4"/>
  <c r="H569" i="4"/>
  <c r="G569" i="4"/>
  <c r="H565" i="4"/>
  <c r="G565" i="4"/>
  <c r="H567" i="4"/>
  <c r="G567" i="4"/>
  <c r="H550" i="4"/>
  <c r="H549" i="4" s="1"/>
  <c r="H548" i="4" s="1"/>
  <c r="H547" i="4" s="1"/>
  <c r="G550" i="4"/>
  <c r="G549" i="4" s="1"/>
  <c r="G548" i="4" s="1"/>
  <c r="G547" i="4" s="1"/>
  <c r="H545" i="4"/>
  <c r="G545" i="4"/>
  <c r="H537" i="4"/>
  <c r="G537" i="4"/>
  <c r="H539" i="4"/>
  <c r="G539" i="4"/>
  <c r="H524" i="4"/>
  <c r="I524" i="4" s="1"/>
  <c r="H516" i="4"/>
  <c r="G516" i="4"/>
  <c r="H485" i="4"/>
  <c r="G485" i="4"/>
  <c r="G484" i="4" s="1"/>
  <c r="G483" i="4" s="1"/>
  <c r="G482" i="4" s="1"/>
  <c r="H484" i="4"/>
  <c r="H483" i="4" s="1"/>
  <c r="H482" i="4" s="1"/>
  <c r="H463" i="4"/>
  <c r="G463" i="4"/>
  <c r="H458" i="4"/>
  <c r="G458" i="4"/>
  <c r="H453" i="4"/>
  <c r="G453" i="4"/>
  <c r="G440" i="4"/>
  <c r="H440" i="4"/>
  <c r="H429" i="4"/>
  <c r="G429" i="4"/>
  <c r="H414" i="4"/>
  <c r="G414" i="4"/>
  <c r="H407" i="4"/>
  <c r="G407" i="4"/>
  <c r="H388" i="4"/>
  <c r="G388" i="4"/>
  <c r="H392" i="4"/>
  <c r="G392" i="4"/>
  <c r="H346" i="4"/>
  <c r="G346" i="4"/>
  <c r="I440" i="4" l="1"/>
  <c r="I593" i="4"/>
  <c r="I592" i="4" s="1"/>
  <c r="H592" i="4"/>
  <c r="I346" i="4"/>
  <c r="I392" i="4"/>
  <c r="I388" i="4"/>
  <c r="I407" i="4"/>
  <c r="I414" i="4"/>
  <c r="I429" i="4"/>
  <c r="I453" i="4"/>
  <c r="I458" i="4"/>
  <c r="I463" i="4"/>
  <c r="I482" i="4"/>
  <c r="I483" i="4"/>
  <c r="I484" i="4"/>
  <c r="I485" i="4"/>
  <c r="I516" i="4"/>
  <c r="I539" i="4"/>
  <c r="I537" i="4"/>
  <c r="I545" i="4"/>
  <c r="I547" i="4"/>
  <c r="I548" i="4"/>
  <c r="I549" i="4"/>
  <c r="I550" i="4"/>
  <c r="I567" i="4"/>
  <c r="I565" i="4"/>
  <c r="I569" i="4"/>
  <c r="I575" i="4"/>
  <c r="I582" i="4"/>
  <c r="I589" i="4"/>
  <c r="H642" i="4"/>
  <c r="E25" i="12" s="1"/>
  <c r="F25" i="12" s="1"/>
  <c r="I375" i="4"/>
  <c r="I642" i="4" s="1"/>
  <c r="G536" i="4"/>
  <c r="G535" i="4" s="1"/>
  <c r="H536" i="4"/>
  <c r="H340" i="4"/>
  <c r="G340" i="4"/>
  <c r="H276" i="4"/>
  <c r="G276" i="4"/>
  <c r="I276" i="4" l="1"/>
  <c r="I340" i="4"/>
  <c r="H535" i="4"/>
  <c r="I535" i="4" s="1"/>
  <c r="I536" i="4"/>
  <c r="H250" i="4"/>
  <c r="G250" i="4"/>
  <c r="H235" i="4"/>
  <c r="G235" i="4"/>
  <c r="G234" i="4" s="1"/>
  <c r="G233" i="4" s="1"/>
  <c r="G232" i="4" s="1"/>
  <c r="G231" i="4" s="1"/>
  <c r="H234" i="4"/>
  <c r="H233" i="4" s="1"/>
  <c r="H229" i="4"/>
  <c r="G229" i="4"/>
  <c r="G228" i="4" s="1"/>
  <c r="G227" i="4" s="1"/>
  <c r="H223" i="4"/>
  <c r="H222" i="4" s="1"/>
  <c r="G223" i="4"/>
  <c r="G222" i="4" s="1"/>
  <c r="H210" i="4"/>
  <c r="H209" i="4" s="1"/>
  <c r="H208" i="4" s="1"/>
  <c r="G210" i="4"/>
  <c r="G209" i="4" s="1"/>
  <c r="G208" i="4" s="1"/>
  <c r="G207" i="4" s="1"/>
  <c r="G198" i="4" s="1"/>
  <c r="H196" i="4"/>
  <c r="G196" i="4"/>
  <c r="G195" i="4" s="1"/>
  <c r="G194" i="4" s="1"/>
  <c r="G193" i="4" s="1"/>
  <c r="H186" i="4"/>
  <c r="H185" i="4" s="1"/>
  <c r="H184" i="4" s="1"/>
  <c r="G186" i="4"/>
  <c r="G185" i="4" s="1"/>
  <c r="G184" i="4" s="1"/>
  <c r="G183" i="4" s="1"/>
  <c r="H180" i="4"/>
  <c r="G180" i="4"/>
  <c r="G179" i="4" s="1"/>
  <c r="G178" i="4" s="1"/>
  <c r="G177" i="4" s="1"/>
  <c r="H137" i="4"/>
  <c r="G137" i="4"/>
  <c r="H161" i="4"/>
  <c r="H160" i="4" s="1"/>
  <c r="H159" i="4" s="1"/>
  <c r="H158" i="4" s="1"/>
  <c r="G161" i="4"/>
  <c r="G160" i="4"/>
  <c r="G159" i="4" s="1"/>
  <c r="G158" i="4" s="1"/>
  <c r="G157" i="4" s="1"/>
  <c r="H111" i="4"/>
  <c r="G111" i="4"/>
  <c r="H101" i="4"/>
  <c r="G101" i="4"/>
  <c r="K93" i="4"/>
  <c r="H92" i="4"/>
  <c r="G92" i="4"/>
  <c r="H75" i="4"/>
  <c r="G75" i="4"/>
  <c r="G74" i="4" s="1"/>
  <c r="G73" i="4" s="1"/>
  <c r="G72" i="4" s="1"/>
  <c r="K69" i="4"/>
  <c r="H68" i="4"/>
  <c r="G68" i="4"/>
  <c r="K60" i="4"/>
  <c r="H59" i="4"/>
  <c r="G59" i="4"/>
  <c r="H57" i="4"/>
  <c r="G57" i="4"/>
  <c r="K56" i="4"/>
  <c r="H55" i="4"/>
  <c r="G55" i="4"/>
  <c r="K54" i="4"/>
  <c r="H53" i="4"/>
  <c r="G53" i="4"/>
  <c r="K52" i="4"/>
  <c r="H51" i="4"/>
  <c r="G51" i="4"/>
  <c r="H26" i="4"/>
  <c r="G26" i="4"/>
  <c r="G655" i="4" l="1"/>
  <c r="I26" i="4"/>
  <c r="I51" i="4"/>
  <c r="K51" i="4" s="1"/>
  <c r="I53" i="4"/>
  <c r="K53" i="4" s="1"/>
  <c r="I55" i="4"/>
  <c r="K55" i="4" s="1"/>
  <c r="I57" i="4"/>
  <c r="K57" i="4" s="1"/>
  <c r="I59" i="4"/>
  <c r="K59" i="4" s="1"/>
  <c r="I68" i="4"/>
  <c r="K68" i="4" s="1"/>
  <c r="H74" i="4"/>
  <c r="I75" i="4"/>
  <c r="I92" i="4"/>
  <c r="K92" i="4" s="1"/>
  <c r="I101" i="4"/>
  <c r="K101" i="4" s="1"/>
  <c r="I111" i="4"/>
  <c r="I158" i="4"/>
  <c r="I159" i="4"/>
  <c r="I160" i="4"/>
  <c r="I161" i="4"/>
  <c r="I137" i="4"/>
  <c r="H179" i="4"/>
  <c r="I180" i="4"/>
  <c r="H183" i="4"/>
  <c r="I183" i="4" s="1"/>
  <c r="I184" i="4"/>
  <c r="I185" i="4"/>
  <c r="I186" i="4"/>
  <c r="H195" i="4"/>
  <c r="I196" i="4"/>
  <c r="H207" i="4"/>
  <c r="I208" i="4"/>
  <c r="I209" i="4"/>
  <c r="I210" i="4"/>
  <c r="I223" i="4"/>
  <c r="I222" i="4" s="1"/>
  <c r="H228" i="4"/>
  <c r="I229" i="4"/>
  <c r="H232" i="4"/>
  <c r="I233" i="4"/>
  <c r="I234" i="4"/>
  <c r="I235" i="4"/>
  <c r="I250" i="4"/>
  <c r="K26" i="4"/>
  <c r="K27" i="4"/>
  <c r="K58" i="4"/>
  <c r="K76" i="4"/>
  <c r="K102" i="4"/>
  <c r="K111" i="4"/>
  <c r="K112" i="4"/>
  <c r="K75" i="4"/>
  <c r="H157" i="4"/>
  <c r="I157" i="4" s="1"/>
  <c r="G182" i="4"/>
  <c r="G176" i="4"/>
  <c r="G636" i="4"/>
  <c r="G221" i="4"/>
  <c r="K121" i="4"/>
  <c r="K120" i="4"/>
  <c r="H221" i="4" l="1"/>
  <c r="H231" i="4"/>
  <c r="I231" i="4" s="1"/>
  <c r="I232" i="4"/>
  <c r="H227" i="4"/>
  <c r="I227" i="4" s="1"/>
  <c r="I228" i="4"/>
  <c r="I207" i="4"/>
  <c r="H198" i="4"/>
  <c r="I198" i="4" s="1"/>
  <c r="H194" i="4"/>
  <c r="I195" i="4"/>
  <c r="H178" i="4"/>
  <c r="I179" i="4"/>
  <c r="H73" i="4"/>
  <c r="I74" i="4"/>
  <c r="K74" i="4"/>
  <c r="D21" i="12"/>
  <c r="G220" i="4"/>
  <c r="H410" i="4"/>
  <c r="G410" i="4"/>
  <c r="G49" i="4"/>
  <c r="I49" i="4" s="1"/>
  <c r="I410" i="4" l="1"/>
  <c r="H72" i="4"/>
  <c r="I73" i="4"/>
  <c r="K73" i="4" s="1"/>
  <c r="H177" i="4"/>
  <c r="I178" i="4"/>
  <c r="H193" i="4"/>
  <c r="I194" i="4"/>
  <c r="H220" i="4"/>
  <c r="I221" i="4"/>
  <c r="K49" i="4"/>
  <c r="K50" i="4"/>
  <c r="G219" i="4"/>
  <c r="H476" i="4"/>
  <c r="G476" i="4"/>
  <c r="G475" i="4" s="1"/>
  <c r="G474" i="4" s="1"/>
  <c r="H475" i="4" l="1"/>
  <c r="I476" i="4"/>
  <c r="H219" i="4"/>
  <c r="I219" i="4" s="1"/>
  <c r="I220" i="4"/>
  <c r="I193" i="4"/>
  <c r="H182" i="4"/>
  <c r="I182" i="4" s="1"/>
  <c r="I177" i="4"/>
  <c r="I636" i="4" s="1"/>
  <c r="H176" i="4"/>
  <c r="I176" i="4" s="1"/>
  <c r="H636" i="4"/>
  <c r="E21" i="12" s="1"/>
  <c r="F21" i="12" s="1"/>
  <c r="I72" i="4"/>
  <c r="H655" i="4"/>
  <c r="I655" i="4"/>
  <c r="K72" i="4"/>
  <c r="H599" i="4"/>
  <c r="G599" i="4"/>
  <c r="H143" i="4"/>
  <c r="G143" i="4"/>
  <c r="I143" i="4" l="1"/>
  <c r="I599" i="4"/>
  <c r="H474" i="4"/>
  <c r="I474" i="4" s="1"/>
  <c r="I475" i="4"/>
  <c r="H113" i="4"/>
  <c r="G113" i="4"/>
  <c r="I113" i="4" l="1"/>
  <c r="K113" i="4"/>
  <c r="K114" i="4"/>
  <c r="H105" i="4" l="1"/>
  <c r="K106" i="4" l="1"/>
  <c r="E51" i="12"/>
  <c r="E38" i="12"/>
  <c r="H107" i="4"/>
  <c r="H104" i="4" l="1"/>
  <c r="H149" i="4"/>
  <c r="G149" i="4" l="1"/>
  <c r="I149" i="4" s="1"/>
  <c r="H709" i="4" l="1"/>
  <c r="G709" i="4"/>
  <c r="H412" i="4" l="1"/>
  <c r="G412" i="4"/>
  <c r="G409" i="4" s="1"/>
  <c r="G335" i="4"/>
  <c r="H337" i="4"/>
  <c r="G337" i="4"/>
  <c r="H351" i="4"/>
  <c r="H350" i="4" l="1"/>
  <c r="I337" i="4"/>
  <c r="H409" i="4"/>
  <c r="I409" i="4" s="1"/>
  <c r="I412" i="4"/>
  <c r="H682" i="4"/>
  <c r="E65" i="12" s="1"/>
  <c r="H613" i="4" l="1"/>
  <c r="G613" i="4"/>
  <c r="G612" i="4" s="1"/>
  <c r="G611" i="4" s="1"/>
  <c r="H607" i="4"/>
  <c r="G607" i="4"/>
  <c r="G606" i="4" s="1"/>
  <c r="G605" i="4" s="1"/>
  <c r="G604" i="4" s="1"/>
  <c r="G671" i="4" s="1"/>
  <c r="H580" i="4"/>
  <c r="G580" i="4"/>
  <c r="G579" i="4" s="1"/>
  <c r="H562" i="4"/>
  <c r="G562" i="4"/>
  <c r="G561" i="4" s="1"/>
  <c r="H556" i="4"/>
  <c r="G556" i="4"/>
  <c r="G555" i="4" s="1"/>
  <c r="G554" i="4" s="1"/>
  <c r="G553" i="4" s="1"/>
  <c r="H530" i="4"/>
  <c r="G530" i="4"/>
  <c r="G529" i="4" s="1"/>
  <c r="G528" i="4" s="1"/>
  <c r="G527" i="4" s="1"/>
  <c r="H522" i="4"/>
  <c r="H514" i="4"/>
  <c r="G514" i="4"/>
  <c r="G513" i="4" s="1"/>
  <c r="H498" i="4"/>
  <c r="G498" i="4"/>
  <c r="G497" i="4" s="1"/>
  <c r="G496" i="4" s="1"/>
  <c r="H492" i="4"/>
  <c r="G492" i="4"/>
  <c r="G491" i="4" s="1"/>
  <c r="G490" i="4" s="1"/>
  <c r="G489" i="4" s="1"/>
  <c r="G665" i="4" s="1"/>
  <c r="H480" i="4"/>
  <c r="G480" i="4"/>
  <c r="G479" i="4" s="1"/>
  <c r="G478" i="4" s="1"/>
  <c r="G473" i="4" s="1"/>
  <c r="G472" i="4" s="1"/>
  <c r="H470" i="4"/>
  <c r="G470" i="4"/>
  <c r="G469" i="4" s="1"/>
  <c r="G468" i="4" s="1"/>
  <c r="G467" i="4" s="1"/>
  <c r="G650" i="4" s="1"/>
  <c r="H462" i="4"/>
  <c r="G462" i="4"/>
  <c r="G461" i="4" s="1"/>
  <c r="G460" i="4" s="1"/>
  <c r="G648" i="4" s="1"/>
  <c r="H449" i="4"/>
  <c r="G449" i="4"/>
  <c r="H445" i="4"/>
  <c r="G445" i="4"/>
  <c r="G444" i="4" s="1"/>
  <c r="H439" i="4"/>
  <c r="G439" i="4"/>
  <c r="G438" i="4" s="1"/>
  <c r="H435" i="4"/>
  <c r="H425" i="4"/>
  <c r="G425" i="4"/>
  <c r="H420" i="4"/>
  <c r="H405" i="4"/>
  <c r="H404" i="4" s="1"/>
  <c r="G405" i="4"/>
  <c r="G404" i="4" s="1"/>
  <c r="H400" i="4"/>
  <c r="H385" i="4"/>
  <c r="G385" i="4"/>
  <c r="H383" i="4"/>
  <c r="G383" i="4"/>
  <c r="H396" i="4"/>
  <c r="H391" i="4"/>
  <c r="H373" i="4"/>
  <c r="G373" i="4"/>
  <c r="G372" i="4" s="1"/>
  <c r="H363" i="4"/>
  <c r="G363" i="4"/>
  <c r="H354" i="4"/>
  <c r="G351" i="4"/>
  <c r="H342" i="4"/>
  <c r="G342" i="4"/>
  <c r="H329" i="4"/>
  <c r="G329" i="4"/>
  <c r="G328" i="4" s="1"/>
  <c r="G327" i="4" s="1"/>
  <c r="G705" i="4" s="1"/>
  <c r="G706" i="4" s="1"/>
  <c r="H328" i="4" l="1"/>
  <c r="I329" i="4"/>
  <c r="I342" i="4"/>
  <c r="G350" i="4"/>
  <c r="I350" i="4" s="1"/>
  <c r="I351" i="4"/>
  <c r="I363" i="4"/>
  <c r="H372" i="4"/>
  <c r="I372" i="4" s="1"/>
  <c r="I373" i="4"/>
  <c r="H395" i="4"/>
  <c r="H390" i="4" s="1"/>
  <c r="I383" i="4"/>
  <c r="I385" i="4"/>
  <c r="H399" i="4"/>
  <c r="I405" i="4"/>
  <c r="I404" i="4" s="1"/>
  <c r="H419" i="4"/>
  <c r="I425" i="4"/>
  <c r="H434" i="4"/>
  <c r="H438" i="4"/>
  <c r="I438" i="4" s="1"/>
  <c r="I439" i="4"/>
  <c r="H444" i="4"/>
  <c r="I444" i="4" s="1"/>
  <c r="I445" i="4"/>
  <c r="I449" i="4"/>
  <c r="H461" i="4"/>
  <c r="I462" i="4"/>
  <c r="H469" i="4"/>
  <c r="I470" i="4"/>
  <c r="H479" i="4"/>
  <c r="I480" i="4"/>
  <c r="H491" i="4"/>
  <c r="I492" i="4"/>
  <c r="H497" i="4"/>
  <c r="I498" i="4"/>
  <c r="H513" i="4"/>
  <c r="I513" i="4" s="1"/>
  <c r="I514" i="4"/>
  <c r="H529" i="4"/>
  <c r="I530" i="4"/>
  <c r="H555" i="4"/>
  <c r="I556" i="4"/>
  <c r="H561" i="4"/>
  <c r="I561" i="4" s="1"/>
  <c r="I562" i="4"/>
  <c r="H579" i="4"/>
  <c r="I579" i="4" s="1"/>
  <c r="I580" i="4"/>
  <c r="H606" i="4"/>
  <c r="I607" i="4"/>
  <c r="H612" i="4"/>
  <c r="I613" i="4"/>
  <c r="G371" i="4"/>
  <c r="G370" i="4" s="1"/>
  <c r="G643" i="4" s="1"/>
  <c r="G403" i="4"/>
  <c r="G610" i="4"/>
  <c r="H521" i="4"/>
  <c r="G560" i="4"/>
  <c r="H560" i="4"/>
  <c r="H559" i="4" s="1"/>
  <c r="H403" i="4"/>
  <c r="H382" i="4"/>
  <c r="G382" i="4"/>
  <c r="G381" i="4" s="1"/>
  <c r="G396" i="4"/>
  <c r="I396" i="4" s="1"/>
  <c r="G395" i="4"/>
  <c r="H308" i="4"/>
  <c r="I403" i="4" l="1"/>
  <c r="G559" i="4"/>
  <c r="G659" i="4" s="1"/>
  <c r="H307" i="4"/>
  <c r="H689" i="4"/>
  <c r="H381" i="4"/>
  <c r="I381" i="4" s="1"/>
  <c r="I382" i="4"/>
  <c r="I560" i="4"/>
  <c r="I559" i="4" s="1"/>
  <c r="H520" i="4"/>
  <c r="H591" i="4"/>
  <c r="H611" i="4"/>
  <c r="I612" i="4"/>
  <c r="H605" i="4"/>
  <c r="I606" i="4"/>
  <c r="H554" i="4"/>
  <c r="I555" i="4"/>
  <c r="H528" i="4"/>
  <c r="I529" i="4"/>
  <c r="H496" i="4"/>
  <c r="I496" i="4" s="1"/>
  <c r="I497" i="4"/>
  <c r="H490" i="4"/>
  <c r="I491" i="4"/>
  <c r="H478" i="4"/>
  <c r="I479" i="4"/>
  <c r="H468" i="4"/>
  <c r="I469" i="4"/>
  <c r="H460" i="4"/>
  <c r="I461" i="4"/>
  <c r="H433" i="4"/>
  <c r="H418" i="4"/>
  <c r="H398" i="4"/>
  <c r="I395" i="4"/>
  <c r="H327" i="4"/>
  <c r="I328" i="4"/>
  <c r="G609" i="4"/>
  <c r="G673" i="4"/>
  <c r="G672" i="4" s="1"/>
  <c r="H380" i="4"/>
  <c r="H258" i="4"/>
  <c r="H141" i="4"/>
  <c r="G141" i="4"/>
  <c r="G140" i="4" s="1"/>
  <c r="G119" i="4"/>
  <c r="G118" i="4" s="1"/>
  <c r="G117" i="4" s="1"/>
  <c r="G116" i="4" s="1"/>
  <c r="H14" i="4"/>
  <c r="G14" i="4"/>
  <c r="D51" i="12"/>
  <c r="F51" i="12" s="1"/>
  <c r="I14" i="4" l="1"/>
  <c r="H140" i="4"/>
  <c r="I140" i="4" s="1"/>
  <c r="I141" i="4"/>
  <c r="H644" i="4"/>
  <c r="E27" i="12" s="1"/>
  <c r="H705" i="4"/>
  <c r="H706" i="4" s="1"/>
  <c r="I327" i="4"/>
  <c r="H699" i="4"/>
  <c r="H417" i="4"/>
  <c r="I460" i="4"/>
  <c r="H648" i="4"/>
  <c r="E31" i="12" s="1"/>
  <c r="H467" i="4"/>
  <c r="I468" i="4"/>
  <c r="H473" i="4"/>
  <c r="I478" i="4"/>
  <c r="H489" i="4"/>
  <c r="I490" i="4"/>
  <c r="H527" i="4"/>
  <c r="I527" i="4" s="1"/>
  <c r="I528" i="4"/>
  <c r="H553" i="4"/>
  <c r="I553" i="4" s="1"/>
  <c r="I554" i="4"/>
  <c r="H604" i="4"/>
  <c r="I605" i="4"/>
  <c r="H610" i="4"/>
  <c r="I611" i="4"/>
  <c r="H519" i="4"/>
  <c r="H659" i="4"/>
  <c r="E42" i="12" s="1"/>
  <c r="H306" i="4"/>
  <c r="H294" i="4"/>
  <c r="G294" i="4"/>
  <c r="G293" i="4" s="1"/>
  <c r="G292" i="4" s="1"/>
  <c r="G291" i="4" s="1"/>
  <c r="G627" i="4" s="1"/>
  <c r="D12" i="12" s="1"/>
  <c r="H293" i="4" l="1"/>
  <c r="I294" i="4"/>
  <c r="H688" i="4"/>
  <c r="H676" i="4"/>
  <c r="E59" i="12" s="1"/>
  <c r="H673" i="4"/>
  <c r="I610" i="4"/>
  <c r="H609" i="4"/>
  <c r="I609" i="4" s="1"/>
  <c r="H671" i="4"/>
  <c r="E54" i="12" s="1"/>
  <c r="I604" i="4"/>
  <c r="I671" i="4" s="1"/>
  <c r="H665" i="4"/>
  <c r="E48" i="12" s="1"/>
  <c r="I489" i="4"/>
  <c r="H472" i="4"/>
  <c r="I472" i="4" s="1"/>
  <c r="I473" i="4"/>
  <c r="I467" i="4"/>
  <c r="H466" i="4"/>
  <c r="H649" i="4"/>
  <c r="E32" i="12" s="1"/>
  <c r="H650" i="4"/>
  <c r="E33" i="12" s="1"/>
  <c r="H646" i="4"/>
  <c r="E29" i="12" s="1"/>
  <c r="L181" i="4"/>
  <c r="K42" i="4"/>
  <c r="K40" i="4"/>
  <c r="I665" i="4"/>
  <c r="I705" i="4"/>
  <c r="I706" i="4" s="1"/>
  <c r="K110" i="4"/>
  <c r="K91" i="4"/>
  <c r="K84" i="4"/>
  <c r="K83" i="4"/>
  <c r="K81" i="4"/>
  <c r="K67" i="4"/>
  <c r="K65" i="4"/>
  <c r="K48" i="4"/>
  <c r="K46" i="4"/>
  <c r="K36" i="4"/>
  <c r="K34" i="4"/>
  <c r="K19" i="4"/>
  <c r="E44" i="12" l="1"/>
  <c r="H672" i="4"/>
  <c r="E56" i="12"/>
  <c r="H292" i="4"/>
  <c r="I293" i="4"/>
  <c r="I682" i="4"/>
  <c r="I709" i="4"/>
  <c r="I649" i="4"/>
  <c r="I650" i="4"/>
  <c r="I673" i="4"/>
  <c r="I672" i="4" s="1"/>
  <c r="H16" i="4"/>
  <c r="H18" i="4"/>
  <c r="H20" i="4"/>
  <c r="H22" i="4"/>
  <c r="H24" i="4"/>
  <c r="H31" i="4"/>
  <c r="H33" i="4"/>
  <c r="H35" i="4"/>
  <c r="H37" i="4"/>
  <c r="H39" i="4"/>
  <c r="H41" i="4"/>
  <c r="H43" i="4"/>
  <c r="H45" i="4"/>
  <c r="H47" i="4"/>
  <c r="H64" i="4"/>
  <c r="H66" i="4"/>
  <c r="H80" i="4"/>
  <c r="H82" i="4"/>
  <c r="H90" i="4"/>
  <c r="H96" i="4"/>
  <c r="H98" i="4"/>
  <c r="H109" i="4"/>
  <c r="H119" i="4"/>
  <c r="I119" i="4" s="1"/>
  <c r="K119" i="4" s="1"/>
  <c r="H127" i="4"/>
  <c r="H132" i="4"/>
  <c r="H134" i="4"/>
  <c r="H139" i="4"/>
  <c r="H147" i="4"/>
  <c r="H167" i="4"/>
  <c r="H174" i="4"/>
  <c r="H241" i="4"/>
  <c r="H243" i="4"/>
  <c r="H248" i="4"/>
  <c r="H257" i="4"/>
  <c r="H261" i="4"/>
  <c r="H264" i="4"/>
  <c r="H266" i="4"/>
  <c r="H271" i="4"/>
  <c r="H273" i="4"/>
  <c r="H280" i="4"/>
  <c r="H284" i="4"/>
  <c r="H289" i="4"/>
  <c r="H298" i="4"/>
  <c r="H300" i="4"/>
  <c r="H312" i="4"/>
  <c r="H317" i="4"/>
  <c r="H319" i="4"/>
  <c r="H323" i="4"/>
  <c r="H326" i="4"/>
  <c r="H335" i="4"/>
  <c r="I335" i="4" s="1"/>
  <c r="H356" i="4"/>
  <c r="H366" i="4"/>
  <c r="H368" i="4"/>
  <c r="H371" i="4"/>
  <c r="H427" i="4"/>
  <c r="H431" i="4"/>
  <c r="H451" i="4"/>
  <c r="H455" i="4"/>
  <c r="H500" i="4"/>
  <c r="H505" i="4"/>
  <c r="H507" i="4"/>
  <c r="H511" i="4"/>
  <c r="H518" i="4"/>
  <c r="H526" i="4"/>
  <c r="H543" i="4"/>
  <c r="H587" i="4"/>
  <c r="H603" i="4"/>
  <c r="E57" i="12"/>
  <c r="H586" i="4" l="1"/>
  <c r="H675" i="4"/>
  <c r="H504" i="4"/>
  <c r="H370" i="4"/>
  <c r="I370" i="4" s="1"/>
  <c r="I371" i="4"/>
  <c r="H353" i="4"/>
  <c r="H322" i="4"/>
  <c r="H311" i="4"/>
  <c r="H288" i="4"/>
  <c r="H283" i="4"/>
  <c r="H279" i="4"/>
  <c r="H166" i="4"/>
  <c r="H126" i="4"/>
  <c r="H103" i="4"/>
  <c r="H89" i="4"/>
  <c r="H30" i="4"/>
  <c r="H291" i="4"/>
  <c r="I292" i="4"/>
  <c r="H424" i="4"/>
  <c r="K14" i="4"/>
  <c r="K15" i="4"/>
  <c r="H63" i="4"/>
  <c r="H643" i="4"/>
  <c r="I648" i="4"/>
  <c r="I643" i="4"/>
  <c r="H448" i="4"/>
  <c r="H585" i="4"/>
  <c r="H691" i="4" s="1"/>
  <c r="H542" i="4"/>
  <c r="H247" i="4"/>
  <c r="H13" i="4"/>
  <c r="H29" i="4"/>
  <c r="H624" i="4"/>
  <c r="H146" i="4"/>
  <c r="H145" i="4" s="1"/>
  <c r="H362" i="4"/>
  <c r="H510" i="4"/>
  <c r="H495" i="4"/>
  <c r="H488" i="4"/>
  <c r="H423" i="4"/>
  <c r="H316" i="4"/>
  <c r="H270" i="4"/>
  <c r="H302" i="4"/>
  <c r="H240" i="4"/>
  <c r="H173" i="4"/>
  <c r="H131" i="4"/>
  <c r="H118" i="4"/>
  <c r="H95" i="4"/>
  <c r="H79" i="4"/>
  <c r="H263" i="4"/>
  <c r="H334" i="4"/>
  <c r="H297" i="4"/>
  <c r="H296" i="4" l="1"/>
  <c r="H333" i="4"/>
  <c r="H78" i="4"/>
  <c r="H77" i="4" s="1"/>
  <c r="H117" i="4"/>
  <c r="I118" i="4"/>
  <c r="H172" i="4"/>
  <c r="H239" i="4"/>
  <c r="H629" i="4"/>
  <c r="E14" i="12" s="1"/>
  <c r="H269" i="4"/>
  <c r="H268" i="4" s="1"/>
  <c r="H315" i="4"/>
  <c r="H661" i="4"/>
  <c r="H667" i="4"/>
  <c r="E50" i="12" s="1"/>
  <c r="H509" i="4"/>
  <c r="H361" i="4"/>
  <c r="H630" i="4"/>
  <c r="E15" i="12" s="1"/>
  <c r="H28" i="4"/>
  <c r="H246" i="4"/>
  <c r="H541" i="4"/>
  <c r="H443" i="4"/>
  <c r="H627" i="4"/>
  <c r="E12" i="12" s="1"/>
  <c r="F12" i="12" s="1"/>
  <c r="I291" i="4"/>
  <c r="I627" i="4" s="1"/>
  <c r="H88" i="4"/>
  <c r="H125" i="4"/>
  <c r="H165" i="4"/>
  <c r="H278" i="4"/>
  <c r="H282" i="4"/>
  <c r="H287" i="4"/>
  <c r="H310" i="4"/>
  <c r="H321" i="4"/>
  <c r="H349" i="4"/>
  <c r="H503" i="4"/>
  <c r="H502" i="4" s="1"/>
  <c r="E9" i="12"/>
  <c r="K118" i="4"/>
  <c r="H245" i="4"/>
  <c r="E26" i="12"/>
  <c r="H584" i="4"/>
  <c r="H422" i="4"/>
  <c r="H130" i="4"/>
  <c r="H697" i="4" s="1"/>
  <c r="H94" i="4"/>
  <c r="H653" i="4"/>
  <c r="H687" i="4"/>
  <c r="H708" i="4"/>
  <c r="E36" i="12"/>
  <c r="H692" i="4"/>
  <c r="H701" i="4"/>
  <c r="H686" i="4"/>
  <c r="H694" i="4"/>
  <c r="H360" i="4"/>
  <c r="H698" i="4"/>
  <c r="H260" i="4"/>
  <c r="H238" i="4"/>
  <c r="H62" i="4"/>
  <c r="H61" i="4" s="1"/>
  <c r="H12" i="4"/>
  <c r="H494" i="4"/>
  <c r="H558" i="4"/>
  <c r="H305" i="4" l="1"/>
  <c r="H680" i="4"/>
  <c r="E63" i="12" s="1"/>
  <c r="H359" i="4"/>
  <c r="H87" i="4"/>
  <c r="H129" i="4"/>
  <c r="H628" i="4" s="1"/>
  <c r="E13" i="12" s="1"/>
  <c r="H647" i="4"/>
  <c r="H645" i="4" s="1"/>
  <c r="H660" i="4"/>
  <c r="H681" i="4"/>
  <c r="E64" i="12" s="1"/>
  <c r="H656" i="4"/>
  <c r="E39" i="12" s="1"/>
  <c r="H348" i="4"/>
  <c r="H702" i="4"/>
  <c r="H693" i="4"/>
  <c r="H703" i="4"/>
  <c r="H164" i="4"/>
  <c r="H124" i="4"/>
  <c r="H123" i="4" s="1"/>
  <c r="H534" i="4"/>
  <c r="H171" i="4"/>
  <c r="H116" i="4"/>
  <c r="I117" i="4"/>
  <c r="H332" i="4"/>
  <c r="H669" i="4"/>
  <c r="E52" i="12" s="1"/>
  <c r="K117" i="4"/>
  <c r="H641" i="4"/>
  <c r="E30" i="12"/>
  <c r="E43" i="12"/>
  <c r="H658" i="4"/>
  <c r="I659" i="4"/>
  <c r="H657" i="4"/>
  <c r="E40" i="12" s="1"/>
  <c r="H625" i="4"/>
  <c r="H256" i="4"/>
  <c r="H331" i="4"/>
  <c r="H11" i="4"/>
  <c r="H695" i="4"/>
  <c r="H700" i="4"/>
  <c r="H690" i="4"/>
  <c r="H416" i="4"/>
  <c r="H237" i="4"/>
  <c r="H696" i="4" l="1"/>
  <c r="H704" i="4"/>
  <c r="H710" i="4" s="1"/>
  <c r="H679" i="4"/>
  <c r="H652" i="4"/>
  <c r="E35" i="12" s="1"/>
  <c r="H637" i="4"/>
  <c r="H670" i="4"/>
  <c r="E53" i="12" s="1"/>
  <c r="I116" i="4"/>
  <c r="H115" i="4"/>
  <c r="H170" i="4"/>
  <c r="H169" i="4" s="1"/>
  <c r="H633" i="4"/>
  <c r="E18" i="12" s="1"/>
  <c r="H631" i="4"/>
  <c r="E16" i="12" s="1"/>
  <c r="H533" i="4"/>
  <c r="H163" i="4"/>
  <c r="H678" i="4"/>
  <c r="E61" i="12" s="1"/>
  <c r="H638" i="4"/>
  <c r="E22" i="12" s="1"/>
  <c r="H626" i="4"/>
  <c r="E11" i="12" s="1"/>
  <c r="H654" i="4"/>
  <c r="E37" i="12" s="1"/>
  <c r="E10" i="12"/>
  <c r="E24" i="12"/>
  <c r="H639" i="4"/>
  <c r="K116" i="4"/>
  <c r="I670" i="4"/>
  <c r="H651" i="4"/>
  <c r="H10" i="4"/>
  <c r="H255" i="4"/>
  <c r="H623" i="4" l="1"/>
  <c r="H122" i="4"/>
  <c r="E23" i="12"/>
  <c r="H677" i="4"/>
  <c r="H532" i="4"/>
  <c r="H632" i="4"/>
  <c r="H666" i="4"/>
  <c r="H634" i="4"/>
  <c r="E20" i="12"/>
  <c r="E34" i="12"/>
  <c r="H9" i="4"/>
  <c r="H683" i="4"/>
  <c r="H620" i="4" l="1"/>
  <c r="H711" i="4"/>
  <c r="H684" i="4"/>
  <c r="H622" i="4" l="1"/>
  <c r="K32" i="4" l="1"/>
  <c r="G313" i="4"/>
  <c r="I313" i="4" s="1"/>
  <c r="G420" i="4"/>
  <c r="I420" i="4" s="1"/>
  <c r="K99" i="4"/>
  <c r="G105" i="4"/>
  <c r="I105" i="4" s="1"/>
  <c r="K105" i="4" s="1"/>
  <c r="K23" i="4" l="1"/>
  <c r="K44" i="4"/>
  <c r="K21" i="4"/>
  <c r="K25" i="4"/>
  <c r="K38" i="4"/>
  <c r="K97" i="4"/>
  <c r="G107" i="4"/>
  <c r="G522" i="4"/>
  <c r="I522" i="4" s="1"/>
  <c r="G435" i="4"/>
  <c r="G400" i="4"/>
  <c r="G391" i="4"/>
  <c r="G354" i="4"/>
  <c r="I354" i="4" s="1"/>
  <c r="G419" i="4"/>
  <c r="G418" i="4" l="1"/>
  <c r="I419" i="4"/>
  <c r="G390" i="4"/>
  <c r="G689" i="4" s="1"/>
  <c r="I391" i="4"/>
  <c r="G399" i="4"/>
  <c r="I400" i="4"/>
  <c r="G434" i="4"/>
  <c r="I435" i="4"/>
  <c r="G104" i="4"/>
  <c r="I104" i="4" s="1"/>
  <c r="I107" i="4"/>
  <c r="K17" i="4"/>
  <c r="K108" i="4"/>
  <c r="G521" i="4"/>
  <c r="G466" i="4"/>
  <c r="I466" i="4" s="1"/>
  <c r="G520" i="4" l="1"/>
  <c r="I521" i="4"/>
  <c r="G433" i="4"/>
  <c r="I433" i="4" s="1"/>
  <c r="I434" i="4"/>
  <c r="G398" i="4"/>
  <c r="G380" i="4" s="1"/>
  <c r="I399" i="4"/>
  <c r="I390" i="4"/>
  <c r="G417" i="4"/>
  <c r="I418" i="4"/>
  <c r="K107" i="4"/>
  <c r="I689" i="4"/>
  <c r="G649" i="4"/>
  <c r="G326" i="4"/>
  <c r="I326" i="4" s="1"/>
  <c r="G646" i="4" l="1"/>
  <c r="I417" i="4"/>
  <c r="I646" i="4" s="1"/>
  <c r="G644" i="4"/>
  <c r="I380" i="4"/>
  <c r="I644" i="4" s="1"/>
  <c r="I398" i="4"/>
  <c r="I699" i="4" s="1"/>
  <c r="G699" i="4"/>
  <c r="G519" i="4"/>
  <c r="I519" i="4" s="1"/>
  <c r="I520" i="4"/>
  <c r="K104" i="4"/>
  <c r="I676" i="4"/>
  <c r="D32" i="12"/>
  <c r="F32" i="12" s="1"/>
  <c r="D33" i="12"/>
  <c r="F33" i="12" s="1"/>
  <c r="G323" i="4"/>
  <c r="G322" i="4" l="1"/>
  <c r="I323" i="4"/>
  <c r="G321" i="4" l="1"/>
  <c r="I321" i="4" s="1"/>
  <c r="I322" i="4"/>
  <c r="G682" i="4" l="1"/>
  <c r="D65" i="12" s="1"/>
  <c r="F65" i="12" s="1"/>
  <c r="G16" i="4" l="1"/>
  <c r="I16" i="4" s="1"/>
  <c r="K16" i="4" s="1"/>
  <c r="G18" i="4"/>
  <c r="I18" i="4" s="1"/>
  <c r="K18" i="4" s="1"/>
  <c r="G20" i="4"/>
  <c r="I20" i="4" s="1"/>
  <c r="K20" i="4" s="1"/>
  <c r="G22" i="4"/>
  <c r="I22" i="4" s="1"/>
  <c r="K22" i="4" s="1"/>
  <c r="G24" i="4"/>
  <c r="I24" i="4" s="1"/>
  <c r="K24" i="4" s="1"/>
  <c r="G31" i="4"/>
  <c r="I31" i="4" s="1"/>
  <c r="K31" i="4" s="1"/>
  <c r="G33" i="4"/>
  <c r="I33" i="4" s="1"/>
  <c r="K33" i="4" s="1"/>
  <c r="G35" i="4"/>
  <c r="I35" i="4" s="1"/>
  <c r="K35" i="4" s="1"/>
  <c r="G37" i="4"/>
  <c r="I37" i="4" s="1"/>
  <c r="K37" i="4" s="1"/>
  <c r="G39" i="4"/>
  <c r="I39" i="4" s="1"/>
  <c r="K39" i="4" s="1"/>
  <c r="G41" i="4"/>
  <c r="I41" i="4" s="1"/>
  <c r="K41" i="4" s="1"/>
  <c r="G43" i="4"/>
  <c r="I43" i="4" s="1"/>
  <c r="K43" i="4" s="1"/>
  <c r="G45" i="4"/>
  <c r="I45" i="4" s="1"/>
  <c r="K45" i="4" s="1"/>
  <c r="G47" i="4"/>
  <c r="I47" i="4" s="1"/>
  <c r="K47" i="4" s="1"/>
  <c r="G64" i="4"/>
  <c r="I64" i="4" s="1"/>
  <c r="K64" i="4" s="1"/>
  <c r="G66" i="4"/>
  <c r="I66" i="4" s="1"/>
  <c r="K66" i="4" s="1"/>
  <c r="G80" i="4"/>
  <c r="I80" i="4" s="1"/>
  <c r="K80" i="4" s="1"/>
  <c r="G82" i="4"/>
  <c r="I82" i="4" s="1"/>
  <c r="K82" i="4" s="1"/>
  <c r="G90" i="4"/>
  <c r="G96" i="4"/>
  <c r="I96" i="4" s="1"/>
  <c r="K96" i="4" s="1"/>
  <c r="G98" i="4"/>
  <c r="I98" i="4" s="1"/>
  <c r="K98" i="4" s="1"/>
  <c r="G109" i="4"/>
  <c r="G127" i="4"/>
  <c r="G132" i="4"/>
  <c r="I132" i="4" s="1"/>
  <c r="G134" i="4"/>
  <c r="I134" i="4" s="1"/>
  <c r="G147" i="4"/>
  <c r="G167" i="4"/>
  <c r="I167" i="4" s="1"/>
  <c r="G174" i="4"/>
  <c r="G241" i="4"/>
  <c r="I241" i="4" s="1"/>
  <c r="G243" i="4"/>
  <c r="I243" i="4" s="1"/>
  <c r="G248" i="4"/>
  <c r="I248" i="4" s="1"/>
  <c r="G258" i="4"/>
  <c r="G261" i="4"/>
  <c r="I261" i="4" s="1"/>
  <c r="G264" i="4"/>
  <c r="I264" i="4" s="1"/>
  <c r="G266" i="4"/>
  <c r="I266" i="4" s="1"/>
  <c r="G271" i="4"/>
  <c r="I271" i="4" s="1"/>
  <c r="G273" i="4"/>
  <c r="I273" i="4" s="1"/>
  <c r="G280" i="4"/>
  <c r="G289" i="4"/>
  <c r="G298" i="4"/>
  <c r="I298" i="4" s="1"/>
  <c r="G300" i="4"/>
  <c r="I300" i="4" s="1"/>
  <c r="G302" i="4"/>
  <c r="G308" i="4"/>
  <c r="G312" i="4"/>
  <c r="G317" i="4"/>
  <c r="I317" i="4" s="1"/>
  <c r="G319" i="4"/>
  <c r="I319" i="4" s="1"/>
  <c r="G356" i="4"/>
  <c r="G366" i="4"/>
  <c r="I366" i="4" s="1"/>
  <c r="G368" i="4"/>
  <c r="I368" i="4" s="1"/>
  <c r="G427" i="4"/>
  <c r="I427" i="4" s="1"/>
  <c r="G431" i="4"/>
  <c r="I431" i="4" s="1"/>
  <c r="G451" i="4"/>
  <c r="I451" i="4" s="1"/>
  <c r="G455" i="4"/>
  <c r="I455" i="4" s="1"/>
  <c r="G500" i="4"/>
  <c r="G505" i="4"/>
  <c r="G507" i="4"/>
  <c r="G511" i="4"/>
  <c r="G543" i="4"/>
  <c r="G587" i="4"/>
  <c r="G591" i="4"/>
  <c r="I591" i="4" s="1"/>
  <c r="G586" i="4" l="1"/>
  <c r="I587" i="4"/>
  <c r="G542" i="4"/>
  <c r="I542" i="4" s="1"/>
  <c r="I543" i="4"/>
  <c r="G510" i="4"/>
  <c r="I511" i="4"/>
  <c r="I507" i="4"/>
  <c r="G504" i="4"/>
  <c r="I505" i="4"/>
  <c r="G495" i="4"/>
  <c r="I500" i="4"/>
  <c r="G353" i="4"/>
  <c r="I356" i="4"/>
  <c r="G311" i="4"/>
  <c r="I312" i="4"/>
  <c r="G307" i="4"/>
  <c r="I308" i="4"/>
  <c r="G629" i="4"/>
  <c r="I302" i="4"/>
  <c r="I629" i="4" s="1"/>
  <c r="G288" i="4"/>
  <c r="I289" i="4"/>
  <c r="G279" i="4"/>
  <c r="I280" i="4"/>
  <c r="G257" i="4"/>
  <c r="I257" i="4" s="1"/>
  <c r="I624" i="4" s="1"/>
  <c r="I258" i="4"/>
  <c r="G173" i="4"/>
  <c r="I174" i="4"/>
  <c r="G146" i="4"/>
  <c r="I146" i="4" s="1"/>
  <c r="I147" i="4"/>
  <c r="G126" i="4"/>
  <c r="I127" i="4"/>
  <c r="G103" i="4"/>
  <c r="I103" i="4" s="1"/>
  <c r="K103" i="4" s="1"/>
  <c r="I109" i="4"/>
  <c r="K109" i="4" s="1"/>
  <c r="G89" i="4"/>
  <c r="I90" i="4"/>
  <c r="K90" i="4" s="1"/>
  <c r="G424" i="4"/>
  <c r="G63" i="4"/>
  <c r="G448" i="4"/>
  <c r="G270" i="4"/>
  <c r="G247" i="4"/>
  <c r="G95" i="4"/>
  <c r="I95" i="4" s="1"/>
  <c r="K95" i="4" s="1"/>
  <c r="G30" i="4"/>
  <c r="I30" i="4" s="1"/>
  <c r="K30" i="4" s="1"/>
  <c r="G13" i="4"/>
  <c r="I13" i="4" s="1"/>
  <c r="K13" i="4" s="1"/>
  <c r="G145" i="4"/>
  <c r="G362" i="4"/>
  <c r="G334" i="4"/>
  <c r="G316" i="4"/>
  <c r="G240" i="4"/>
  <c r="I240" i="4" s="1"/>
  <c r="G131" i="4"/>
  <c r="I131" i="4" s="1"/>
  <c r="G79" i="4"/>
  <c r="G166" i="4"/>
  <c r="I166" i="4" s="1"/>
  <c r="G139" i="4"/>
  <c r="I139" i="4" s="1"/>
  <c r="G284" i="4"/>
  <c r="G297" i="4"/>
  <c r="G263" i="4"/>
  <c r="I263" i="4" s="1"/>
  <c r="G29" i="4" l="1"/>
  <c r="G541" i="4"/>
  <c r="G534" i="4" s="1"/>
  <c r="G296" i="4"/>
  <c r="I296" i="4" s="1"/>
  <c r="I297" i="4"/>
  <c r="G283" i="4"/>
  <c r="I284" i="4"/>
  <c r="I541" i="4"/>
  <c r="G78" i="4"/>
  <c r="I78" i="4" s="1"/>
  <c r="K78" i="4" s="1"/>
  <c r="I79" i="4"/>
  <c r="K79" i="4" s="1"/>
  <c r="G315" i="4"/>
  <c r="I316" i="4"/>
  <c r="G333" i="4"/>
  <c r="I334" i="4"/>
  <c r="G361" i="4"/>
  <c r="I361" i="4" s="1"/>
  <c r="I362" i="4"/>
  <c r="G630" i="4"/>
  <c r="I145" i="4"/>
  <c r="I630" i="4" s="1"/>
  <c r="G28" i="4"/>
  <c r="I28" i="4" s="1"/>
  <c r="I29" i="4"/>
  <c r="K29" i="4" s="1"/>
  <c r="G246" i="4"/>
  <c r="I246" i="4" s="1"/>
  <c r="I247" i="4"/>
  <c r="G269" i="4"/>
  <c r="I269" i="4" s="1"/>
  <c r="I686" i="4" s="1"/>
  <c r="I270" i="4"/>
  <c r="G443" i="4"/>
  <c r="I443" i="4" s="1"/>
  <c r="I448" i="4"/>
  <c r="G62" i="4"/>
  <c r="G61" i="4" s="1"/>
  <c r="I63" i="4"/>
  <c r="K63" i="4" s="1"/>
  <c r="G423" i="4"/>
  <c r="I424" i="4"/>
  <c r="G88" i="4"/>
  <c r="I88" i="4" s="1"/>
  <c r="I89" i="4"/>
  <c r="K89" i="4" s="1"/>
  <c r="G125" i="4"/>
  <c r="I126" i="4"/>
  <c r="I708" i="4"/>
  <c r="K708" i="4" s="1"/>
  <c r="G172" i="4"/>
  <c r="I173" i="4"/>
  <c r="G278" i="4"/>
  <c r="I279" i="4"/>
  <c r="G287" i="4"/>
  <c r="I288" i="4"/>
  <c r="G306" i="4"/>
  <c r="I307" i="4"/>
  <c r="G310" i="4"/>
  <c r="I311" i="4"/>
  <c r="G349" i="4"/>
  <c r="I353" i="4"/>
  <c r="G667" i="4"/>
  <c r="I495" i="4"/>
  <c r="I667" i="4" s="1"/>
  <c r="G503" i="4"/>
  <c r="I504" i="4"/>
  <c r="G509" i="4"/>
  <c r="I509" i="4" s="1"/>
  <c r="I510" i="4"/>
  <c r="G585" i="4"/>
  <c r="I586" i="4"/>
  <c r="G94" i="4"/>
  <c r="G692" i="4"/>
  <c r="G130" i="4"/>
  <c r="G653" i="4"/>
  <c r="G260" i="4"/>
  <c r="G708" i="4"/>
  <c r="G686" i="4"/>
  <c r="G129" i="4"/>
  <c r="I129" i="4" s="1"/>
  <c r="I628" i="4" s="1"/>
  <c r="G701" i="4"/>
  <c r="G702" i="4"/>
  <c r="G360" i="4"/>
  <c r="I360" i="4" s="1"/>
  <c r="I641" i="4" s="1"/>
  <c r="I639" i="4" s="1"/>
  <c r="E17" i="12"/>
  <c r="G12" i="4"/>
  <c r="G165" i="4"/>
  <c r="G239" i="4"/>
  <c r="E58" i="12"/>
  <c r="G245" i="4" l="1"/>
  <c r="G687" i="4"/>
  <c r="G77" i="4"/>
  <c r="G656" i="4" s="1"/>
  <c r="G305" i="4"/>
  <c r="G502" i="4"/>
  <c r="G238" i="4"/>
  <c r="I238" i="4" s="1"/>
  <c r="I680" i="4" s="1"/>
  <c r="I239" i="4"/>
  <c r="G164" i="4"/>
  <c r="I165" i="4"/>
  <c r="I12" i="4"/>
  <c r="G625" i="4"/>
  <c r="I260" i="4"/>
  <c r="I625" i="4" s="1"/>
  <c r="G697" i="4"/>
  <c r="I130" i="4"/>
  <c r="G681" i="4"/>
  <c r="D64" i="12" s="1"/>
  <c r="F64" i="12" s="1"/>
  <c r="I245" i="4"/>
  <c r="I681" i="4" s="1"/>
  <c r="I77" i="4"/>
  <c r="G87" i="4"/>
  <c r="I94" i="4"/>
  <c r="K94" i="4" s="1"/>
  <c r="I585" i="4"/>
  <c r="I691" i="4" s="1"/>
  <c r="G584" i="4"/>
  <c r="G691" i="4"/>
  <c r="I503" i="4"/>
  <c r="I502" i="4" s="1"/>
  <c r="G348" i="4"/>
  <c r="I349" i="4"/>
  <c r="I702" i="4" s="1"/>
  <c r="I310" i="4"/>
  <c r="I693" i="4" s="1"/>
  <c r="G693" i="4"/>
  <c r="I306" i="4"/>
  <c r="G688" i="4"/>
  <c r="G690" i="4" s="1"/>
  <c r="I287" i="4"/>
  <c r="I703" i="4" s="1"/>
  <c r="G703" i="4"/>
  <c r="G704" i="4" s="1"/>
  <c r="I278" i="4"/>
  <c r="I694" i="4" s="1"/>
  <c r="G694" i="4"/>
  <c r="G171" i="4"/>
  <c r="I172" i="4"/>
  <c r="I125" i="4"/>
  <c r="G124" i="4"/>
  <c r="I124" i="4" s="1"/>
  <c r="K88" i="4"/>
  <c r="I423" i="4"/>
  <c r="I687" i="4" s="1"/>
  <c r="G422" i="4"/>
  <c r="I62" i="4"/>
  <c r="K28" i="4"/>
  <c r="I653" i="4"/>
  <c r="G332" i="4"/>
  <c r="G331" i="4" s="1"/>
  <c r="I331" i="4" s="1"/>
  <c r="I333" i="4"/>
  <c r="I701" i="4" s="1"/>
  <c r="I315" i="4"/>
  <c r="G533" i="4"/>
  <c r="I533" i="4" s="1"/>
  <c r="I534" i="4"/>
  <c r="G282" i="4"/>
  <c r="I283" i="4"/>
  <c r="G641" i="4"/>
  <c r="G639" i="4" s="1"/>
  <c r="G359" i="4"/>
  <c r="I359" i="4" s="1"/>
  <c r="G698" i="4"/>
  <c r="G700" i="4" s="1"/>
  <c r="G11" i="4"/>
  <c r="G237" i="4"/>
  <c r="I237" i="4" s="1"/>
  <c r="I679" i="4" s="1"/>
  <c r="G123" i="4"/>
  <c r="I123" i="4" s="1"/>
  <c r="G628" i="4"/>
  <c r="G488" i="4"/>
  <c r="I488" i="4" s="1"/>
  <c r="I661" i="4" s="1"/>
  <c r="G624" i="4"/>
  <c r="E28" i="12"/>
  <c r="E41" i="12"/>
  <c r="E60" i="12"/>
  <c r="E19" i="12"/>
  <c r="E55" i="12"/>
  <c r="G680" i="4" l="1"/>
  <c r="K62" i="4"/>
  <c r="I61" i="4"/>
  <c r="I692" i="4"/>
  <c r="I697" i="4"/>
  <c r="I688" i="4"/>
  <c r="I305" i="4"/>
  <c r="G652" i="4"/>
  <c r="I11" i="4"/>
  <c r="I282" i="4"/>
  <c r="G268" i="4"/>
  <c r="I631" i="4"/>
  <c r="G631" i="4"/>
  <c r="I332" i="4"/>
  <c r="I637" i="4" s="1"/>
  <c r="G637" i="4"/>
  <c r="G654" i="4"/>
  <c r="G647" i="4"/>
  <c r="G645" i="4" s="1"/>
  <c r="I422" i="4"/>
  <c r="I647" i="4" s="1"/>
  <c r="I645" i="4" s="1"/>
  <c r="G633" i="4"/>
  <c r="I171" i="4"/>
  <c r="I633" i="4" s="1"/>
  <c r="I690" i="4"/>
  <c r="I704" i="4"/>
  <c r="K704" i="4" s="1"/>
  <c r="I348" i="4"/>
  <c r="I638" i="4" s="1"/>
  <c r="I634" i="4" s="1"/>
  <c r="G638" i="4"/>
  <c r="I669" i="4"/>
  <c r="G669" i="4"/>
  <c r="D52" i="12" s="1"/>
  <c r="F52" i="12" s="1"/>
  <c r="I584" i="4"/>
  <c r="I660" i="4" s="1"/>
  <c r="I658" i="4" s="1"/>
  <c r="G660" i="4"/>
  <c r="G658" i="4" s="1"/>
  <c r="I696" i="4"/>
  <c r="K696" i="4" s="1"/>
  <c r="G657" i="4"/>
  <c r="I87" i="4"/>
  <c r="I656" i="4"/>
  <c r="K77" i="4"/>
  <c r="K12" i="4"/>
  <c r="I695" i="4"/>
  <c r="G695" i="4"/>
  <c r="G696" i="4" s="1"/>
  <c r="G710" i="4" s="1"/>
  <c r="I698" i="4"/>
  <c r="G678" i="4"/>
  <c r="I164" i="4"/>
  <c r="I678" i="4" s="1"/>
  <c r="D9" i="12"/>
  <c r="F9" i="12" s="1"/>
  <c r="G10" i="4"/>
  <c r="I10" i="4" s="1"/>
  <c r="E62" i="12"/>
  <c r="G416" i="4"/>
  <c r="I416" i="4" s="1"/>
  <c r="D38" i="12"/>
  <c r="F38" i="12" s="1"/>
  <c r="D15" i="12"/>
  <c r="F15" i="12" s="1"/>
  <c r="E8" i="12"/>
  <c r="D14" i="12"/>
  <c r="F14" i="12" s="1"/>
  <c r="D29" i="12"/>
  <c r="F29" i="12" s="1"/>
  <c r="D50" i="12"/>
  <c r="F50" i="12" s="1"/>
  <c r="G558" i="4"/>
  <c r="I558" i="4" s="1"/>
  <c r="D36" i="12"/>
  <c r="F36" i="12" s="1"/>
  <c r="G115" i="4"/>
  <c r="I115" i="4" s="1"/>
  <c r="G670" i="4"/>
  <c r="G170" i="4"/>
  <c r="G518" i="4"/>
  <c r="I518" i="4" s="1"/>
  <c r="I675" i="4" s="1"/>
  <c r="G676" i="4"/>
  <c r="G603" i="4"/>
  <c r="I603" i="4" s="1"/>
  <c r="G494" i="4"/>
  <c r="E49" i="12"/>
  <c r="I700" i="4" l="1"/>
  <c r="K700" i="4" s="1"/>
  <c r="G666" i="4"/>
  <c r="I494" i="4"/>
  <c r="I666" i="4" s="1"/>
  <c r="G169" i="4"/>
  <c r="I169" i="4" s="1"/>
  <c r="I170" i="4"/>
  <c r="I632" i="4" s="1"/>
  <c r="K115" i="4"/>
  <c r="K87" i="4"/>
  <c r="I657" i="4"/>
  <c r="I710" i="4"/>
  <c r="K61" i="4"/>
  <c r="I654" i="4"/>
  <c r="G634" i="4"/>
  <c r="G626" i="4"/>
  <c r="G623" i="4" s="1"/>
  <c r="I268" i="4"/>
  <c r="I626" i="4" s="1"/>
  <c r="I623" i="4" s="1"/>
  <c r="G256" i="4"/>
  <c r="I256" i="4" s="1"/>
  <c r="I652" i="4"/>
  <c r="K11" i="4"/>
  <c r="G651" i="4"/>
  <c r="E66" i="12"/>
  <c r="G9" i="4"/>
  <c r="I9" i="4" s="1"/>
  <c r="D30" i="12"/>
  <c r="F30" i="12" s="1"/>
  <c r="D24" i="12"/>
  <c r="F24" i="12" s="1"/>
  <c r="D59" i="12"/>
  <c r="D48" i="12"/>
  <c r="F48" i="12" s="1"/>
  <c r="D45" i="12"/>
  <c r="F45" i="12" s="1"/>
  <c r="D56" i="12"/>
  <c r="F56" i="12" s="1"/>
  <c r="D57" i="12"/>
  <c r="F57" i="12" s="1"/>
  <c r="D13" i="12"/>
  <c r="F13" i="12" s="1"/>
  <c r="D27" i="12"/>
  <c r="F27" i="12" s="1"/>
  <c r="D22" i="12"/>
  <c r="F22" i="12" s="1"/>
  <c r="D31" i="12"/>
  <c r="F31" i="12" s="1"/>
  <c r="D54" i="12"/>
  <c r="F54" i="12" s="1"/>
  <c r="D26" i="12"/>
  <c r="F26" i="12" s="1"/>
  <c r="D18" i="12"/>
  <c r="D53" i="12"/>
  <c r="F53" i="12" s="1"/>
  <c r="D39" i="12"/>
  <c r="F39" i="12" s="1"/>
  <c r="D20" i="12"/>
  <c r="D40" i="12"/>
  <c r="F40" i="12" s="1"/>
  <c r="D10" i="12"/>
  <c r="F10" i="12" s="1"/>
  <c r="G675" i="4"/>
  <c r="G661" i="4"/>
  <c r="G526" i="4"/>
  <c r="G632" i="4"/>
  <c r="G163" i="4"/>
  <c r="I651" i="4" l="1"/>
  <c r="G122" i="4"/>
  <c r="I122" i="4" s="1"/>
  <c r="I163" i="4"/>
  <c r="G255" i="4"/>
  <c r="I255" i="4" s="1"/>
  <c r="J256" i="4" s="1"/>
  <c r="I526" i="4"/>
  <c r="D19" i="12"/>
  <c r="F19" i="12" s="1"/>
  <c r="F20" i="12"/>
  <c r="D17" i="12"/>
  <c r="F17" i="12" s="1"/>
  <c r="F18" i="12"/>
  <c r="D58" i="12"/>
  <c r="F58" i="12" s="1"/>
  <c r="F59" i="12"/>
  <c r="F23" i="12"/>
  <c r="J10" i="4"/>
  <c r="K10" i="4" s="1"/>
  <c r="K9" i="4"/>
  <c r="D23" i="12"/>
  <c r="D49" i="12"/>
  <c r="F49" i="12" s="1"/>
  <c r="D28" i="12"/>
  <c r="F28" i="12" s="1"/>
  <c r="D42" i="12"/>
  <c r="F42" i="12" s="1"/>
  <c r="D61" i="12"/>
  <c r="D11" i="12"/>
  <c r="F11" i="12" s="1"/>
  <c r="D55" i="12"/>
  <c r="F55" i="12" s="1"/>
  <c r="D44" i="12"/>
  <c r="F44" i="12" s="1"/>
  <c r="D35" i="12"/>
  <c r="F35" i="12" s="1"/>
  <c r="D43" i="12"/>
  <c r="F43" i="12" s="1"/>
  <c r="D63" i="12"/>
  <c r="F63" i="12" s="1"/>
  <c r="D37" i="12"/>
  <c r="F37" i="12" s="1"/>
  <c r="G677" i="4"/>
  <c r="G679" i="4"/>
  <c r="G532" i="4"/>
  <c r="I532" i="4" s="1"/>
  <c r="J533" i="4" s="1"/>
  <c r="D60" i="12" l="1"/>
  <c r="F60" i="12" s="1"/>
  <c r="F61" i="12"/>
  <c r="I677" i="4"/>
  <c r="I683" i="4" s="1"/>
  <c r="J123" i="4"/>
  <c r="K122" i="4"/>
  <c r="G683" i="4"/>
  <c r="D62" i="12"/>
  <c r="F62" i="12" s="1"/>
  <c r="D34" i="12"/>
  <c r="F34" i="12" s="1"/>
  <c r="D16" i="12"/>
  <c r="D41" i="12"/>
  <c r="F41" i="12" s="1"/>
  <c r="D8" i="12" l="1"/>
  <c r="F8" i="12" s="1"/>
  <c r="F16" i="12"/>
  <c r="D66" i="12"/>
  <c r="F66" i="12" s="1"/>
  <c r="G620" i="4"/>
  <c r="G711" i="4" l="1"/>
  <c r="I620" i="4"/>
  <c r="G622" i="4"/>
  <c r="G684" i="4"/>
  <c r="J620" i="4" l="1"/>
  <c r="I711" i="4"/>
  <c r="I684" i="4"/>
</calcChain>
</file>

<file path=xl/sharedStrings.xml><?xml version="1.0" encoding="utf-8"?>
<sst xmlns="http://schemas.openxmlformats.org/spreadsheetml/2006/main" count="3501" uniqueCount="563">
  <si>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</si>
  <si>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</si>
  <si>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</si>
  <si>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</si>
  <si>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</si>
  <si>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</si>
  <si>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</si>
  <si>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</si>
  <si>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</si>
  <si>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</si>
  <si>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</si>
  <si>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</si>
  <si>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</si>
  <si>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</si>
  <si>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</si>
  <si>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</si>
  <si>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</si>
  <si>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</si>
  <si>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</si>
  <si>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</si>
  <si>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</si>
  <si>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</si>
  <si>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</si>
  <si>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</si>
  <si>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</si>
  <si>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</si>
  <si>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</si>
  <si>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</si>
  <si>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</si>
  <si>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</si>
  <si>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</si>
  <si>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</si>
  <si>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</si>
  <si>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</si>
  <si>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</si>
  <si>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</si>
  <si>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</si>
  <si>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</si>
  <si>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</si>
  <si>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</si>
  <si>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</si>
  <si>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</si>
  <si>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</si>
  <si>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</si>
  <si>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</si>
  <si>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</si>
  <si>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</si>
  <si>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</si>
  <si>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</si>
  <si>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</si>
  <si>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</si>
  <si>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</si>
  <si>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</si>
  <si>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</si>
  <si>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</si>
  <si>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</si>
  <si>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</si>
  <si>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</si>
  <si>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</si>
  <si>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</si>
  <si>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</si>
  <si>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</si>
  <si>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</si>
  <si>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</si>
  <si>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</si>
  <si>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</si>
  <si>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</si>
  <si>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</si>
  <si>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</si>
  <si>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</si>
  <si>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</si>
  <si>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</si>
  <si>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</si>
  <si>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</si>
  <si>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</si>
  <si>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</si>
  <si>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</si>
  <si>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</si>
  <si>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</si>
  <si>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</si>
  <si>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</si>
  <si>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</si>
  <si>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</si>
  <si>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</si>
  <si>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</si>
  <si>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</si>
  <si>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</si>
  <si>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</si>
  <si>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</si>
  <si>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</si>
  <si>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</si>
  <si>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</si>
  <si>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</si>
  <si>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</si>
  <si>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</si>
  <si>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</si>
  <si>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</si>
  <si>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</si>
  <si>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</si>
  <si>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</si>
  <si>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</si>
  <si>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</si>
  <si>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</si>
  <si>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</si>
  <si>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</si>
  <si>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</si>
  <si>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</si>
  <si>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</si>
  <si>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</si>
  <si>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</si>
  <si>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</si>
  <si>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</si>
  <si>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</si>
  <si>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</si>
  <si>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</si>
  <si>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</si>
  <si>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</si>
  <si>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</si>
  <si>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</si>
  <si>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</si>
  <si>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</si>
  <si>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</si>
  <si>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</si>
  <si>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</si>
  <si>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</si>
  <si>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</si>
  <si>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</si>
  <si>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</si>
  <si>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</si>
  <si>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</si>
  <si>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</si>
  <si>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</si>
  <si>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</si>
  <si>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</si>
  <si>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</si>
  <si>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</si>
  <si>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</si>
  <si>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</si>
  <si>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</si>
  <si>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</si>
  <si>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</si>
  <si>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</si>
  <si>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</si>
  <si>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</si>
  <si>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</si>
  <si>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</si>
  <si>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</si>
  <si>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</si>
  <si>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</si>
  <si>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</si>
  <si>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</si>
  <si>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</si>
  <si>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</si>
  <si>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</si>
  <si>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</si>
  <si>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</si>
  <si>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</si>
  <si>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</si>
  <si>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</si>
  <si>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</si>
  <si>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</si>
  <si>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</si>
  <si>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</si>
  <si>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</si>
  <si>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</si>
  <si>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</si>
  <si>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</si>
  <si>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</si>
  <si>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</si>
  <si>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</si>
  <si>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</si>
  <si>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</si>
  <si>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</si>
  <si>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</si>
  <si>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</si>
  <si>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</si>
  <si>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</si>
  <si>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</si>
  <si>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</si>
  <si>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</si>
  <si>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</si>
  <si>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</si>
  <si>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</si>
  <si>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</si>
  <si>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</si>
  <si>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</si>
  <si>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</si>
  <si>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</si>
  <si>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</si>
  <si>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</si>
  <si>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</si>
  <si>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</si>
  <si>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</si>
  <si>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</si>
  <si>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</si>
  <si>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</si>
  <si>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</si>
  <si>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</si>
  <si>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</si>
  <si>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</si>
  <si>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</si>
  <si>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</si>
  <si>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</si>
  <si>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</si>
  <si>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</si>
  <si>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</si>
  <si>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</si>
  <si>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</si>
  <si>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</si>
  <si>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</si>
  <si>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</si>
  <si>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</si>
  <si>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</si>
  <si>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</si>
  <si>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</si>
  <si>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</si>
  <si>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</si>
  <si>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</si>
  <si>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</si>
  <si>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</si>
  <si>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</si>
  <si>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</si>
  <si>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</si>
  <si>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</si>
  <si>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</si>
  <si>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</si>
  <si>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</si>
  <si>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</si>
  <si>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</si>
  <si>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</si>
  <si>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</si>
  <si>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</si>
  <si>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</si>
  <si>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</si>
  <si>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</si>
  <si>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</si>
  <si>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</si>
  <si>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</si>
  <si>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</si>
  <si>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</si>
  <si>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</si>
  <si>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</si>
  <si>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</si>
  <si>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</si>
  <si>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</si>
  <si>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</si>
  <si>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</si>
  <si>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</si>
  <si>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</si>
  <si>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</si>
  <si>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</si>
  <si>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</si>
  <si>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</si>
  <si>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</si>
  <si>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</si>
  <si>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</si>
  <si>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</si>
  <si>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</si>
  <si>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</si>
  <si>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</si>
  <si>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</si>
  <si>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</si>
  <si>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</si>
  <si>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</si>
  <si>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</si>
  <si>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</si>
  <si>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</si>
  <si>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</si>
  <si>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</si>
  <si>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</si>
  <si>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</si>
  <si>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</si>
  <si>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</si>
  <si>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</si>
  <si>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</si>
  <si>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</si>
  <si>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</si>
  <si>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</si>
  <si>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</si>
  <si>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</si>
  <si>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</si>
  <si>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</si>
  <si>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</si>
  <si>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</si>
  <si>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</si>
  <si>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</si>
  <si>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</si>
  <si>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</si>
  <si>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</si>
  <si>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</si>
  <si>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>Основное мероприятие Развитие библиотечного обслуживания в муниципальном образовании"Онгудайский район"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</si>
  <si>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</si>
  <si>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</si>
  <si>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</si>
  <si>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</si>
  <si>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</si>
  <si>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</si>
  <si>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</si>
  <si>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</si>
  <si>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</si>
  <si>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</si>
  <si>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</si>
  <si>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</si>
  <si>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</si>
  <si>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</si>
  <si>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</si>
  <si>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</si>
  <si>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</si>
  <si>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</si>
  <si>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</si>
  <si>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</si>
  <si>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</si>
  <si>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</si>
  <si>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</si>
  <si>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</si>
  <si>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</si>
  <si>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</si>
  <si>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</si>
  <si>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</si>
  <si>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</si>
  <si>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</si>
  <si>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</si>
  <si>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</si>
  <si>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</si>
  <si>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</si>
  <si>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</si>
  <si>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</si>
  <si>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</si>
  <si>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</si>
  <si>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</si>
  <si>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</si>
  <si>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</si>
  <si>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</si>
  <si>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</si>
  <si>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</si>
  <si>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</si>
  <si>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</si>
  <si>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</si>
  <si>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</si>
  <si>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</si>
  <si>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</si>
  <si>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</si>
  <si>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</si>
  <si>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</si>
  <si>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</si>
  <si>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</si>
  <si>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</si>
  <si>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</si>
  <si>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</si>
  <si>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</si>
  <si>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</si>
  <si>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</si>
  <si>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</si>
  <si>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</si>
  <si>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</si>
  <si>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</si>
  <si>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</si>
  <si>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</si>
  <si>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</si>
  <si>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</si>
  <si>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</si>
  <si>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</si>
  <si>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</si>
  <si>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</si>
  <si>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</si>
  <si>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</si>
  <si>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</si>
  <si>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</si>
  <si>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</si>
  <si>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</si>
  <si>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</si>
  <si>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</si>
  <si>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</si>
  <si>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</si>
  <si>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</si>
  <si>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</si>
  <si>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</si>
  <si>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</si>
  <si>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</si>
  <si>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</si>
  <si>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</si>
  <si>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</si>
  <si>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</si>
  <si>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</si>
  <si>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</si>
  <si>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</si>
  <si>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</si>
  <si>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</si>
  <si>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</si>
  <si>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</si>
  <si>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</si>
  <si>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</si>
  <si>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</si>
  <si>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</si>
  <si>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</si>
  <si>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</si>
  <si>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</si>
  <si>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</si>
  <si>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</si>
  <si>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</si>
  <si>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</si>
  <si>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</si>
  <si>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</si>
  <si>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</si>
  <si>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</si>
  <si>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</si>
  <si>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</si>
  <si>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</si>
  <si>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</si>
  <si>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</si>
  <si>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</si>
  <si>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</si>
  <si>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</si>
  <si>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</si>
  <si>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</si>
  <si>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</si>
  <si>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</si>
  <si>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</si>
  <si>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</si>
  <si>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</si>
  <si>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</si>
  <si>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</si>
  <si>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</si>
  <si>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</si>
  <si>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</si>
  <si>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</si>
  <si>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</si>
  <si>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</si>
  <si>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</si>
  <si>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</si>
  <si>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</si>
  <si>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</si>
  <si>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</si>
  <si>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</si>
  <si>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</si>
  <si>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</si>
  <si>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</si>
  <si>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</si>
  <si>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</si>
  <si>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</si>
  <si>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</si>
  <si>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</si>
  <si>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</si>
  <si>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</si>
  <si>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</si>
  <si>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</si>
  <si>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</si>
  <si>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</si>
  <si>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</si>
  <si>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</si>
  <si>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</si>
  <si>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</si>
  <si>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</si>
  <si>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</si>
  <si>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</si>
  <si>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</si>
  <si>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</si>
  <si>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</si>
  <si>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</si>
  <si>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</si>
  <si>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</si>
  <si>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</si>
  <si>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</si>
  <si>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</si>
  <si>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</si>
  <si>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</si>
  <si>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</si>
  <si>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</si>
  <si>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</si>
  <si>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</si>
  <si>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</si>
  <si>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</si>
  <si>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</si>
  <si>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</si>
  <si>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</si>
  <si>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</si>
  <si>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</si>
  <si>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</si>
  <si>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</si>
  <si>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</si>
  <si>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</si>
  <si>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</si>
  <si>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</si>
  <si>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</si>
  <si>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</si>
  <si>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</si>
  <si>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</si>
  <si>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02301R0972</t>
  </si>
  <si>
    <t xml:space="preserve">Субсидии из республиканского бюджета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</si>
  <si>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</si>
  <si>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</si>
  <si>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</si>
  <si>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</si>
  <si>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</si>
  <si>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</si>
  <si>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</si>
  <si>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</si>
  <si>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</si>
  <si>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</si>
  <si>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02101R5192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</si>
  <si>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</si>
  <si>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</si>
  <si>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</si>
  <si>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</si>
  <si>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</si>
  <si>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</si>
  <si>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</si>
  <si>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</si>
  <si>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</si>
  <si>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</si>
  <si>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</si>
  <si>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</si>
  <si>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</si>
  <si>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</si>
  <si>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</si>
  <si>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02101R4670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</si>
  <si>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</si>
  <si>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</si>
  <si>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</si>
  <si>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</si>
  <si>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</si>
  <si>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</si>
  <si>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</si>
  <si>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</si>
  <si>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</si>
  <si>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</si>
  <si>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</si>
  <si>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</si>
  <si>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</si>
  <si>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</si>
  <si>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</si>
  <si>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</si>
  <si>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</si>
  <si>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</si>
  <si>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</si>
  <si>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</si>
  <si>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</si>
  <si>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</si>
  <si>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</si>
  <si>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</si>
  <si>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</si>
  <si>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021015666L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</si>
  <si>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</si>
  <si>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</si>
  <si>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</si>
  <si>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</si>
  <si>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</si>
  <si>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</si>
  <si>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</si>
  <si>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</si>
  <si>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</si>
  <si>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</si>
  <si>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>Приложение 4</t>
  </si>
  <si>
    <t xml:space="preserve">Исполнение по ведомственной структуре расходов бюджета муниципального образования "Онгудайский район" за 1 полугодие 2018 года </t>
  </si>
  <si>
    <t>Приложение 3</t>
  </si>
  <si>
    <t>Исполнение</t>
  </si>
  <si>
    <t>бюджетных ассигнований по разделам и подразделам   классификации расходов  бюджета муниципального образования  "Онгудайский район" за 1 полугодие 2018года</t>
  </si>
  <si>
    <t>Кассовое исполнение</t>
  </si>
  <si>
    <t>Уточненный план</t>
  </si>
  <si>
    <t>% исполнения</t>
  </si>
  <si>
    <t>Кассовое исполение</t>
  </si>
  <si>
    <t xml:space="preserve">К постановлению "Об утверждении отчета об исполнении бюджета муниципального образования "Онгудайский район"  за 1 полугодие  2018г №1146  от 23.07. 2018г    
</t>
  </si>
  <si>
    <t xml:space="preserve">К постановлению "Об утверждении отчета об исполнении бюджета мунициапльного образования "Онгудайский район"  за 1 полугодие  2018г №1146 от23.07.2018г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</si>
</sst>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165" fontId="10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3" fillId="0" borderId="0"/>
    <xf numFmtId="0" fontId="15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  <xf numFmtId="165" fontId="4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1" applyFont="1" applyFill="1" applyBorder="1" applyAlignment="1">
      <alignment horizontal="left" wrapTex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7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18" fillId="0" borderId="0" xfId="18" applyFont="1" applyAlignment="1">
      <alignment wrapText="1"/>
    </xf>
    <xf numFmtId="166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7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0" fillId="0" borderId="1" xfId="1" applyFont="1" applyFill="1" applyBorder="1" applyAlignment="1">
      <alignment horizontal="left"/>
    </xf>
    <xf numFmtId="0" fontId="8" fillId="0" borderId="0" xfId="1" applyFont="1" applyFill="1"/>
    <xf numFmtId="0" fontId="11" fillId="0" borderId="0" xfId="1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7" fontId="6" fillId="0" borderId="0" xfId="1" applyNumberFormat="1" applyFont="1" applyFill="1" applyAlignment="1">
      <alignment wrapText="1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7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6" fontId="6" fillId="0" borderId="0" xfId="18" applyNumberFormat="1" applyFont="1" applyFill="1" applyAlignment="1">
      <alignment horizontal="left"/>
    </xf>
    <xf numFmtId="0" fontId="20" fillId="0" borderId="1" xfId="1" applyFont="1" applyFill="1" applyBorder="1" applyAlignment="1">
      <alignment horizontal="left" wrapText="1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right"/>
    </xf>
    <xf numFmtId="0" fontId="20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2" fillId="0" borderId="1" xfId="2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left" vertical="center" wrapText="1"/>
    </xf>
    <xf numFmtId="166" fontId="6" fillId="0" borderId="0" xfId="0" applyNumberFormat="1" applyFont="1" applyFill="1" applyAlignment="1">
      <alignment horizontal="right" vertical="center"/>
    </xf>
    <xf numFmtId="0" fontId="24" fillId="0" borderId="0" xfId="0" applyFont="1" applyFill="1"/>
    <xf numFmtId="49" fontId="8" fillId="0" borderId="2" xfId="5" applyNumberFormat="1" applyFont="1" applyFill="1" applyBorder="1" applyAlignment="1">
      <alignment horizontal="center"/>
    </xf>
    <xf numFmtId="165" fontId="25" fillId="0" borderId="1" xfId="144" applyFont="1" applyBorder="1" applyAlignment="1"/>
    <xf numFmtId="166" fontId="6" fillId="0" borderId="0" xfId="1" applyNumberFormat="1" applyFont="1" applyFill="1"/>
    <xf numFmtId="2" fontId="8" fillId="0" borderId="0" xfId="1" applyNumberFormat="1" applyFont="1" applyFill="1"/>
    <xf numFmtId="166" fontId="25" fillId="0" borderId="1" xfId="144" applyNumberFormat="1" applyFont="1" applyFill="1" applyBorder="1" applyAlignment="1"/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2" fontId="6" fillId="0" borderId="1" xfId="7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/>
    </xf>
    <xf numFmtId="2" fontId="8" fillId="0" borderId="1" xfId="4" applyNumberFormat="1" applyFont="1" applyFill="1" applyBorder="1" applyAlignment="1">
      <alignment horizontal="right"/>
    </xf>
    <xf numFmtId="2" fontId="6" fillId="0" borderId="1" xfId="4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 shrinkToFit="1"/>
    </xf>
    <xf numFmtId="2" fontId="9" fillId="0" borderId="1" xfId="1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/>
    <xf numFmtId="2" fontId="6" fillId="0" borderId="3" xfId="2" applyNumberFormat="1" applyFont="1" applyFill="1" applyBorder="1" applyAlignment="1">
      <alignment horizontal="right" wrapText="1"/>
    </xf>
    <xf numFmtId="2" fontId="25" fillId="0" borderId="1" xfId="144" applyNumberFormat="1" applyFont="1" applyFill="1" applyBorder="1" applyAlignment="1"/>
    <xf numFmtId="49" fontId="8" fillId="0" borderId="3" xfId="5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66" fontId="9" fillId="0" borderId="0" xfId="1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6" fontId="6" fillId="0" borderId="0" xfId="5" applyNumberFormat="1" applyFont="1" applyAlignment="1">
      <alignment horizontal="left"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6" fontId="11" fillId="0" borderId="0" xfId="1" applyNumberFormat="1" applyFont="1" applyFill="1" applyAlignment="1">
      <alignment horizontal="left" vertical="top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21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Normal="100" zoomScaleSheetLayoutView="100" workbookViewId="0">
      <selection activeCell="B8" sqref="B8:C8"/>
    </sheetView>
  </sheetViews>
  <sheetFormatPr defaultRowHeight="15" x14ac:dyDescent="0.25"/>
  <cols>
    <col min="1" max="1" width="49.42578125" style="13" customWidth="1"/>
    <col min="3" max="3" width="9.140625" style="12"/>
    <col min="4" max="4" width="12.7109375" style="11" customWidth="1"/>
    <col min="5" max="5" width="14.28515625" style="11" customWidth="1"/>
    <col min="6" max="6" width="15.7109375" customWidth="1"/>
  </cols>
  <sheetData>
    <row r="1" spans="1:6" s="13" customFormat="1" ht="12.75" customHeight="1" x14ac:dyDescent="0.25">
      <c r="A1" s="31"/>
      <c r="C1" s="32" t="s">
        <v>261</v>
      </c>
      <c r="D1" s="101" t="s">
        <v>554</v>
      </c>
      <c r="E1" s="100"/>
      <c r="F1" s="100"/>
    </row>
    <row r="2" spans="1:6" s="13" customFormat="1" ht="38.25" customHeight="1" x14ac:dyDescent="0.25">
      <c r="A2" s="31"/>
      <c r="D2" s="98" t="s">
        <v>561</v>
      </c>
      <c r="E2" s="99"/>
      <c r="F2" s="100"/>
    </row>
    <row r="3" spans="1:6" s="13" customFormat="1" ht="9" customHeight="1" x14ac:dyDescent="0.2">
      <c r="A3" s="31"/>
      <c r="B3" s="30"/>
      <c r="C3" s="30"/>
      <c r="D3" s="29"/>
      <c r="E3" s="29"/>
    </row>
    <row r="4" spans="1:6" s="13" customFormat="1" ht="12.75" x14ac:dyDescent="0.2">
      <c r="A4" s="105" t="s">
        <v>555</v>
      </c>
      <c r="B4" s="106"/>
      <c r="C4" s="106"/>
      <c r="D4" s="104"/>
      <c r="E4" s="104"/>
    </row>
    <row r="5" spans="1:6" s="13" customFormat="1" ht="29.25" customHeight="1" x14ac:dyDescent="0.25">
      <c r="A5" s="102" t="s">
        <v>556</v>
      </c>
      <c r="B5" s="103"/>
      <c r="C5" s="103"/>
      <c r="D5" s="104"/>
      <c r="E5" s="104"/>
      <c r="F5" s="100"/>
    </row>
    <row r="6" spans="1:6" s="13" customFormat="1" ht="18" customHeight="1" x14ac:dyDescent="0.2">
      <c r="A6" s="61"/>
      <c r="B6" s="62"/>
      <c r="C6" s="62"/>
      <c r="D6" s="60"/>
      <c r="F6" s="28" t="s">
        <v>215</v>
      </c>
    </row>
    <row r="7" spans="1:6" s="14" customFormat="1" ht="33" customHeight="1" x14ac:dyDescent="0.2">
      <c r="A7" s="27" t="s">
        <v>260</v>
      </c>
      <c r="B7" s="107" t="s">
        <v>259</v>
      </c>
      <c r="C7" s="108"/>
      <c r="D7" s="10" t="s">
        <v>558</v>
      </c>
      <c r="E7" s="10" t="s">
        <v>560</v>
      </c>
      <c r="F7" s="10" t="s">
        <v>559</v>
      </c>
    </row>
    <row r="8" spans="1:6" s="14" customFormat="1" ht="18.75" customHeight="1" x14ac:dyDescent="0.2">
      <c r="A8" s="20" t="s">
        <v>211</v>
      </c>
      <c r="B8" s="94" t="s">
        <v>258</v>
      </c>
      <c r="C8" s="109"/>
      <c r="D8" s="18">
        <f>SUM(D9:D16)</f>
        <v>26273.066550000003</v>
      </c>
      <c r="E8" s="18">
        <f>SUM(E9:E16)</f>
        <v>14934.55234</v>
      </c>
      <c r="F8" s="18">
        <f>E8/D8*100</f>
        <v>56.843582805905832</v>
      </c>
    </row>
    <row r="9" spans="1:6" s="14" customFormat="1" ht="25.5" x14ac:dyDescent="0.2">
      <c r="A9" s="24" t="s">
        <v>257</v>
      </c>
      <c r="B9" s="23" t="s">
        <v>15</v>
      </c>
      <c r="C9" s="22" t="s">
        <v>27</v>
      </c>
      <c r="D9" s="21">
        <f>'прил 4  вед стр 2018г'!G624</f>
        <v>1371.02</v>
      </c>
      <c r="E9" s="21">
        <f>'прил 4  вед стр 2018г'!H624</f>
        <v>1086.6724099999999</v>
      </c>
      <c r="F9" s="21">
        <f>E9/D9*100</f>
        <v>79.260142813379815</v>
      </c>
    </row>
    <row r="10" spans="1:6" s="14" customFormat="1" ht="25.5" x14ac:dyDescent="0.2">
      <c r="A10" s="24" t="s">
        <v>256</v>
      </c>
      <c r="B10" s="23" t="s">
        <v>15</v>
      </c>
      <c r="C10" s="22" t="s">
        <v>6</v>
      </c>
      <c r="D10" s="21">
        <f>'прил 4  вед стр 2018г'!G625</f>
        <v>2059.1089999999999</v>
      </c>
      <c r="E10" s="21">
        <f>'прил 4  вед стр 2018г'!H625</f>
        <v>1080.5245600000001</v>
      </c>
      <c r="F10" s="21">
        <f t="shared" ref="F10:F66" si="0">E10/D10*100</f>
        <v>52.475345404250092</v>
      </c>
    </row>
    <row r="11" spans="1:6" s="14" customFormat="1" ht="12.75" x14ac:dyDescent="0.2">
      <c r="A11" s="24" t="s">
        <v>255</v>
      </c>
      <c r="B11" s="23" t="s">
        <v>15</v>
      </c>
      <c r="C11" s="22" t="s">
        <v>59</v>
      </c>
      <c r="D11" s="21">
        <f>'прил 4  вед стр 2018г'!G626</f>
        <v>15066.540999999999</v>
      </c>
      <c r="E11" s="21">
        <f>'прил 4  вед стр 2018г'!H626</f>
        <v>8607.4146000000001</v>
      </c>
      <c r="F11" s="21">
        <f t="shared" si="0"/>
        <v>57.129334463696743</v>
      </c>
    </row>
    <row r="12" spans="1:6" s="14" customFormat="1" ht="12.75" x14ac:dyDescent="0.2">
      <c r="A12" s="24" t="s">
        <v>254</v>
      </c>
      <c r="B12" s="23" t="s">
        <v>15</v>
      </c>
      <c r="C12" s="22" t="s">
        <v>36</v>
      </c>
      <c r="D12" s="21">
        <f>'прил 4  вед стр 2018г'!G627</f>
        <v>113.2</v>
      </c>
      <c r="E12" s="21">
        <f>'прил 4  вед стр 2018г'!H627</f>
        <v>0</v>
      </c>
      <c r="F12" s="21">
        <f t="shared" si="0"/>
        <v>0</v>
      </c>
    </row>
    <row r="13" spans="1:6" s="14" customFormat="1" ht="26.25" customHeight="1" x14ac:dyDescent="0.2">
      <c r="A13" s="24" t="s">
        <v>253</v>
      </c>
      <c r="B13" s="23" t="s">
        <v>15</v>
      </c>
      <c r="C13" s="22" t="s">
        <v>53</v>
      </c>
      <c r="D13" s="21">
        <f>'прил 4  вед стр 2018г'!G628</f>
        <v>5347.4180000000006</v>
      </c>
      <c r="E13" s="21">
        <f>'прил 4  вед стр 2018г'!H628</f>
        <v>2829.0770600000001</v>
      </c>
      <c r="F13" s="21">
        <f t="shared" si="0"/>
        <v>52.905478120468608</v>
      </c>
    </row>
    <row r="14" spans="1:6" s="14" customFormat="1" ht="12" customHeight="1" x14ac:dyDescent="0.2">
      <c r="A14" s="24" t="s">
        <v>180</v>
      </c>
      <c r="B14" s="23" t="s">
        <v>15</v>
      </c>
      <c r="C14" s="22" t="s">
        <v>84</v>
      </c>
      <c r="D14" s="21">
        <f>'прил 4  вед стр 2018г'!G629</f>
        <v>924.31</v>
      </c>
      <c r="E14" s="21">
        <f>'прил 4  вед стр 2018г'!H629</f>
        <v>924.04300000000001</v>
      </c>
      <c r="F14" s="21">
        <f t="shared" si="0"/>
        <v>99.971113587432797</v>
      </c>
    </row>
    <row r="15" spans="1:6" s="14" customFormat="1" ht="12.75" x14ac:dyDescent="0.2">
      <c r="A15" s="24" t="s">
        <v>177</v>
      </c>
      <c r="B15" s="23" t="s">
        <v>15</v>
      </c>
      <c r="C15" s="22" t="s">
        <v>37</v>
      </c>
      <c r="D15" s="21">
        <f>'прил 4  вед стр 2018г'!G630</f>
        <v>489.06855000000002</v>
      </c>
      <c r="E15" s="21">
        <f>'прил 4  вед стр 2018г'!H630</f>
        <v>0</v>
      </c>
      <c r="F15" s="21">
        <f t="shared" si="0"/>
        <v>0</v>
      </c>
    </row>
    <row r="16" spans="1:6" s="14" customFormat="1" ht="12.75" x14ac:dyDescent="0.2">
      <c r="A16" s="7" t="s">
        <v>176</v>
      </c>
      <c r="B16" s="23" t="s">
        <v>15</v>
      </c>
      <c r="C16" s="22" t="s">
        <v>24</v>
      </c>
      <c r="D16" s="21">
        <f>'прил 4  вед стр 2018г'!G631</f>
        <v>902.4</v>
      </c>
      <c r="E16" s="21">
        <f>'прил 4  вед стр 2018г'!H631</f>
        <v>406.82070999999996</v>
      </c>
      <c r="F16" s="21">
        <f t="shared" si="0"/>
        <v>45.082082225177302</v>
      </c>
    </row>
    <row r="17" spans="1:6" s="17" customFormat="1" ht="12.75" x14ac:dyDescent="0.2">
      <c r="A17" s="20" t="s">
        <v>167</v>
      </c>
      <c r="B17" s="94" t="s">
        <v>252</v>
      </c>
      <c r="C17" s="109"/>
      <c r="D17" s="18">
        <f>D18</f>
        <v>514.4</v>
      </c>
      <c r="E17" s="18">
        <f>E18</f>
        <v>390.012</v>
      </c>
      <c r="F17" s="18">
        <f>E17/D17*100</f>
        <v>75.81881804043546</v>
      </c>
    </row>
    <row r="18" spans="1:6" s="14" customFormat="1" ht="16.5" customHeight="1" x14ac:dyDescent="0.2">
      <c r="A18" s="24" t="s">
        <v>251</v>
      </c>
      <c r="B18" s="23" t="s">
        <v>27</v>
      </c>
      <c r="C18" s="22" t="s">
        <v>6</v>
      </c>
      <c r="D18" s="21">
        <f>'прил 4  вед стр 2018г'!G633</f>
        <v>514.4</v>
      </c>
      <c r="E18" s="21">
        <f>'прил 4  вед стр 2018г'!H633</f>
        <v>390.012</v>
      </c>
      <c r="F18" s="21">
        <f t="shared" si="0"/>
        <v>75.81881804043546</v>
      </c>
    </row>
    <row r="19" spans="1:6" s="17" customFormat="1" ht="25.5" x14ac:dyDescent="0.2">
      <c r="A19" s="20" t="s">
        <v>164</v>
      </c>
      <c r="B19" s="94" t="s">
        <v>250</v>
      </c>
      <c r="C19" s="95"/>
      <c r="D19" s="18">
        <f>SUM(D20:D22)</f>
        <v>6145.18</v>
      </c>
      <c r="E19" s="18">
        <f>SUM(E20:E22)</f>
        <v>2288.3770300000001</v>
      </c>
      <c r="F19" s="18">
        <f>E19/D19*100</f>
        <v>37.238567950816737</v>
      </c>
    </row>
    <row r="20" spans="1:6" s="14" customFormat="1" ht="28.5" customHeight="1" x14ac:dyDescent="0.2">
      <c r="A20" s="24" t="s">
        <v>249</v>
      </c>
      <c r="B20" s="23" t="s">
        <v>6</v>
      </c>
      <c r="C20" s="22" t="s">
        <v>70</v>
      </c>
      <c r="D20" s="21">
        <f>'прил 4  вед стр 2018г'!G637</f>
        <v>5438.18</v>
      </c>
      <c r="E20" s="21">
        <f>'прил 4  вед стр 2018г'!H637</f>
        <v>2047.3770300000001</v>
      </c>
      <c r="F20" s="21">
        <f t="shared" si="0"/>
        <v>37.648202707523467</v>
      </c>
    </row>
    <row r="21" spans="1:6" s="14" customFormat="1" ht="28.5" customHeight="1" x14ac:dyDescent="0.2">
      <c r="A21" s="5" t="s">
        <v>497</v>
      </c>
      <c r="B21" s="23" t="s">
        <v>6</v>
      </c>
      <c r="C21" s="22" t="s">
        <v>54</v>
      </c>
      <c r="D21" s="21">
        <f>'прил 4  вед стр 2018г'!G636</f>
        <v>667</v>
      </c>
      <c r="E21" s="21">
        <f>'прил 4  вед стр 2018г'!H636</f>
        <v>230</v>
      </c>
      <c r="F21" s="21">
        <f t="shared" si="0"/>
        <v>34.482758620689658</v>
      </c>
    </row>
    <row r="22" spans="1:6" s="14" customFormat="1" ht="27" customHeight="1" x14ac:dyDescent="0.2">
      <c r="A22" s="24" t="s">
        <v>158</v>
      </c>
      <c r="B22" s="23" t="s">
        <v>6</v>
      </c>
      <c r="C22" s="22" t="s">
        <v>7</v>
      </c>
      <c r="D22" s="21">
        <f>'прил 4  вед стр 2018г'!G638</f>
        <v>40</v>
      </c>
      <c r="E22" s="21">
        <f>'прил 4  вед стр 2018г'!H638</f>
        <v>11</v>
      </c>
      <c r="F22" s="21">
        <f t="shared" si="0"/>
        <v>27.500000000000004</v>
      </c>
    </row>
    <row r="23" spans="1:6" s="17" customFormat="1" ht="12.75" x14ac:dyDescent="0.2">
      <c r="A23" s="20" t="s">
        <v>153</v>
      </c>
      <c r="B23" s="94" t="s">
        <v>248</v>
      </c>
      <c r="C23" s="95"/>
      <c r="D23" s="18">
        <f>SUM(D24:D27)</f>
        <v>23579.791249999998</v>
      </c>
      <c r="E23" s="18">
        <f>SUM(E24:E27)</f>
        <v>6093.3194499999991</v>
      </c>
      <c r="F23" s="18">
        <f>SUM(F24:F27)</f>
        <v>90.549333489141375</v>
      </c>
    </row>
    <row r="24" spans="1:6" s="14" customFormat="1" ht="12.75" x14ac:dyDescent="0.2">
      <c r="A24" s="24" t="s">
        <v>152</v>
      </c>
      <c r="B24" s="23" t="s">
        <v>59</v>
      </c>
      <c r="C24" s="22" t="s">
        <v>36</v>
      </c>
      <c r="D24" s="21">
        <f>'прил 4  вед стр 2018г'!G641</f>
        <v>734.7</v>
      </c>
      <c r="E24" s="21">
        <f>'прил 4  вед стр 2018г'!H641</f>
        <v>263.09460000000001</v>
      </c>
      <c r="F24" s="21">
        <f t="shared" si="0"/>
        <v>35.809799918334015</v>
      </c>
    </row>
    <row r="25" spans="1:6" s="14" customFormat="1" ht="12.75" x14ac:dyDescent="0.2">
      <c r="A25" s="5" t="s">
        <v>536</v>
      </c>
      <c r="B25" s="23" t="s">
        <v>59</v>
      </c>
      <c r="C25" s="22" t="s">
        <v>54</v>
      </c>
      <c r="D25" s="21">
        <f>'прил 4  вед стр 2018г'!G642</f>
        <v>380</v>
      </c>
      <c r="E25" s="21">
        <f>'прил 4  вед стр 2018г'!H642</f>
        <v>0</v>
      </c>
      <c r="F25" s="21">
        <f t="shared" si="0"/>
        <v>0</v>
      </c>
    </row>
    <row r="26" spans="1:6" s="14" customFormat="1" ht="12.75" x14ac:dyDescent="0.2">
      <c r="A26" s="24" t="s">
        <v>247</v>
      </c>
      <c r="B26" s="23" t="s">
        <v>59</v>
      </c>
      <c r="C26" s="22" t="s">
        <v>70</v>
      </c>
      <c r="D26" s="21">
        <f>'прил 4  вед стр 2018г'!G643</f>
        <v>9479.5892499999991</v>
      </c>
      <c r="E26" s="21">
        <f>'прил 4  вед стр 2018г'!H643</f>
        <v>3455.5081499999997</v>
      </c>
      <c r="F26" s="21">
        <f t="shared" si="0"/>
        <v>36.452087309584641</v>
      </c>
    </row>
    <row r="27" spans="1:6" s="14" customFormat="1" ht="16.5" customHeight="1" x14ac:dyDescent="0.2">
      <c r="A27" s="24" t="s">
        <v>246</v>
      </c>
      <c r="B27" s="23" t="s">
        <v>59</v>
      </c>
      <c r="C27" s="22" t="s">
        <v>28</v>
      </c>
      <c r="D27" s="21">
        <f>'прил 4  вед стр 2018г'!G644</f>
        <v>12985.501999999999</v>
      </c>
      <c r="E27" s="21">
        <f>'прил 4  вед стр 2018г'!H644</f>
        <v>2374.7166999999999</v>
      </c>
      <c r="F27" s="21">
        <f t="shared" si="0"/>
        <v>18.287446261222708</v>
      </c>
    </row>
    <row r="28" spans="1:6" s="17" customFormat="1" ht="12.75" x14ac:dyDescent="0.2">
      <c r="A28" s="20" t="s">
        <v>245</v>
      </c>
      <c r="B28" s="96" t="s">
        <v>244</v>
      </c>
      <c r="C28" s="97"/>
      <c r="D28" s="18">
        <f>SUM(D29:D31)</f>
        <v>26209.501</v>
      </c>
      <c r="E28" s="18">
        <f>SUM(E29:E31)</f>
        <v>3736.5744300000001</v>
      </c>
      <c r="F28" s="18">
        <f t="shared" si="0"/>
        <v>14.256564556494228</v>
      </c>
    </row>
    <row r="29" spans="1:6" s="14" customFormat="1" ht="12.75" x14ac:dyDescent="0.2">
      <c r="A29" s="24" t="s">
        <v>141</v>
      </c>
      <c r="B29" s="23" t="s">
        <v>36</v>
      </c>
      <c r="C29" s="22" t="s">
        <v>15</v>
      </c>
      <c r="D29" s="21">
        <f>'прил 4  вед стр 2018г'!G646</f>
        <v>60</v>
      </c>
      <c r="E29" s="21">
        <f>'прил 4  вед стр 2018г'!H646</f>
        <v>4.4980500000000001</v>
      </c>
      <c r="F29" s="21">
        <f t="shared" si="0"/>
        <v>7.4967500000000005</v>
      </c>
    </row>
    <row r="30" spans="1:6" s="14" customFormat="1" ht="12.75" x14ac:dyDescent="0.2">
      <c r="A30" s="24" t="s">
        <v>140</v>
      </c>
      <c r="B30" s="23" t="s">
        <v>36</v>
      </c>
      <c r="C30" s="22" t="s">
        <v>27</v>
      </c>
      <c r="D30" s="21">
        <f>'прил 4  вед стр 2018г'!G647</f>
        <v>24642.267</v>
      </c>
      <c r="E30" s="21">
        <f>'прил 4  вед стр 2018г'!H647</f>
        <v>2802.0523800000001</v>
      </c>
      <c r="F30" s="21">
        <f t="shared" si="0"/>
        <v>11.370919647936613</v>
      </c>
    </row>
    <row r="31" spans="1:6" s="14" customFormat="1" ht="12.75" x14ac:dyDescent="0.2">
      <c r="A31" s="24" t="s">
        <v>243</v>
      </c>
      <c r="B31" s="23" t="s">
        <v>36</v>
      </c>
      <c r="C31" s="22" t="s">
        <v>6</v>
      </c>
      <c r="D31" s="21">
        <f>'прил 4  вед стр 2018г'!G648</f>
        <v>1507.2339999999999</v>
      </c>
      <c r="E31" s="21">
        <f>'прил 4  вед стр 2018г'!H648</f>
        <v>930.02399999999989</v>
      </c>
      <c r="F31" s="21">
        <f t="shared" si="0"/>
        <v>61.704022069565831</v>
      </c>
    </row>
    <row r="32" spans="1:6" s="17" customFormat="1" ht="12.75" x14ac:dyDescent="0.2">
      <c r="A32" s="20" t="s">
        <v>242</v>
      </c>
      <c r="B32" s="96" t="s">
        <v>241</v>
      </c>
      <c r="C32" s="97"/>
      <c r="D32" s="18">
        <f>'прил 4  вед стр 2018г'!G649</f>
        <v>300</v>
      </c>
      <c r="E32" s="18">
        <f>'прил 4  вед стр 2018г'!H649</f>
        <v>0</v>
      </c>
      <c r="F32" s="18">
        <f t="shared" si="0"/>
        <v>0</v>
      </c>
    </row>
    <row r="33" spans="1:6" s="14" customFormat="1" ht="25.5" x14ac:dyDescent="0.2">
      <c r="A33" s="26" t="s">
        <v>240</v>
      </c>
      <c r="B33" s="23" t="s">
        <v>53</v>
      </c>
      <c r="C33" s="22" t="s">
        <v>36</v>
      </c>
      <c r="D33" s="21">
        <f>'прил 4  вед стр 2018г'!G650</f>
        <v>300</v>
      </c>
      <c r="E33" s="21">
        <f>'прил 4  вед стр 2018г'!H650</f>
        <v>0</v>
      </c>
      <c r="F33" s="21">
        <f t="shared" si="0"/>
        <v>0</v>
      </c>
    </row>
    <row r="34" spans="1:6" s="17" customFormat="1" ht="12.75" x14ac:dyDescent="0.2">
      <c r="A34" s="20" t="s">
        <v>239</v>
      </c>
      <c r="B34" s="96" t="s">
        <v>238</v>
      </c>
      <c r="C34" s="97"/>
      <c r="D34" s="18">
        <f>SUM(D35:D40)</f>
        <v>359311.23078000004</v>
      </c>
      <c r="E34" s="18">
        <f>SUM(E35:E40)</f>
        <v>192843.16507000002</v>
      </c>
      <c r="F34" s="18">
        <f t="shared" si="0"/>
        <v>53.670230304622599</v>
      </c>
    </row>
    <row r="35" spans="1:6" s="14" customFormat="1" ht="12.75" x14ac:dyDescent="0.2">
      <c r="A35" s="24" t="s">
        <v>128</v>
      </c>
      <c r="B35" s="23" t="s">
        <v>84</v>
      </c>
      <c r="C35" s="22" t="s">
        <v>15</v>
      </c>
      <c r="D35" s="21">
        <f>'прил 4  вед стр 2018г'!G652</f>
        <v>76620.985960000005</v>
      </c>
      <c r="E35" s="21">
        <f>'прил 4  вед стр 2018г'!H652</f>
        <v>38487.557430000001</v>
      </c>
      <c r="F35" s="21">
        <f t="shared" si="0"/>
        <v>50.231091322803437</v>
      </c>
    </row>
    <row r="36" spans="1:6" s="14" customFormat="1" ht="12.75" x14ac:dyDescent="0.2">
      <c r="A36" s="24" t="s">
        <v>120</v>
      </c>
      <c r="B36" s="23" t="s">
        <v>84</v>
      </c>
      <c r="C36" s="22" t="s">
        <v>27</v>
      </c>
      <c r="D36" s="21">
        <f>'прил 4  вед стр 2018г'!G653</f>
        <v>242501.50819000002</v>
      </c>
      <c r="E36" s="21">
        <f>'прил 4  вед стр 2018г'!H653</f>
        <v>126974.55123</v>
      </c>
      <c r="F36" s="21">
        <f t="shared" si="0"/>
        <v>52.36031403586793</v>
      </c>
    </row>
    <row r="37" spans="1:6" s="14" customFormat="1" ht="16.5" customHeight="1" x14ac:dyDescent="0.2">
      <c r="A37" s="5" t="s">
        <v>300</v>
      </c>
      <c r="B37" s="23" t="s">
        <v>84</v>
      </c>
      <c r="C37" s="22" t="s">
        <v>6</v>
      </c>
      <c r="D37" s="21">
        <f>'прил 4  вед стр 2018г'!G654</f>
        <v>25038.230000000003</v>
      </c>
      <c r="E37" s="21">
        <f>'прил 4  вед стр 2018г'!H654</f>
        <v>19054.317649999997</v>
      </c>
      <c r="F37" s="21">
        <f t="shared" si="0"/>
        <v>76.100897108142206</v>
      </c>
    </row>
    <row r="38" spans="1:6" s="14" customFormat="1" ht="25.5" x14ac:dyDescent="0.2">
      <c r="A38" s="24" t="s">
        <v>237</v>
      </c>
      <c r="B38" s="23" t="s">
        <v>84</v>
      </c>
      <c r="C38" s="22" t="s">
        <v>36</v>
      </c>
      <c r="D38" s="21">
        <f>'прил 4  вед стр 2018г'!G655</f>
        <v>51</v>
      </c>
      <c r="E38" s="21">
        <f>'прил 4  вед стр 2018г'!H655</f>
        <v>3</v>
      </c>
      <c r="F38" s="21">
        <f t="shared" si="0"/>
        <v>5.8823529411764701</v>
      </c>
    </row>
    <row r="39" spans="1:6" s="14" customFormat="1" ht="18" customHeight="1" x14ac:dyDescent="0.2">
      <c r="A39" s="24" t="s">
        <v>96</v>
      </c>
      <c r="B39" s="23" t="s">
        <v>84</v>
      </c>
      <c r="C39" s="22" t="s">
        <v>84</v>
      </c>
      <c r="D39" s="21">
        <f>'прил 4  вед стр 2018г'!G656</f>
        <v>1653.364</v>
      </c>
      <c r="E39" s="21">
        <f>'прил 4  вед стр 2018г'!H656</f>
        <v>1492.9459999999999</v>
      </c>
      <c r="F39" s="21">
        <f t="shared" si="0"/>
        <v>90.297478353224079</v>
      </c>
    </row>
    <row r="40" spans="1:6" s="14" customFormat="1" ht="16.5" customHeight="1" x14ac:dyDescent="0.2">
      <c r="A40" s="24" t="s">
        <v>95</v>
      </c>
      <c r="B40" s="23" t="s">
        <v>84</v>
      </c>
      <c r="C40" s="22" t="s">
        <v>70</v>
      </c>
      <c r="D40" s="21">
        <f>'прил 4  вед стр 2018г'!G657</f>
        <v>13446.14263</v>
      </c>
      <c r="E40" s="21">
        <f>'прил 4  вед стр 2018г'!H657</f>
        <v>6830.7927600000003</v>
      </c>
      <c r="F40" s="21">
        <f t="shared" si="0"/>
        <v>50.801132696299533</v>
      </c>
    </row>
    <row r="41" spans="1:6" s="17" customFormat="1" ht="12.75" x14ac:dyDescent="0.2">
      <c r="A41" s="20" t="s">
        <v>236</v>
      </c>
      <c r="B41" s="96" t="s">
        <v>235</v>
      </c>
      <c r="C41" s="97"/>
      <c r="D41" s="18">
        <f>SUM(D42:D43)</f>
        <v>42803.014439999999</v>
      </c>
      <c r="E41" s="18">
        <f>SUM(E42:E43)</f>
        <v>21564.57548</v>
      </c>
      <c r="F41" s="18">
        <f t="shared" si="0"/>
        <v>50.38097377517321</v>
      </c>
    </row>
    <row r="42" spans="1:6" s="14" customFormat="1" ht="12.75" x14ac:dyDescent="0.2">
      <c r="A42" s="24" t="s">
        <v>81</v>
      </c>
      <c r="B42" s="23" t="s">
        <v>76</v>
      </c>
      <c r="C42" s="22" t="s">
        <v>15</v>
      </c>
      <c r="D42" s="21">
        <f>'прил 4  вед стр 2018г'!G659</f>
        <v>39475.17944</v>
      </c>
      <c r="E42" s="21">
        <f>'прил 4  вед стр 2018г'!H659</f>
        <v>19762.959859999999</v>
      </c>
      <c r="F42" s="21">
        <f t="shared" si="0"/>
        <v>50.064268586894102</v>
      </c>
    </row>
    <row r="43" spans="1:6" s="14" customFormat="1" ht="12.75" customHeight="1" x14ac:dyDescent="0.2">
      <c r="A43" s="24" t="s">
        <v>234</v>
      </c>
      <c r="B43" s="23" t="s">
        <v>76</v>
      </c>
      <c r="C43" s="22" t="s">
        <v>59</v>
      </c>
      <c r="D43" s="21">
        <f>'прил 4  вед стр 2018г'!G660</f>
        <v>3327.835</v>
      </c>
      <c r="E43" s="21">
        <f>'прил 4  вед стр 2018г'!H660</f>
        <v>1801.6156200000003</v>
      </c>
      <c r="F43" s="21">
        <f t="shared" si="0"/>
        <v>54.137768849717617</v>
      </c>
    </row>
    <row r="44" spans="1:6" s="17" customFormat="1" ht="12.75" x14ac:dyDescent="0.2">
      <c r="A44" s="20" t="s">
        <v>233</v>
      </c>
      <c r="B44" s="96" t="s">
        <v>232</v>
      </c>
      <c r="C44" s="97"/>
      <c r="D44" s="18">
        <f>D48+D45</f>
        <v>300</v>
      </c>
      <c r="E44" s="18">
        <f>E48+E45</f>
        <v>0</v>
      </c>
      <c r="F44" s="18">
        <f t="shared" si="0"/>
        <v>0</v>
      </c>
    </row>
    <row r="45" spans="1:6" s="14" customFormat="1" ht="12.75" hidden="1" x14ac:dyDescent="0.2">
      <c r="A45" s="24" t="s">
        <v>74</v>
      </c>
      <c r="B45" s="23" t="s">
        <v>70</v>
      </c>
      <c r="C45" s="22" t="s">
        <v>15</v>
      </c>
      <c r="D45" s="21">
        <f>'прил 4  вед стр 2018г'!G662</f>
        <v>0</v>
      </c>
      <c r="E45" s="21"/>
      <c r="F45" s="21" t="e">
        <f t="shared" si="0"/>
        <v>#DIV/0!</v>
      </c>
    </row>
    <row r="46" spans="1:6" s="14" customFormat="1" ht="12.75" hidden="1" x14ac:dyDescent="0.2">
      <c r="A46" s="24" t="s">
        <v>231</v>
      </c>
      <c r="B46" s="23" t="s">
        <v>70</v>
      </c>
      <c r="C46" s="22" t="s">
        <v>27</v>
      </c>
      <c r="D46" s="21"/>
      <c r="E46" s="21"/>
      <c r="F46" s="21" t="e">
        <f t="shared" si="0"/>
        <v>#DIV/0!</v>
      </c>
    </row>
    <row r="47" spans="1:6" s="14" customFormat="1" ht="12.75" hidden="1" x14ac:dyDescent="0.2">
      <c r="A47" s="24" t="s">
        <v>230</v>
      </c>
      <c r="B47" s="23" t="s">
        <v>70</v>
      </c>
      <c r="C47" s="22" t="s">
        <v>59</v>
      </c>
      <c r="D47" s="21"/>
      <c r="E47" s="21"/>
      <c r="F47" s="21" t="e">
        <f t="shared" si="0"/>
        <v>#DIV/0!</v>
      </c>
    </row>
    <row r="48" spans="1:6" s="14" customFormat="1" ht="18" customHeight="1" x14ac:dyDescent="0.2">
      <c r="A48" s="24" t="s">
        <v>71</v>
      </c>
      <c r="B48" s="23" t="s">
        <v>70</v>
      </c>
      <c r="C48" s="22" t="s">
        <v>70</v>
      </c>
      <c r="D48" s="21">
        <f>'прил 4  вед стр 2018г'!G665</f>
        <v>300</v>
      </c>
      <c r="E48" s="21">
        <f>'прил 4  вед стр 2018г'!H665</f>
        <v>0</v>
      </c>
      <c r="F48" s="21">
        <f t="shared" si="0"/>
        <v>0</v>
      </c>
    </row>
    <row r="49" spans="1:6" s="17" customFormat="1" ht="12.75" x14ac:dyDescent="0.2">
      <c r="A49" s="20" t="s">
        <v>69</v>
      </c>
      <c r="B49" s="96" t="s">
        <v>229</v>
      </c>
      <c r="C49" s="97"/>
      <c r="D49" s="18">
        <f>SUM(D50:D54)</f>
        <v>10184.21039</v>
      </c>
      <c r="E49" s="18">
        <f>SUM(E50:E54)</f>
        <v>2943.8491599999998</v>
      </c>
      <c r="F49" s="18">
        <f t="shared" si="0"/>
        <v>28.906012810679961</v>
      </c>
    </row>
    <row r="50" spans="1:6" s="14" customFormat="1" ht="12.75" x14ac:dyDescent="0.2">
      <c r="A50" s="24" t="s">
        <v>68</v>
      </c>
      <c r="B50" s="23" t="s">
        <v>54</v>
      </c>
      <c r="C50" s="22" t="s">
        <v>15</v>
      </c>
      <c r="D50" s="21">
        <f>'прил 4  вед стр 2018г'!G667</f>
        <v>500</v>
      </c>
      <c r="E50" s="21">
        <f>'прил 4  вед стр 2018г'!H667</f>
        <v>276.3039</v>
      </c>
      <c r="F50" s="21">
        <f t="shared" si="0"/>
        <v>55.260779999999997</v>
      </c>
    </row>
    <row r="51" spans="1:6" s="14" customFormat="1" ht="12.75" hidden="1" x14ac:dyDescent="0.2">
      <c r="A51" s="24" t="s">
        <v>228</v>
      </c>
      <c r="B51" s="23" t="s">
        <v>54</v>
      </c>
      <c r="C51" s="22" t="s">
        <v>27</v>
      </c>
      <c r="D51" s="21">
        <f>'прил 4  вед стр 2018г'!G668</f>
        <v>0</v>
      </c>
      <c r="E51" s="21">
        <f>'прил 4  вед стр 2018г'!H668</f>
        <v>0</v>
      </c>
      <c r="F51" s="21" t="e">
        <f t="shared" si="0"/>
        <v>#DIV/0!</v>
      </c>
    </row>
    <row r="52" spans="1:6" s="14" customFormat="1" ht="11.25" customHeight="1" x14ac:dyDescent="0.2">
      <c r="A52" s="24" t="s">
        <v>227</v>
      </c>
      <c r="B52" s="23" t="s">
        <v>54</v>
      </c>
      <c r="C52" s="22" t="s">
        <v>6</v>
      </c>
      <c r="D52" s="21">
        <f>'прил 4  вед стр 2018г'!G669</f>
        <v>4178.5471299999999</v>
      </c>
      <c r="E52" s="21">
        <f>'прил 4  вед стр 2018г'!H669</f>
        <v>1041.21</v>
      </c>
      <c r="F52" s="21">
        <f t="shared" si="0"/>
        <v>24.917991053029002</v>
      </c>
    </row>
    <row r="53" spans="1:6" s="14" customFormat="1" ht="12.75" x14ac:dyDescent="0.2">
      <c r="A53" s="24" t="s">
        <v>226</v>
      </c>
      <c r="B53" s="23" t="s">
        <v>54</v>
      </c>
      <c r="C53" s="22" t="s">
        <v>59</v>
      </c>
      <c r="D53" s="21">
        <f>'прил 4  вед стр 2018г'!G670</f>
        <v>5368.4</v>
      </c>
      <c r="E53" s="21">
        <f>'прил 4  вед стр 2018г'!H670</f>
        <v>1526.3352599999998</v>
      </c>
      <c r="F53" s="21">
        <f t="shared" si="0"/>
        <v>28.431846732732286</v>
      </c>
    </row>
    <row r="54" spans="1:6" s="14" customFormat="1" ht="15" customHeight="1" x14ac:dyDescent="0.2">
      <c r="A54" s="24" t="s">
        <v>58</v>
      </c>
      <c r="B54" s="23" t="s">
        <v>54</v>
      </c>
      <c r="C54" s="22" t="s">
        <v>53</v>
      </c>
      <c r="D54" s="21">
        <f>'прил 4  вед стр 2018г'!G671</f>
        <v>137.26326</v>
      </c>
      <c r="E54" s="21">
        <f>'прил 4  вед стр 2018г'!H671</f>
        <v>100</v>
      </c>
      <c r="F54" s="21">
        <f t="shared" si="0"/>
        <v>72.852706543615525</v>
      </c>
    </row>
    <row r="55" spans="1:6" s="17" customFormat="1" ht="12.75" x14ac:dyDescent="0.2">
      <c r="A55" s="20" t="s">
        <v>50</v>
      </c>
      <c r="B55" s="96" t="s">
        <v>225</v>
      </c>
      <c r="C55" s="97"/>
      <c r="D55" s="18">
        <f>D56+D57</f>
        <v>1905</v>
      </c>
      <c r="E55" s="18">
        <f>E56+E57</f>
        <v>1192.0120000000002</v>
      </c>
      <c r="F55" s="18">
        <f t="shared" si="0"/>
        <v>62.572808398950144</v>
      </c>
    </row>
    <row r="56" spans="1:6" s="14" customFormat="1" ht="12.75" x14ac:dyDescent="0.2">
      <c r="A56" s="24" t="s">
        <v>224</v>
      </c>
      <c r="B56" s="23" t="s">
        <v>37</v>
      </c>
      <c r="C56" s="22" t="s">
        <v>15</v>
      </c>
      <c r="D56" s="21">
        <f>'прил 4  вед стр 2018г'!G673</f>
        <v>1905</v>
      </c>
      <c r="E56" s="21">
        <f>'прил 4  вед стр 2018г'!H673</f>
        <v>1192.0120000000002</v>
      </c>
      <c r="F56" s="21">
        <f t="shared" si="0"/>
        <v>62.572808398950144</v>
      </c>
    </row>
    <row r="57" spans="1:6" s="14" customFormat="1" ht="12" customHeight="1" x14ac:dyDescent="0.2">
      <c r="A57" s="24" t="s">
        <v>42</v>
      </c>
      <c r="B57" s="25" t="s">
        <v>37</v>
      </c>
      <c r="C57" s="23" t="s">
        <v>36</v>
      </c>
      <c r="D57" s="21">
        <f>'прил 4  вед стр 2018г'!G674</f>
        <v>0</v>
      </c>
      <c r="E57" s="21">
        <f>'прил 4  вед стр 2018г'!H674</f>
        <v>0</v>
      </c>
      <c r="F57" s="21" t="e">
        <f t="shared" si="0"/>
        <v>#DIV/0!</v>
      </c>
    </row>
    <row r="58" spans="1:6" s="17" customFormat="1" ht="15.75" customHeight="1" x14ac:dyDescent="0.2">
      <c r="A58" s="20" t="s">
        <v>33</v>
      </c>
      <c r="B58" s="96" t="s">
        <v>223</v>
      </c>
      <c r="C58" s="97"/>
      <c r="D58" s="18">
        <f>D59</f>
        <v>1599.92</v>
      </c>
      <c r="E58" s="18">
        <f>E59</f>
        <v>975</v>
      </c>
      <c r="F58" s="18">
        <f t="shared" si="0"/>
        <v>60.940547027351364</v>
      </c>
    </row>
    <row r="59" spans="1:6" s="14" customFormat="1" ht="14.25" customHeight="1" x14ac:dyDescent="0.2">
      <c r="A59" s="24" t="s">
        <v>32</v>
      </c>
      <c r="B59" s="23" t="s">
        <v>28</v>
      </c>
      <c r="C59" s="22" t="s">
        <v>27</v>
      </c>
      <c r="D59" s="21">
        <f>'прил 4  вед стр 2018г'!G676</f>
        <v>1599.92</v>
      </c>
      <c r="E59" s="21">
        <f>'прил 4  вед стр 2018г'!H676</f>
        <v>975</v>
      </c>
      <c r="F59" s="21">
        <f t="shared" si="0"/>
        <v>60.940547027351364</v>
      </c>
    </row>
    <row r="60" spans="1:6" s="17" customFormat="1" ht="16.5" customHeight="1" x14ac:dyDescent="0.2">
      <c r="A60" s="20" t="s">
        <v>222</v>
      </c>
      <c r="B60" s="96" t="s">
        <v>221</v>
      </c>
      <c r="C60" s="97"/>
      <c r="D60" s="18">
        <f>SUM(D61)</f>
        <v>98</v>
      </c>
      <c r="E60" s="18">
        <f>SUM(E61)</f>
        <v>0.35059000000000001</v>
      </c>
      <c r="F60" s="18">
        <f t="shared" si="0"/>
        <v>0.35774489795918368</v>
      </c>
    </row>
    <row r="61" spans="1:6" s="14" customFormat="1" ht="27.75" customHeight="1" x14ac:dyDescent="0.2">
      <c r="A61" s="24" t="s">
        <v>25</v>
      </c>
      <c r="B61" s="23" t="s">
        <v>24</v>
      </c>
      <c r="C61" s="22" t="s">
        <v>15</v>
      </c>
      <c r="D61" s="21">
        <f>'прил 4  вед стр 2018г'!G678</f>
        <v>98</v>
      </c>
      <c r="E61" s="21">
        <f>'прил 4  вед стр 2018г'!H678</f>
        <v>0.35059000000000001</v>
      </c>
      <c r="F61" s="21">
        <f t="shared" si="0"/>
        <v>0.35774489795918368</v>
      </c>
    </row>
    <row r="62" spans="1:6" s="17" customFormat="1" ht="26.25" customHeight="1" x14ac:dyDescent="0.2">
      <c r="A62" s="20" t="s">
        <v>220</v>
      </c>
      <c r="B62" s="96" t="s">
        <v>219</v>
      </c>
      <c r="C62" s="97"/>
      <c r="D62" s="18">
        <f>SUM(D63:D64)</f>
        <v>35365.512000000002</v>
      </c>
      <c r="E62" s="18">
        <f>SUM(E63:E64)</f>
        <v>21762.05099</v>
      </c>
      <c r="F62" s="18">
        <f t="shared" si="0"/>
        <v>61.534669680450257</v>
      </c>
    </row>
    <row r="63" spans="1:6" s="14" customFormat="1" ht="30" customHeight="1" x14ac:dyDescent="0.2">
      <c r="A63" s="24" t="s">
        <v>218</v>
      </c>
      <c r="B63" s="23" t="s">
        <v>7</v>
      </c>
      <c r="C63" s="22" t="s">
        <v>15</v>
      </c>
      <c r="D63" s="21">
        <f>'прил 4  вед стр 2018г'!G680</f>
        <v>25970</v>
      </c>
      <c r="E63" s="21">
        <f>'прил 4  вед стр 2018г'!H680</f>
        <v>15200.771989999999</v>
      </c>
      <c r="F63" s="21">
        <f t="shared" si="0"/>
        <v>58.532044628417403</v>
      </c>
    </row>
    <row r="64" spans="1:6" s="14" customFormat="1" ht="30.75" customHeight="1" x14ac:dyDescent="0.2">
      <c r="A64" s="24" t="s">
        <v>217</v>
      </c>
      <c r="B64" s="23" t="s">
        <v>7</v>
      </c>
      <c r="C64" s="22" t="s">
        <v>6</v>
      </c>
      <c r="D64" s="21">
        <f>'прил 4  вед стр 2018г'!G681</f>
        <v>9395.5119999999988</v>
      </c>
      <c r="E64" s="21">
        <f>'прил 4  вед стр 2018г'!H681</f>
        <v>6561.2789999999995</v>
      </c>
      <c r="F64" s="21">
        <f t="shared" si="0"/>
        <v>69.83418253310731</v>
      </c>
    </row>
    <row r="65" spans="1:6" s="17" customFormat="1" ht="17.25" hidden="1" customHeight="1" x14ac:dyDescent="0.2">
      <c r="A65" s="57" t="s">
        <v>274</v>
      </c>
      <c r="B65" s="63" t="s">
        <v>276</v>
      </c>
      <c r="C65" s="19" t="s">
        <v>276</v>
      </c>
      <c r="D65" s="70">
        <f>'прил 4  вед стр 2018г'!G682</f>
        <v>0</v>
      </c>
      <c r="E65" s="70">
        <f>'прил 4  вед стр 2018г'!H682</f>
        <v>0</v>
      </c>
      <c r="F65" s="21" t="e">
        <f t="shared" si="0"/>
        <v>#DIV/0!</v>
      </c>
    </row>
    <row r="66" spans="1:6" s="17" customFormat="1" ht="12.75" x14ac:dyDescent="0.2">
      <c r="A66" s="20" t="s">
        <v>216</v>
      </c>
      <c r="B66" s="63"/>
      <c r="C66" s="19"/>
      <c r="D66" s="18">
        <f>D8+D17+D19+D23+D28+D34+D41+D44+D49+D55+D58+D60+D62+D65+D32</f>
        <v>534588.8264100001</v>
      </c>
      <c r="E66" s="18">
        <f>E8+E17+E19+E23+E28+E34+E41+E44+E49+E55+E58+E60+E62+E65+E32</f>
        <v>268723.83854000003</v>
      </c>
      <c r="F66" s="18">
        <f t="shared" si="0"/>
        <v>50.267387806176046</v>
      </c>
    </row>
    <row r="67" spans="1:6" s="14" customFormat="1" ht="12.75" x14ac:dyDescent="0.2">
      <c r="A67" s="13"/>
      <c r="C67" s="16"/>
      <c r="D67" s="58">
        <v>459508.22977999999</v>
      </c>
      <c r="E67" s="2">
        <f>F67-D67</f>
        <v>75080.596629999985</v>
      </c>
      <c r="F67" s="75">
        <v>534588.82640999998</v>
      </c>
    </row>
    <row r="68" spans="1:6" s="14" customFormat="1" ht="12.75" x14ac:dyDescent="0.2">
      <c r="A68" s="13"/>
      <c r="C68" s="16"/>
      <c r="D68" s="15"/>
      <c r="E68" s="15"/>
    </row>
    <row r="69" spans="1:6" s="14" customFormat="1" ht="12.75" x14ac:dyDescent="0.2">
      <c r="A69" s="13"/>
      <c r="C69" s="16"/>
      <c r="D69" s="15"/>
      <c r="E69" s="15"/>
    </row>
  </sheetData>
  <mergeCells count="19">
    <mergeCell ref="B34:C34"/>
    <mergeCell ref="A4:E4"/>
    <mergeCell ref="B7:C7"/>
    <mergeCell ref="B8:C8"/>
    <mergeCell ref="B17:C17"/>
    <mergeCell ref="B19:C19"/>
    <mergeCell ref="B62:C62"/>
    <mergeCell ref="B41:C41"/>
    <mergeCell ref="B44:C44"/>
    <mergeCell ref="B49:C49"/>
    <mergeCell ref="B55:C55"/>
    <mergeCell ref="B58:C58"/>
    <mergeCell ref="B60:C60"/>
    <mergeCell ref="B23:C23"/>
    <mergeCell ref="B28:C28"/>
    <mergeCell ref="B32:C32"/>
    <mergeCell ref="D2:F2"/>
    <mergeCell ref="D1:F1"/>
    <mergeCell ref="A5:F5"/>
  </mergeCells>
  <pageMargins left="0.9055118110236221" right="0" top="0" bottom="0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1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41.85546875" style="34" customWidth="1"/>
    <col min="2" max="2" width="6.28515625" style="33" customWidth="1"/>
    <col min="3" max="3" width="6.140625" style="33" customWidth="1"/>
    <col min="4" max="4" width="5.5703125" style="33" customWidth="1"/>
    <col min="5" max="5" width="11.140625" style="33" customWidth="1"/>
    <col min="6" max="6" width="6" style="33" customWidth="1"/>
    <col min="7" max="7" width="13.7109375" style="58" customWidth="1"/>
    <col min="8" max="8" width="14.140625" style="58" customWidth="1"/>
    <col min="9" max="9" width="13.7109375" style="2" customWidth="1"/>
    <col min="10" max="10" width="13.140625" style="33" customWidth="1"/>
    <col min="11" max="11" width="11.5703125" style="33" customWidth="1"/>
    <col min="12" max="16384" width="9.140625" style="33"/>
  </cols>
  <sheetData>
    <row r="1" spans="1:11" ht="15" customHeight="1" x14ac:dyDescent="0.25">
      <c r="B1" s="46"/>
      <c r="C1" s="46"/>
      <c r="D1" s="46"/>
      <c r="E1" s="47"/>
      <c r="F1" s="47"/>
      <c r="G1" s="120" t="s">
        <v>552</v>
      </c>
      <c r="H1" s="121"/>
      <c r="I1" s="121"/>
    </row>
    <row r="2" spans="1:11" s="46" customFormat="1" ht="51" customHeight="1" x14ac:dyDescent="0.2">
      <c r="A2" s="55"/>
      <c r="E2" s="54"/>
      <c r="F2" s="56"/>
      <c r="G2" s="110" t="s">
        <v>562</v>
      </c>
      <c r="H2" s="110"/>
      <c r="I2" s="110"/>
    </row>
    <row r="3" spans="1:11" s="46" customFormat="1" ht="30" customHeight="1" x14ac:dyDescent="0.2">
      <c r="A3" s="124" t="s">
        <v>553</v>
      </c>
      <c r="B3" s="125"/>
      <c r="C3" s="125"/>
      <c r="D3" s="125"/>
      <c r="E3" s="125"/>
      <c r="F3" s="125"/>
      <c r="G3" s="125"/>
      <c r="H3" s="125"/>
      <c r="I3" s="125"/>
    </row>
    <row r="4" spans="1:11" ht="12.75" customHeight="1" x14ac:dyDescent="0.2">
      <c r="G4" s="81"/>
      <c r="H4" s="81"/>
      <c r="I4" s="72"/>
    </row>
    <row r="5" spans="1:11" s="41" customFormat="1" ht="12.75" customHeight="1" x14ac:dyDescent="0.2">
      <c r="A5" s="117" t="s">
        <v>273</v>
      </c>
      <c r="B5" s="53" t="s">
        <v>272</v>
      </c>
      <c r="C5" s="48"/>
      <c r="D5" s="48"/>
      <c r="E5" s="48"/>
      <c r="F5" s="49"/>
      <c r="G5" s="111" t="s">
        <v>558</v>
      </c>
      <c r="H5" s="111" t="s">
        <v>557</v>
      </c>
      <c r="I5" s="114" t="s">
        <v>559</v>
      </c>
    </row>
    <row r="6" spans="1:11" s="41" customFormat="1" ht="12.75" customHeight="1" x14ac:dyDescent="0.2">
      <c r="A6" s="118"/>
      <c r="B6" s="50"/>
      <c r="C6" s="51"/>
      <c r="D6" s="51"/>
      <c r="E6" s="51"/>
      <c r="F6" s="52"/>
      <c r="G6" s="112"/>
      <c r="H6" s="112"/>
      <c r="I6" s="115"/>
    </row>
    <row r="7" spans="1:11" s="41" customFormat="1" ht="25.5" customHeight="1" x14ac:dyDescent="0.2">
      <c r="A7" s="119"/>
      <c r="B7" s="45" t="s">
        <v>271</v>
      </c>
      <c r="C7" s="45" t="s">
        <v>214</v>
      </c>
      <c r="D7" s="45" t="s">
        <v>213</v>
      </c>
      <c r="E7" s="45" t="s">
        <v>212</v>
      </c>
      <c r="F7" s="45" t="s">
        <v>270</v>
      </c>
      <c r="G7" s="113"/>
      <c r="H7" s="113"/>
      <c r="I7" s="116"/>
    </row>
    <row r="8" spans="1:11" s="42" customFormat="1" ht="11.2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7</v>
      </c>
      <c r="H8" s="43">
        <v>8</v>
      </c>
      <c r="I8" s="43">
        <v>9</v>
      </c>
    </row>
    <row r="9" spans="1:11" s="41" customFormat="1" ht="44.25" customHeight="1" x14ac:dyDescent="0.2">
      <c r="A9" s="57" t="s">
        <v>305</v>
      </c>
      <c r="B9" s="6" t="s">
        <v>268</v>
      </c>
      <c r="C9" s="4"/>
      <c r="D9" s="4"/>
      <c r="E9" s="4"/>
      <c r="F9" s="4"/>
      <c r="G9" s="79">
        <f>G10+G115</f>
        <v>342289.54578000004</v>
      </c>
      <c r="H9" s="79">
        <f>H10+H115</f>
        <v>190755.49959000002</v>
      </c>
      <c r="I9" s="79">
        <f>H9/G9*100</f>
        <v>55.729280061800203</v>
      </c>
      <c r="J9" s="41">
        <v>342289.54577999999</v>
      </c>
      <c r="K9" s="76">
        <f t="shared" ref="K9:K16" si="0">I9-J9</f>
        <v>-342233.8164999382</v>
      </c>
    </row>
    <row r="10" spans="1:11" ht="12.75" customHeight="1" x14ac:dyDescent="0.2">
      <c r="A10" s="5" t="s">
        <v>129</v>
      </c>
      <c r="B10" s="4" t="s">
        <v>268</v>
      </c>
      <c r="C10" s="4" t="s">
        <v>84</v>
      </c>
      <c r="D10" s="4"/>
      <c r="E10" s="4"/>
      <c r="F10" s="4"/>
      <c r="G10" s="80">
        <f>G28+G77+G87+G11+G61+G72</f>
        <v>336921.14578000002</v>
      </c>
      <c r="H10" s="80">
        <f>H28+H77+H87+H11+H61+H72</f>
        <v>189229.16433000003</v>
      </c>
      <c r="I10" s="80">
        <f t="shared" ref="I10:I71" si="1">H10/G10*100</f>
        <v>56.164229137924551</v>
      </c>
      <c r="J10" s="76">
        <f>J9-I9</f>
        <v>342233.8164999382</v>
      </c>
      <c r="K10" s="76">
        <f t="shared" si="0"/>
        <v>-342177.65227080026</v>
      </c>
    </row>
    <row r="11" spans="1:11" ht="12.75" customHeight="1" x14ac:dyDescent="0.2">
      <c r="A11" s="5" t="s">
        <v>128</v>
      </c>
      <c r="B11" s="4" t="s">
        <v>268</v>
      </c>
      <c r="C11" s="4" t="s">
        <v>84</v>
      </c>
      <c r="D11" s="4" t="s">
        <v>15</v>
      </c>
      <c r="E11" s="4"/>
      <c r="F11" s="4"/>
      <c r="G11" s="80">
        <f>G12</f>
        <v>76620.985960000005</v>
      </c>
      <c r="H11" s="80">
        <f t="shared" ref="H11" si="2">H12</f>
        <v>38487.557430000001</v>
      </c>
      <c r="I11" s="80">
        <f t="shared" si="1"/>
        <v>50.231091322803437</v>
      </c>
      <c r="K11" s="76">
        <f t="shared" si="0"/>
        <v>50.231091322803437</v>
      </c>
    </row>
    <row r="12" spans="1:11" ht="42" customHeight="1" x14ac:dyDescent="0.2">
      <c r="A12" s="5" t="s">
        <v>313</v>
      </c>
      <c r="B12" s="4" t="s">
        <v>268</v>
      </c>
      <c r="C12" s="4" t="s">
        <v>84</v>
      </c>
      <c r="D12" s="4" t="s">
        <v>15</v>
      </c>
      <c r="E12" s="4" t="s">
        <v>60</v>
      </c>
      <c r="F12" s="4"/>
      <c r="G12" s="80">
        <f t="shared" ref="G12:H12" si="3">G13</f>
        <v>76620.985960000005</v>
      </c>
      <c r="H12" s="80">
        <f t="shared" si="3"/>
        <v>38487.557430000001</v>
      </c>
      <c r="I12" s="80">
        <f t="shared" si="1"/>
        <v>50.231091322803437</v>
      </c>
      <c r="K12" s="76">
        <f t="shared" si="0"/>
        <v>50.231091322803437</v>
      </c>
    </row>
    <row r="13" spans="1:11" ht="24" customHeight="1" x14ac:dyDescent="0.2">
      <c r="A13" s="5" t="s">
        <v>127</v>
      </c>
      <c r="B13" s="4" t="s">
        <v>268</v>
      </c>
      <c r="C13" s="4" t="s">
        <v>84</v>
      </c>
      <c r="D13" s="4" t="s">
        <v>15</v>
      </c>
      <c r="E13" s="4" t="s">
        <v>126</v>
      </c>
      <c r="F13" s="4"/>
      <c r="G13" s="80">
        <f>G14+G22+G24+G18+G20+G16+G26</f>
        <v>76620.985960000005</v>
      </c>
      <c r="H13" s="80">
        <f t="shared" ref="H13" si="4">H14+H22+H24+H18+H20+H16+H26</f>
        <v>38487.557430000001</v>
      </c>
      <c r="I13" s="80">
        <f t="shared" si="1"/>
        <v>50.231091322803437</v>
      </c>
      <c r="K13" s="76">
        <f t="shared" si="0"/>
        <v>50.231091322803437</v>
      </c>
    </row>
    <row r="14" spans="1:11" ht="48" customHeight="1" x14ac:dyDescent="0.2">
      <c r="A14" s="5" t="s">
        <v>269</v>
      </c>
      <c r="B14" s="4" t="s">
        <v>268</v>
      </c>
      <c r="C14" s="4" t="s">
        <v>84</v>
      </c>
      <c r="D14" s="4" t="s">
        <v>15</v>
      </c>
      <c r="E14" s="4" t="s">
        <v>125</v>
      </c>
      <c r="F14" s="4"/>
      <c r="G14" s="80">
        <f>G15</f>
        <v>7112.2290000000003</v>
      </c>
      <c r="H14" s="80">
        <f t="shared" ref="H14" si="5">H15</f>
        <v>3937.09728</v>
      </c>
      <c r="I14" s="80">
        <f t="shared" si="1"/>
        <v>55.356728249329421</v>
      </c>
      <c r="K14" s="76">
        <f t="shared" si="0"/>
        <v>55.356728249329421</v>
      </c>
    </row>
    <row r="15" spans="1:11" ht="24" customHeight="1" x14ac:dyDescent="0.2">
      <c r="A15" s="5" t="s">
        <v>29</v>
      </c>
      <c r="B15" s="4" t="s">
        <v>268</v>
      </c>
      <c r="C15" s="4" t="s">
        <v>84</v>
      </c>
      <c r="D15" s="4" t="s">
        <v>15</v>
      </c>
      <c r="E15" s="4" t="s">
        <v>125</v>
      </c>
      <c r="F15" s="4" t="s">
        <v>26</v>
      </c>
      <c r="G15" s="80">
        <v>7112.2290000000003</v>
      </c>
      <c r="H15" s="80">
        <f>1783.62205+200+1953.47523</f>
        <v>3937.09728</v>
      </c>
      <c r="I15" s="80">
        <f t="shared" si="1"/>
        <v>55.356728249329421</v>
      </c>
      <c r="J15" s="33">
        <f>3346.69+688.631+2624.351+452.557</f>
        <v>7112.2290000000003</v>
      </c>
      <c r="K15" s="76">
        <f t="shared" si="0"/>
        <v>-7056.8722717506707</v>
      </c>
    </row>
    <row r="16" spans="1:11" ht="24" customHeight="1" x14ac:dyDescent="0.2">
      <c r="A16" s="5" t="s">
        <v>115</v>
      </c>
      <c r="B16" s="4" t="s">
        <v>268</v>
      </c>
      <c r="C16" s="4" t="s">
        <v>84</v>
      </c>
      <c r="D16" s="4" t="s">
        <v>15</v>
      </c>
      <c r="E16" s="4" t="s">
        <v>124</v>
      </c>
      <c r="F16" s="4"/>
      <c r="G16" s="80">
        <f>G17</f>
        <v>14204.12696</v>
      </c>
      <c r="H16" s="80">
        <f t="shared" ref="H16" si="6">H17</f>
        <v>6289.1451500000003</v>
      </c>
      <c r="I16" s="80">
        <f t="shared" si="1"/>
        <v>44.276886342333846</v>
      </c>
      <c r="K16" s="76">
        <f t="shared" si="0"/>
        <v>44.276886342333846</v>
      </c>
    </row>
    <row r="17" spans="1:11" ht="24" customHeight="1" x14ac:dyDescent="0.2">
      <c r="A17" s="5" t="s">
        <v>29</v>
      </c>
      <c r="B17" s="4" t="s">
        <v>268</v>
      </c>
      <c r="C17" s="4" t="s">
        <v>84</v>
      </c>
      <c r="D17" s="4" t="s">
        <v>15</v>
      </c>
      <c r="E17" s="4" t="s">
        <v>124</v>
      </c>
      <c r="F17" s="4" t="s">
        <v>26</v>
      </c>
      <c r="G17" s="80">
        <v>14204.12696</v>
      </c>
      <c r="H17" s="80">
        <f>4568.9006+1720.24455</f>
        <v>6289.1451500000003</v>
      </c>
      <c r="I17" s="80">
        <f t="shared" si="1"/>
        <v>44.276886342333846</v>
      </c>
      <c r="J17" s="76">
        <f>11853.15672+2350.97024</f>
        <v>14204.126960000001</v>
      </c>
      <c r="K17" s="76">
        <f>I17-J17</f>
        <v>-14159.850073657668</v>
      </c>
    </row>
    <row r="18" spans="1:11" ht="38.25" customHeight="1" x14ac:dyDescent="0.2">
      <c r="A18" s="8" t="s">
        <v>113</v>
      </c>
      <c r="B18" s="4" t="s">
        <v>268</v>
      </c>
      <c r="C18" s="4" t="s">
        <v>84</v>
      </c>
      <c r="D18" s="4" t="s">
        <v>15</v>
      </c>
      <c r="E18" s="4" t="s">
        <v>123</v>
      </c>
      <c r="F18" s="4"/>
      <c r="G18" s="80">
        <f>G19</f>
        <v>239.923</v>
      </c>
      <c r="H18" s="80">
        <f t="shared" ref="H18" si="7">H19</f>
        <v>0</v>
      </c>
      <c r="I18" s="80">
        <f t="shared" si="1"/>
        <v>0</v>
      </c>
      <c r="K18" s="76">
        <f t="shared" ref="K18:K79" si="8">I18-J18</f>
        <v>0</v>
      </c>
    </row>
    <row r="19" spans="1:11" ht="24" customHeight="1" x14ac:dyDescent="0.2">
      <c r="A19" s="5" t="s">
        <v>29</v>
      </c>
      <c r="B19" s="4" t="s">
        <v>268</v>
      </c>
      <c r="C19" s="4" t="s">
        <v>84</v>
      </c>
      <c r="D19" s="4" t="s">
        <v>15</v>
      </c>
      <c r="E19" s="4" t="s">
        <v>123</v>
      </c>
      <c r="F19" s="4" t="s">
        <v>26</v>
      </c>
      <c r="G19" s="80">
        <v>239.923</v>
      </c>
      <c r="H19" s="80"/>
      <c r="I19" s="80">
        <f t="shared" si="1"/>
        <v>0</v>
      </c>
      <c r="J19" s="33">
        <f>199.923+40</f>
        <v>239.923</v>
      </c>
      <c r="K19" s="76">
        <f t="shared" si="8"/>
        <v>-239.923</v>
      </c>
    </row>
    <row r="20" spans="1:11" ht="37.5" hidden="1" customHeight="1" x14ac:dyDescent="0.2">
      <c r="A20" s="5" t="s">
        <v>314</v>
      </c>
      <c r="B20" s="4" t="s">
        <v>268</v>
      </c>
      <c r="C20" s="4" t="s">
        <v>84</v>
      </c>
      <c r="D20" s="4" t="s">
        <v>15</v>
      </c>
      <c r="E20" s="4" t="s">
        <v>122</v>
      </c>
      <c r="F20" s="4"/>
      <c r="G20" s="80">
        <f>G21</f>
        <v>0</v>
      </c>
      <c r="H20" s="80">
        <f t="shared" ref="H20" si="9">H21</f>
        <v>0</v>
      </c>
      <c r="I20" s="80" t="e">
        <f t="shared" si="1"/>
        <v>#DIV/0!</v>
      </c>
      <c r="K20" s="76" t="e">
        <f t="shared" si="8"/>
        <v>#DIV/0!</v>
      </c>
    </row>
    <row r="21" spans="1:11" ht="24" hidden="1" customHeight="1" x14ac:dyDescent="0.2">
      <c r="A21" s="5" t="s">
        <v>29</v>
      </c>
      <c r="B21" s="4" t="s">
        <v>268</v>
      </c>
      <c r="C21" s="4" t="s">
        <v>84</v>
      </c>
      <c r="D21" s="4" t="s">
        <v>15</v>
      </c>
      <c r="E21" s="4" t="s">
        <v>122</v>
      </c>
      <c r="F21" s="4" t="s">
        <v>26</v>
      </c>
      <c r="G21" s="80"/>
      <c r="H21" s="80"/>
      <c r="I21" s="80" t="e">
        <f t="shared" si="1"/>
        <v>#DIV/0!</v>
      </c>
      <c r="K21" s="76" t="e">
        <f t="shared" si="8"/>
        <v>#DIV/0!</v>
      </c>
    </row>
    <row r="22" spans="1:11" ht="120" customHeight="1" x14ac:dyDescent="0.2">
      <c r="A22" s="5" t="s">
        <v>456</v>
      </c>
      <c r="B22" s="4" t="s">
        <v>268</v>
      </c>
      <c r="C22" s="4" t="s">
        <v>84</v>
      </c>
      <c r="D22" s="4" t="s">
        <v>15</v>
      </c>
      <c r="E22" s="4" t="s">
        <v>121</v>
      </c>
      <c r="F22" s="4"/>
      <c r="G22" s="80">
        <f>G23</f>
        <v>46150.144999999997</v>
      </c>
      <c r="H22" s="80">
        <f t="shared" ref="H22" si="10">H23</f>
        <v>23394.813620000001</v>
      </c>
      <c r="I22" s="80">
        <f t="shared" si="1"/>
        <v>50.692827985697562</v>
      </c>
      <c r="K22" s="76">
        <f t="shared" si="8"/>
        <v>50.692827985697562</v>
      </c>
    </row>
    <row r="23" spans="1:11" ht="24" customHeight="1" x14ac:dyDescent="0.2">
      <c r="A23" s="5" t="s">
        <v>29</v>
      </c>
      <c r="B23" s="4" t="s">
        <v>268</v>
      </c>
      <c r="C23" s="4" t="s">
        <v>84</v>
      </c>
      <c r="D23" s="4" t="s">
        <v>15</v>
      </c>
      <c r="E23" s="4" t="s">
        <v>121</v>
      </c>
      <c r="F23" s="4" t="s">
        <v>26</v>
      </c>
      <c r="G23" s="80">
        <v>46150.144999999997</v>
      </c>
      <c r="H23" s="80">
        <f>14968.44565+8426.36797</f>
        <v>23394.813620000001</v>
      </c>
      <c r="I23" s="80">
        <f t="shared" si="1"/>
        <v>50.692827985697562</v>
      </c>
      <c r="J23" s="33">
        <f>31005.268+15144.877</f>
        <v>46150.145000000004</v>
      </c>
      <c r="K23" s="76">
        <f t="shared" si="8"/>
        <v>-46099.452172014309</v>
      </c>
    </row>
    <row r="24" spans="1:11" ht="38.25" customHeight="1" x14ac:dyDescent="0.2">
      <c r="A24" s="5" t="s">
        <v>457</v>
      </c>
      <c r="B24" s="4" t="s">
        <v>268</v>
      </c>
      <c r="C24" s="4" t="s">
        <v>84</v>
      </c>
      <c r="D24" s="4" t="s">
        <v>15</v>
      </c>
      <c r="E24" s="4" t="s">
        <v>539</v>
      </c>
      <c r="F24" s="4"/>
      <c r="G24" s="80">
        <f>G25</f>
        <v>62.75</v>
      </c>
      <c r="H24" s="80">
        <f t="shared" ref="H24" si="11">H25</f>
        <v>2.62439</v>
      </c>
      <c r="I24" s="80">
        <f t="shared" si="1"/>
        <v>4.1822948207171313</v>
      </c>
      <c r="K24" s="76">
        <f t="shared" si="8"/>
        <v>4.1822948207171313</v>
      </c>
    </row>
    <row r="25" spans="1:11" ht="24" customHeight="1" x14ac:dyDescent="0.2">
      <c r="A25" s="5" t="s">
        <v>29</v>
      </c>
      <c r="B25" s="4" t="s">
        <v>268</v>
      </c>
      <c r="C25" s="4" t="s">
        <v>84</v>
      </c>
      <c r="D25" s="4" t="s">
        <v>15</v>
      </c>
      <c r="E25" s="4" t="s">
        <v>540</v>
      </c>
      <c r="F25" s="4" t="s">
        <v>26</v>
      </c>
      <c r="G25" s="80">
        <v>62.75</v>
      </c>
      <c r="H25" s="80">
        <v>2.62439</v>
      </c>
      <c r="I25" s="80">
        <f t="shared" si="1"/>
        <v>4.1822948207171313</v>
      </c>
      <c r="J25" s="33">
        <v>62.75</v>
      </c>
      <c r="K25" s="76">
        <f t="shared" si="8"/>
        <v>-58.567705179282868</v>
      </c>
    </row>
    <row r="26" spans="1:11" ht="24" customHeight="1" x14ac:dyDescent="0.2">
      <c r="A26" s="5" t="s">
        <v>484</v>
      </c>
      <c r="B26" s="4" t="s">
        <v>268</v>
      </c>
      <c r="C26" s="4" t="s">
        <v>84</v>
      </c>
      <c r="D26" s="4" t="s">
        <v>15</v>
      </c>
      <c r="E26" s="4" t="s">
        <v>483</v>
      </c>
      <c r="F26" s="4"/>
      <c r="G26" s="80">
        <f>G27</f>
        <v>8851.8119999999999</v>
      </c>
      <c r="H26" s="80">
        <f t="shared" ref="H26" si="12">H27</f>
        <v>4863.8769899999998</v>
      </c>
      <c r="I26" s="80">
        <f t="shared" si="1"/>
        <v>54.947811702281967</v>
      </c>
      <c r="K26" s="76">
        <f t="shared" si="8"/>
        <v>54.947811702281967</v>
      </c>
    </row>
    <row r="27" spans="1:11" ht="24" customHeight="1" x14ac:dyDescent="0.2">
      <c r="A27" s="5" t="s">
        <v>29</v>
      </c>
      <c r="B27" s="4" t="s">
        <v>268</v>
      </c>
      <c r="C27" s="4" t="s">
        <v>84</v>
      </c>
      <c r="D27" s="4" t="s">
        <v>15</v>
      </c>
      <c r="E27" s="4" t="s">
        <v>483</v>
      </c>
      <c r="F27" s="4" t="s">
        <v>26</v>
      </c>
      <c r="G27" s="80">
        <v>8851.8119999999999</v>
      </c>
      <c r="H27" s="80">
        <f>3849.31852+1014.55847</f>
        <v>4863.8769899999998</v>
      </c>
      <c r="I27" s="80">
        <f t="shared" si="1"/>
        <v>54.947811702281967</v>
      </c>
      <c r="J27" s="33">
        <f>7446.409+1405.403</f>
        <v>8851.8119999999999</v>
      </c>
      <c r="K27" s="76">
        <f t="shared" si="8"/>
        <v>-8796.8641882977172</v>
      </c>
    </row>
    <row r="28" spans="1:11" ht="12.75" customHeight="1" x14ac:dyDescent="0.2">
      <c r="A28" s="5" t="s">
        <v>120</v>
      </c>
      <c r="B28" s="4" t="s">
        <v>268</v>
      </c>
      <c r="C28" s="4" t="s">
        <v>84</v>
      </c>
      <c r="D28" s="4" t="s">
        <v>27</v>
      </c>
      <c r="E28" s="4"/>
      <c r="F28" s="4"/>
      <c r="G28" s="80">
        <f>G29</f>
        <v>224744.71819000001</v>
      </c>
      <c r="H28" s="80">
        <f t="shared" ref="H28:H29" si="13">H29</f>
        <v>126974.55123</v>
      </c>
      <c r="I28" s="80">
        <f t="shared" si="1"/>
        <v>56.497234841646083</v>
      </c>
      <c r="K28" s="76">
        <f t="shared" si="8"/>
        <v>56.497234841646083</v>
      </c>
    </row>
    <row r="29" spans="1:11" ht="37.5" customHeight="1" x14ac:dyDescent="0.2">
      <c r="A29" s="5" t="s">
        <v>313</v>
      </c>
      <c r="B29" s="4" t="s">
        <v>268</v>
      </c>
      <c r="C29" s="4" t="s">
        <v>84</v>
      </c>
      <c r="D29" s="4" t="s">
        <v>27</v>
      </c>
      <c r="E29" s="4" t="s">
        <v>60</v>
      </c>
      <c r="F29" s="4"/>
      <c r="G29" s="80">
        <f>G30</f>
        <v>224744.71819000001</v>
      </c>
      <c r="H29" s="80">
        <f t="shared" si="13"/>
        <v>126974.55123</v>
      </c>
      <c r="I29" s="80">
        <f t="shared" si="1"/>
        <v>56.497234841646083</v>
      </c>
      <c r="K29" s="76">
        <f t="shared" si="8"/>
        <v>56.497234841646083</v>
      </c>
    </row>
    <row r="30" spans="1:11" ht="24" customHeight="1" x14ac:dyDescent="0.2">
      <c r="A30" s="5" t="s">
        <v>118</v>
      </c>
      <c r="B30" s="4" t="s">
        <v>268</v>
      </c>
      <c r="C30" s="4" t="s">
        <v>84</v>
      </c>
      <c r="D30" s="4" t="s">
        <v>27</v>
      </c>
      <c r="E30" s="4" t="s">
        <v>117</v>
      </c>
      <c r="F30" s="4"/>
      <c r="G30" s="80">
        <f>G31+G33+G35+G37+G41+G43+G45+G47+G39+G49+G51+G53+G55+G57+G59</f>
        <v>224744.71819000001</v>
      </c>
      <c r="H30" s="80">
        <f t="shared" ref="H30" si="14">H31+H33+H35+H37+H41+H43+H45+H47+H39+H49+H51+H53+H55+H57+H59</f>
        <v>126974.55123</v>
      </c>
      <c r="I30" s="80">
        <f t="shared" si="1"/>
        <v>56.497234841646083</v>
      </c>
      <c r="K30" s="76">
        <f t="shared" si="8"/>
        <v>56.497234841646083</v>
      </c>
    </row>
    <row r="31" spans="1:11" ht="48" customHeight="1" x14ac:dyDescent="0.2">
      <c r="A31" s="5" t="s">
        <v>116</v>
      </c>
      <c r="B31" s="4" t="s">
        <v>268</v>
      </c>
      <c r="C31" s="4" t="s">
        <v>84</v>
      </c>
      <c r="D31" s="4" t="s">
        <v>27</v>
      </c>
      <c r="E31" s="4" t="s">
        <v>97</v>
      </c>
      <c r="F31" s="4"/>
      <c r="G31" s="80">
        <f>G32</f>
        <v>39544.953000000001</v>
      </c>
      <c r="H31" s="80">
        <f t="shared" ref="H31" si="15">H32</f>
        <v>23396.51152</v>
      </c>
      <c r="I31" s="80">
        <f t="shared" si="1"/>
        <v>59.164342716502915</v>
      </c>
      <c r="K31" s="76">
        <f t="shared" si="8"/>
        <v>59.164342716502915</v>
      </c>
    </row>
    <row r="32" spans="1:11" ht="24" customHeight="1" x14ac:dyDescent="0.2">
      <c r="A32" s="5" t="s">
        <v>29</v>
      </c>
      <c r="B32" s="4" t="s">
        <v>268</v>
      </c>
      <c r="C32" s="4" t="s">
        <v>84</v>
      </c>
      <c r="D32" s="4" t="s">
        <v>27</v>
      </c>
      <c r="E32" s="4" t="s">
        <v>97</v>
      </c>
      <c r="F32" s="4">
        <v>600</v>
      </c>
      <c r="G32" s="80">
        <v>39544.953000000001</v>
      </c>
      <c r="H32" s="80">
        <f>19899.78052+3496.731</f>
        <v>23396.51152</v>
      </c>
      <c r="I32" s="80">
        <f t="shared" si="1"/>
        <v>59.164342716502915</v>
      </c>
      <c r="J32" s="33">
        <f>33214.788+6330.165</f>
        <v>39544.953000000001</v>
      </c>
      <c r="K32" s="76">
        <f t="shared" si="8"/>
        <v>-39485.788657283498</v>
      </c>
    </row>
    <row r="33" spans="1:11" ht="34.5" customHeight="1" x14ac:dyDescent="0.2">
      <c r="A33" s="5" t="s">
        <v>307</v>
      </c>
      <c r="B33" s="4" t="s">
        <v>268</v>
      </c>
      <c r="C33" s="4" t="s">
        <v>84</v>
      </c>
      <c r="D33" s="4" t="s">
        <v>27</v>
      </c>
      <c r="E33" s="4" t="s">
        <v>114</v>
      </c>
      <c r="F33" s="4"/>
      <c r="G33" s="80">
        <f>G34</f>
        <v>27911.745490000001</v>
      </c>
      <c r="H33" s="80">
        <f t="shared" ref="H33" si="16">H34</f>
        <v>12724.105310000001</v>
      </c>
      <c r="I33" s="80">
        <f t="shared" si="1"/>
        <v>45.586920798481387</v>
      </c>
      <c r="K33" s="76">
        <f t="shared" si="8"/>
        <v>45.586920798481387</v>
      </c>
    </row>
    <row r="34" spans="1:11" ht="24" customHeight="1" x14ac:dyDescent="0.2">
      <c r="A34" s="5" t="s">
        <v>29</v>
      </c>
      <c r="B34" s="4" t="s">
        <v>268</v>
      </c>
      <c r="C34" s="4" t="s">
        <v>84</v>
      </c>
      <c r="D34" s="4" t="s">
        <v>27</v>
      </c>
      <c r="E34" s="4" t="s">
        <v>114</v>
      </c>
      <c r="F34" s="4" t="s">
        <v>26</v>
      </c>
      <c r="G34" s="80">
        <v>27911.745490000001</v>
      </c>
      <c r="H34" s="80">
        <f>12724.10531</f>
        <v>12724.105310000001</v>
      </c>
      <c r="I34" s="80">
        <f t="shared" si="1"/>
        <v>45.586920798481387</v>
      </c>
      <c r="J34" s="33">
        <f>27911.74549</f>
        <v>27911.745490000001</v>
      </c>
      <c r="K34" s="76">
        <f t="shared" si="8"/>
        <v>-27866.158569201521</v>
      </c>
    </row>
    <row r="35" spans="1:11" ht="48" customHeight="1" x14ac:dyDescent="0.2">
      <c r="A35" s="5" t="s">
        <v>113</v>
      </c>
      <c r="B35" s="4" t="s">
        <v>268</v>
      </c>
      <c r="C35" s="4" t="s">
        <v>84</v>
      </c>
      <c r="D35" s="4" t="s">
        <v>27</v>
      </c>
      <c r="E35" s="4" t="s">
        <v>112</v>
      </c>
      <c r="F35" s="4"/>
      <c r="G35" s="80">
        <f>G36</f>
        <v>2675.741</v>
      </c>
      <c r="H35" s="80">
        <f t="shared" ref="H35" si="17">H36</f>
        <v>1437.8794</v>
      </c>
      <c r="I35" s="80">
        <f t="shared" si="1"/>
        <v>53.737615112972449</v>
      </c>
      <c r="K35" s="76">
        <f t="shared" si="8"/>
        <v>53.737615112972449</v>
      </c>
    </row>
    <row r="36" spans="1:11" ht="24" customHeight="1" x14ac:dyDescent="0.2">
      <c r="A36" s="5" t="s">
        <v>29</v>
      </c>
      <c r="B36" s="4" t="s">
        <v>268</v>
      </c>
      <c r="C36" s="4" t="s">
        <v>84</v>
      </c>
      <c r="D36" s="4" t="s">
        <v>27</v>
      </c>
      <c r="E36" s="4" t="s">
        <v>112</v>
      </c>
      <c r="F36" s="4" t="s">
        <v>26</v>
      </c>
      <c r="G36" s="80">
        <v>2675.741</v>
      </c>
      <c r="H36" s="80">
        <v>1437.8794</v>
      </c>
      <c r="I36" s="80">
        <f t="shared" si="1"/>
        <v>53.737615112972449</v>
      </c>
      <c r="J36" s="33">
        <v>2675.741</v>
      </c>
      <c r="K36" s="76">
        <f t="shared" si="8"/>
        <v>-2622.0033848870276</v>
      </c>
    </row>
    <row r="37" spans="1:11" ht="35.25" hidden="1" customHeight="1" x14ac:dyDescent="0.2">
      <c r="A37" s="5" t="s">
        <v>315</v>
      </c>
      <c r="B37" s="4" t="s">
        <v>268</v>
      </c>
      <c r="C37" s="4" t="s">
        <v>84</v>
      </c>
      <c r="D37" s="4" t="s">
        <v>27</v>
      </c>
      <c r="E37" s="4" t="s">
        <v>111</v>
      </c>
      <c r="F37" s="4"/>
      <c r="G37" s="80">
        <f>G38</f>
        <v>0</v>
      </c>
      <c r="H37" s="80">
        <f t="shared" ref="H37" si="18">H38</f>
        <v>0</v>
      </c>
      <c r="I37" s="80" t="e">
        <f t="shared" si="1"/>
        <v>#DIV/0!</v>
      </c>
      <c r="K37" s="76" t="e">
        <f t="shared" si="8"/>
        <v>#DIV/0!</v>
      </c>
    </row>
    <row r="38" spans="1:11" ht="24" hidden="1" customHeight="1" x14ac:dyDescent="0.2">
      <c r="A38" s="5" t="s">
        <v>29</v>
      </c>
      <c r="B38" s="4" t="s">
        <v>268</v>
      </c>
      <c r="C38" s="4" t="s">
        <v>84</v>
      </c>
      <c r="D38" s="4" t="s">
        <v>27</v>
      </c>
      <c r="E38" s="4" t="s">
        <v>111</v>
      </c>
      <c r="F38" s="4" t="s">
        <v>26</v>
      </c>
      <c r="G38" s="80"/>
      <c r="H38" s="80"/>
      <c r="I38" s="80" t="e">
        <f t="shared" si="1"/>
        <v>#DIV/0!</v>
      </c>
      <c r="K38" s="76" t="e">
        <f t="shared" si="8"/>
        <v>#DIV/0!</v>
      </c>
    </row>
    <row r="39" spans="1:11" ht="48" customHeight="1" x14ac:dyDescent="0.2">
      <c r="A39" s="5" t="s">
        <v>110</v>
      </c>
      <c r="B39" s="4" t="s">
        <v>268</v>
      </c>
      <c r="C39" s="4" t="s">
        <v>84</v>
      </c>
      <c r="D39" s="4" t="s">
        <v>27</v>
      </c>
      <c r="E39" s="4" t="s">
        <v>527</v>
      </c>
      <c r="F39" s="4"/>
      <c r="G39" s="80">
        <f>G40</f>
        <v>3450</v>
      </c>
      <c r="H39" s="80">
        <f t="shared" ref="H39" si="19">H40</f>
        <v>0</v>
      </c>
      <c r="I39" s="80">
        <f t="shared" si="1"/>
        <v>0</v>
      </c>
      <c r="K39" s="76">
        <f t="shared" si="8"/>
        <v>0</v>
      </c>
    </row>
    <row r="40" spans="1:11" ht="24" customHeight="1" x14ac:dyDescent="0.2">
      <c r="A40" s="5" t="s">
        <v>29</v>
      </c>
      <c r="B40" s="4" t="s">
        <v>268</v>
      </c>
      <c r="C40" s="4" t="s">
        <v>84</v>
      </c>
      <c r="D40" s="4" t="s">
        <v>27</v>
      </c>
      <c r="E40" s="4" t="s">
        <v>527</v>
      </c>
      <c r="F40" s="4" t="s">
        <v>26</v>
      </c>
      <c r="G40" s="80">
        <v>3450</v>
      </c>
      <c r="H40" s="80"/>
      <c r="I40" s="80">
        <f t="shared" si="1"/>
        <v>0</v>
      </c>
      <c r="J40" s="33">
        <v>3450</v>
      </c>
      <c r="K40" s="76">
        <f t="shared" si="8"/>
        <v>-3450</v>
      </c>
    </row>
    <row r="41" spans="1:11" ht="24" hidden="1" customHeight="1" x14ac:dyDescent="0.2">
      <c r="A41" s="5" t="s">
        <v>109</v>
      </c>
      <c r="B41" s="4" t="s">
        <v>268</v>
      </c>
      <c r="C41" s="4" t="s">
        <v>84</v>
      </c>
      <c r="D41" s="4" t="s">
        <v>27</v>
      </c>
      <c r="E41" s="4" t="s">
        <v>108</v>
      </c>
      <c r="F41" s="4"/>
      <c r="G41" s="80">
        <f>G42</f>
        <v>0</v>
      </c>
      <c r="H41" s="80">
        <f t="shared" ref="H41" si="20">H42</f>
        <v>0</v>
      </c>
      <c r="I41" s="80" t="e">
        <f t="shared" si="1"/>
        <v>#DIV/0!</v>
      </c>
      <c r="K41" s="76" t="e">
        <f t="shared" si="8"/>
        <v>#DIV/0!</v>
      </c>
    </row>
    <row r="42" spans="1:11" ht="24" hidden="1" customHeight="1" x14ac:dyDescent="0.2">
      <c r="A42" s="5" t="s">
        <v>29</v>
      </c>
      <c r="B42" s="4" t="s">
        <v>268</v>
      </c>
      <c r="C42" s="4" t="s">
        <v>84</v>
      </c>
      <c r="D42" s="4" t="s">
        <v>27</v>
      </c>
      <c r="E42" s="4" t="s">
        <v>108</v>
      </c>
      <c r="F42" s="4" t="s">
        <v>26</v>
      </c>
      <c r="G42" s="80"/>
      <c r="H42" s="80"/>
      <c r="I42" s="80" t="e">
        <f t="shared" si="1"/>
        <v>#DIV/0!</v>
      </c>
      <c r="K42" s="76" t="e">
        <f t="shared" si="8"/>
        <v>#DIV/0!</v>
      </c>
    </row>
    <row r="43" spans="1:11" ht="120" customHeight="1" x14ac:dyDescent="0.2">
      <c r="A43" s="5" t="s">
        <v>456</v>
      </c>
      <c r="B43" s="4" t="s">
        <v>268</v>
      </c>
      <c r="C43" s="4" t="s">
        <v>84</v>
      </c>
      <c r="D43" s="4" t="s">
        <v>27</v>
      </c>
      <c r="E43" s="4" t="s">
        <v>107</v>
      </c>
      <c r="F43" s="4"/>
      <c r="G43" s="80">
        <f>G44</f>
        <v>122360.622</v>
      </c>
      <c r="H43" s="80">
        <f t="shared" ref="H43" si="21">H44</f>
        <v>74549.05399</v>
      </c>
      <c r="I43" s="80">
        <f t="shared" si="1"/>
        <v>60.925690611477933</v>
      </c>
      <c r="K43" s="76">
        <f t="shared" si="8"/>
        <v>60.925690611477933</v>
      </c>
    </row>
    <row r="44" spans="1:11" ht="24" customHeight="1" x14ac:dyDescent="0.2">
      <c r="A44" s="5" t="s">
        <v>29</v>
      </c>
      <c r="B44" s="4" t="s">
        <v>268</v>
      </c>
      <c r="C44" s="4" t="s">
        <v>84</v>
      </c>
      <c r="D44" s="4" t="s">
        <v>27</v>
      </c>
      <c r="E44" s="4" t="s">
        <v>107</v>
      </c>
      <c r="F44" s="4" t="s">
        <v>26</v>
      </c>
      <c r="G44" s="80">
        <v>122360.622</v>
      </c>
      <c r="H44" s="80">
        <f>74549.05399</f>
        <v>74549.05399</v>
      </c>
      <c r="I44" s="80">
        <f t="shared" si="1"/>
        <v>60.925690611477933</v>
      </c>
      <c r="J44" s="33">
        <v>122360.622</v>
      </c>
      <c r="K44" s="76">
        <f t="shared" si="8"/>
        <v>-122299.69630938853</v>
      </c>
    </row>
    <row r="45" spans="1:11" ht="24" hidden="1" customHeight="1" x14ac:dyDescent="0.2">
      <c r="A45" s="5" t="s">
        <v>458</v>
      </c>
      <c r="B45" s="4" t="s">
        <v>268</v>
      </c>
      <c r="C45" s="4" t="s">
        <v>84</v>
      </c>
      <c r="D45" s="4" t="s">
        <v>27</v>
      </c>
      <c r="E45" s="4" t="s">
        <v>106</v>
      </c>
      <c r="F45" s="4"/>
      <c r="G45" s="80">
        <f>G46</f>
        <v>0</v>
      </c>
      <c r="H45" s="80">
        <f t="shared" ref="H45" si="22">H46</f>
        <v>0</v>
      </c>
      <c r="I45" s="80" t="e">
        <f t="shared" si="1"/>
        <v>#DIV/0!</v>
      </c>
      <c r="K45" s="76" t="e">
        <f t="shared" si="8"/>
        <v>#DIV/0!</v>
      </c>
    </row>
    <row r="46" spans="1:11" ht="24" hidden="1" customHeight="1" x14ac:dyDescent="0.2">
      <c r="A46" s="5" t="s">
        <v>29</v>
      </c>
      <c r="B46" s="4" t="s">
        <v>268</v>
      </c>
      <c r="C46" s="4" t="s">
        <v>84</v>
      </c>
      <c r="D46" s="4" t="s">
        <v>27</v>
      </c>
      <c r="E46" s="4" t="s">
        <v>106</v>
      </c>
      <c r="F46" s="4" t="s">
        <v>26</v>
      </c>
      <c r="G46" s="80">
        <v>0</v>
      </c>
      <c r="H46" s="80">
        <v>0</v>
      </c>
      <c r="I46" s="80" t="e">
        <f t="shared" si="1"/>
        <v>#DIV/0!</v>
      </c>
      <c r="J46" s="33">
        <v>0</v>
      </c>
      <c r="K46" s="76" t="e">
        <f t="shared" si="8"/>
        <v>#DIV/0!</v>
      </c>
    </row>
    <row r="47" spans="1:11" ht="36" hidden="1" customHeight="1" x14ac:dyDescent="0.2">
      <c r="A47" s="5" t="s">
        <v>459</v>
      </c>
      <c r="B47" s="4" t="s">
        <v>268</v>
      </c>
      <c r="C47" s="4" t="s">
        <v>84</v>
      </c>
      <c r="D47" s="4" t="s">
        <v>27</v>
      </c>
      <c r="E47" s="4" t="s">
        <v>105</v>
      </c>
      <c r="F47" s="4"/>
      <c r="G47" s="80">
        <f>G48</f>
        <v>0</v>
      </c>
      <c r="H47" s="80">
        <f t="shared" ref="H47:H55" si="23">H48</f>
        <v>0</v>
      </c>
      <c r="I47" s="80" t="e">
        <f t="shared" si="1"/>
        <v>#DIV/0!</v>
      </c>
      <c r="K47" s="76" t="e">
        <f t="shared" si="8"/>
        <v>#DIV/0!</v>
      </c>
    </row>
    <row r="48" spans="1:11" ht="24" hidden="1" customHeight="1" x14ac:dyDescent="0.2">
      <c r="A48" s="5" t="s">
        <v>29</v>
      </c>
      <c r="B48" s="4" t="s">
        <v>268</v>
      </c>
      <c r="C48" s="4" t="s">
        <v>84</v>
      </c>
      <c r="D48" s="4" t="s">
        <v>27</v>
      </c>
      <c r="E48" s="4" t="s">
        <v>105</v>
      </c>
      <c r="F48" s="4" t="s">
        <v>26</v>
      </c>
      <c r="G48" s="80"/>
      <c r="H48" s="80"/>
      <c r="I48" s="80" t="e">
        <f t="shared" si="1"/>
        <v>#DIV/0!</v>
      </c>
      <c r="K48" s="76" t="e">
        <f t="shared" si="8"/>
        <v>#DIV/0!</v>
      </c>
    </row>
    <row r="49" spans="1:11" ht="36" customHeight="1" x14ac:dyDescent="0.2">
      <c r="A49" s="5" t="s">
        <v>480</v>
      </c>
      <c r="B49" s="4" t="s">
        <v>268</v>
      </c>
      <c r="C49" s="4" t="s">
        <v>84</v>
      </c>
      <c r="D49" s="4" t="s">
        <v>27</v>
      </c>
      <c r="E49" s="4" t="s">
        <v>475</v>
      </c>
      <c r="F49" s="4"/>
      <c r="G49" s="80">
        <f>G50</f>
        <v>930.01</v>
      </c>
      <c r="H49" s="80">
        <f>H50</f>
        <v>211.40262000000001</v>
      </c>
      <c r="I49" s="80">
        <f t="shared" si="1"/>
        <v>22.73122009440759</v>
      </c>
      <c r="K49" s="76">
        <f t="shared" si="8"/>
        <v>22.73122009440759</v>
      </c>
    </row>
    <row r="50" spans="1:11" ht="28.5" customHeight="1" x14ac:dyDescent="0.2">
      <c r="A50" s="5" t="s">
        <v>29</v>
      </c>
      <c r="B50" s="4" t="s">
        <v>268</v>
      </c>
      <c r="C50" s="4" t="s">
        <v>84</v>
      </c>
      <c r="D50" s="4" t="s">
        <v>27</v>
      </c>
      <c r="E50" s="4" t="s">
        <v>533</v>
      </c>
      <c r="F50" s="4" t="s">
        <v>26</v>
      </c>
      <c r="G50" s="80">
        <v>930.01</v>
      </c>
      <c r="H50" s="80">
        <f>211.40262</f>
        <v>211.40262000000001</v>
      </c>
      <c r="I50" s="80">
        <f t="shared" si="1"/>
        <v>22.73122009440759</v>
      </c>
      <c r="J50" s="33">
        <f>19.86+910.15</f>
        <v>930.01</v>
      </c>
      <c r="K50" s="76">
        <f t="shared" si="8"/>
        <v>-907.27877990559239</v>
      </c>
    </row>
    <row r="51" spans="1:11" ht="36" customHeight="1" x14ac:dyDescent="0.2">
      <c r="A51" s="5" t="s">
        <v>485</v>
      </c>
      <c r="B51" s="4" t="s">
        <v>268</v>
      </c>
      <c r="C51" s="4" t="s">
        <v>84</v>
      </c>
      <c r="D51" s="4" t="s">
        <v>27</v>
      </c>
      <c r="E51" s="4" t="s">
        <v>534</v>
      </c>
      <c r="F51" s="4"/>
      <c r="G51" s="80">
        <f>G52</f>
        <v>2614.2860000000001</v>
      </c>
      <c r="H51" s="80">
        <f t="shared" si="23"/>
        <v>1423.33</v>
      </c>
      <c r="I51" s="80">
        <f t="shared" si="1"/>
        <v>54.444310989692781</v>
      </c>
      <c r="K51" s="76">
        <f t="shared" si="8"/>
        <v>54.444310989692781</v>
      </c>
    </row>
    <row r="52" spans="1:11" ht="28.5" customHeight="1" x14ac:dyDescent="0.2">
      <c r="A52" s="5" t="s">
        <v>29</v>
      </c>
      <c r="B52" s="4" t="s">
        <v>268</v>
      </c>
      <c r="C52" s="4" t="s">
        <v>84</v>
      </c>
      <c r="D52" s="4" t="s">
        <v>27</v>
      </c>
      <c r="E52" s="4" t="s">
        <v>534</v>
      </c>
      <c r="F52" s="4" t="s">
        <v>26</v>
      </c>
      <c r="G52" s="80">
        <v>2614.2860000000001</v>
      </c>
      <c r="H52" s="80">
        <f>1423.33</f>
        <v>1423.33</v>
      </c>
      <c r="I52" s="80">
        <f t="shared" si="1"/>
        <v>54.444310989692781</v>
      </c>
      <c r="K52" s="76">
        <f t="shared" si="8"/>
        <v>54.444310989692781</v>
      </c>
    </row>
    <row r="53" spans="1:11" ht="36" customHeight="1" x14ac:dyDescent="0.2">
      <c r="A53" s="5" t="s">
        <v>494</v>
      </c>
      <c r="B53" s="4" t="s">
        <v>268</v>
      </c>
      <c r="C53" s="4" t="s">
        <v>84</v>
      </c>
      <c r="D53" s="4" t="s">
        <v>27</v>
      </c>
      <c r="E53" s="4" t="s">
        <v>486</v>
      </c>
      <c r="F53" s="4"/>
      <c r="G53" s="80">
        <f>G54</f>
        <v>3571.2887000000001</v>
      </c>
      <c r="H53" s="80">
        <f t="shared" si="23"/>
        <v>0</v>
      </c>
      <c r="I53" s="80">
        <f t="shared" si="1"/>
        <v>0</v>
      </c>
      <c r="K53" s="76">
        <f t="shared" si="8"/>
        <v>0</v>
      </c>
    </row>
    <row r="54" spans="1:11" ht="28.5" customHeight="1" x14ac:dyDescent="0.2">
      <c r="A54" s="5" t="s">
        <v>29</v>
      </c>
      <c r="B54" s="4" t="s">
        <v>268</v>
      </c>
      <c r="C54" s="4" t="s">
        <v>84</v>
      </c>
      <c r="D54" s="4" t="s">
        <v>27</v>
      </c>
      <c r="E54" s="4" t="s">
        <v>486</v>
      </c>
      <c r="F54" s="4" t="s">
        <v>26</v>
      </c>
      <c r="G54" s="80">
        <v>3571.2887000000001</v>
      </c>
      <c r="H54" s="80"/>
      <c r="I54" s="80">
        <f t="shared" si="1"/>
        <v>0</v>
      </c>
      <c r="J54" s="33">
        <f>71.429+3499.8597</f>
        <v>3571.2887000000001</v>
      </c>
      <c r="K54" s="76">
        <f t="shared" si="8"/>
        <v>-3571.2887000000001</v>
      </c>
    </row>
    <row r="55" spans="1:11" ht="36" hidden="1" customHeight="1" x14ac:dyDescent="0.2">
      <c r="A55" s="5" t="s">
        <v>488</v>
      </c>
      <c r="B55" s="4" t="s">
        <v>268</v>
      </c>
      <c r="C55" s="4" t="s">
        <v>84</v>
      </c>
      <c r="D55" s="4" t="s">
        <v>27</v>
      </c>
      <c r="E55" s="4" t="s">
        <v>487</v>
      </c>
      <c r="F55" s="4"/>
      <c r="G55" s="80">
        <f>G56</f>
        <v>0</v>
      </c>
      <c r="H55" s="80">
        <f t="shared" si="23"/>
        <v>0</v>
      </c>
      <c r="I55" s="80" t="e">
        <f t="shared" si="1"/>
        <v>#DIV/0!</v>
      </c>
      <c r="K55" s="76" t="e">
        <f t="shared" si="8"/>
        <v>#DIV/0!</v>
      </c>
    </row>
    <row r="56" spans="1:11" ht="28.5" hidden="1" customHeight="1" x14ac:dyDescent="0.2">
      <c r="A56" s="5" t="s">
        <v>29</v>
      </c>
      <c r="B56" s="4" t="s">
        <v>268</v>
      </c>
      <c r="C56" s="4" t="s">
        <v>84</v>
      </c>
      <c r="D56" s="4" t="s">
        <v>27</v>
      </c>
      <c r="E56" s="4" t="s">
        <v>487</v>
      </c>
      <c r="F56" s="4" t="s">
        <v>26</v>
      </c>
      <c r="G56" s="80"/>
      <c r="H56" s="80"/>
      <c r="I56" s="80" t="e">
        <f t="shared" si="1"/>
        <v>#DIV/0!</v>
      </c>
      <c r="K56" s="76" t="e">
        <f t="shared" si="8"/>
        <v>#DIV/0!</v>
      </c>
    </row>
    <row r="57" spans="1:11" ht="24" customHeight="1" x14ac:dyDescent="0.2">
      <c r="A57" s="5" t="s">
        <v>484</v>
      </c>
      <c r="B57" s="4" t="s">
        <v>268</v>
      </c>
      <c r="C57" s="4" t="s">
        <v>84</v>
      </c>
      <c r="D57" s="4" t="s">
        <v>27</v>
      </c>
      <c r="E57" s="4" t="s">
        <v>489</v>
      </c>
      <c r="F57" s="4"/>
      <c r="G57" s="80">
        <f>G58</f>
        <v>20866.895550000001</v>
      </c>
      <c r="H57" s="80">
        <f t="shared" ref="H57" si="24">H58</f>
        <v>12413.09194</v>
      </c>
      <c r="I57" s="80">
        <f t="shared" si="1"/>
        <v>59.487008550248866</v>
      </c>
      <c r="K57" s="76">
        <f t="shared" si="8"/>
        <v>59.487008550248866</v>
      </c>
    </row>
    <row r="58" spans="1:11" ht="24" customHeight="1" x14ac:dyDescent="0.2">
      <c r="A58" s="5" t="s">
        <v>29</v>
      </c>
      <c r="B58" s="4" t="s">
        <v>268</v>
      </c>
      <c r="C58" s="4" t="s">
        <v>84</v>
      </c>
      <c r="D58" s="4" t="s">
        <v>27</v>
      </c>
      <c r="E58" s="4" t="s">
        <v>489</v>
      </c>
      <c r="F58" s="4" t="s">
        <v>26</v>
      </c>
      <c r="G58" s="80">
        <v>20866.895550000001</v>
      </c>
      <c r="H58" s="80">
        <v>12413.09194</v>
      </c>
      <c r="I58" s="80">
        <f t="shared" si="1"/>
        <v>59.487008550248866</v>
      </c>
      <c r="J58" s="33">
        <f>924.37755+19942.518</f>
        <v>20866.895550000001</v>
      </c>
      <c r="K58" s="76">
        <f t="shared" si="8"/>
        <v>-20807.408541449753</v>
      </c>
    </row>
    <row r="59" spans="1:11" ht="24" customHeight="1" x14ac:dyDescent="0.2">
      <c r="A59" s="5" t="s">
        <v>46</v>
      </c>
      <c r="B59" s="4" t="s">
        <v>268</v>
      </c>
      <c r="C59" s="4" t="s">
        <v>84</v>
      </c>
      <c r="D59" s="4" t="s">
        <v>27</v>
      </c>
      <c r="E59" s="4" t="s">
        <v>44</v>
      </c>
      <c r="F59" s="4"/>
      <c r="G59" s="80">
        <f>G60</f>
        <v>819.17645000000005</v>
      </c>
      <c r="H59" s="80">
        <f t="shared" ref="H59" si="25">H60</f>
        <v>819.17645000000005</v>
      </c>
      <c r="I59" s="80">
        <f t="shared" si="1"/>
        <v>100</v>
      </c>
      <c r="K59" s="76">
        <f t="shared" si="8"/>
        <v>100</v>
      </c>
    </row>
    <row r="60" spans="1:11" ht="24" customHeight="1" x14ac:dyDescent="0.2">
      <c r="A60" s="5" t="s">
        <v>29</v>
      </c>
      <c r="B60" s="4" t="s">
        <v>268</v>
      </c>
      <c r="C60" s="4" t="s">
        <v>84</v>
      </c>
      <c r="D60" s="4" t="s">
        <v>27</v>
      </c>
      <c r="E60" s="4" t="s">
        <v>44</v>
      </c>
      <c r="F60" s="4" t="s">
        <v>26</v>
      </c>
      <c r="G60" s="80">
        <v>819.17645000000005</v>
      </c>
      <c r="H60" s="80">
        <f>438.97045+380.206</f>
        <v>819.17645000000005</v>
      </c>
      <c r="I60" s="80">
        <f t="shared" si="1"/>
        <v>100</v>
      </c>
      <c r="J60" s="76">
        <f>H60+H86</f>
        <v>996.44045000000006</v>
      </c>
      <c r="K60" s="76">
        <f t="shared" si="8"/>
        <v>-896.44045000000006</v>
      </c>
    </row>
    <row r="61" spans="1:11" ht="12.75" customHeight="1" x14ac:dyDescent="0.2">
      <c r="A61" s="5" t="s">
        <v>300</v>
      </c>
      <c r="B61" s="4" t="s">
        <v>268</v>
      </c>
      <c r="C61" s="4" t="s">
        <v>84</v>
      </c>
      <c r="D61" s="4" t="s">
        <v>6</v>
      </c>
      <c r="E61" s="4"/>
      <c r="F61" s="4"/>
      <c r="G61" s="80">
        <f>G62</f>
        <v>20475.935000000001</v>
      </c>
      <c r="H61" s="80">
        <f t="shared" ref="H61:I61" si="26">H62</f>
        <v>15491.046909999999</v>
      </c>
      <c r="I61" s="80">
        <f t="shared" si="26"/>
        <v>75.654893952339648</v>
      </c>
      <c r="K61" s="76">
        <f t="shared" si="8"/>
        <v>75.654893952339648</v>
      </c>
    </row>
    <row r="62" spans="1:11" ht="48.75" customHeight="1" x14ac:dyDescent="0.2">
      <c r="A62" s="5" t="s">
        <v>313</v>
      </c>
      <c r="B62" s="4" t="s">
        <v>268</v>
      </c>
      <c r="C62" s="4" t="s">
        <v>84</v>
      </c>
      <c r="D62" s="4" t="s">
        <v>6</v>
      </c>
      <c r="E62" s="4" t="s">
        <v>60</v>
      </c>
      <c r="F62" s="4"/>
      <c r="G62" s="80">
        <f>G63</f>
        <v>20475.935000000001</v>
      </c>
      <c r="H62" s="80">
        <f t="shared" ref="H62" si="27">H63</f>
        <v>15491.046909999999</v>
      </c>
      <c r="I62" s="80">
        <f t="shared" si="1"/>
        <v>75.654893952339648</v>
      </c>
      <c r="K62" s="76">
        <f t="shared" si="8"/>
        <v>75.654893952339648</v>
      </c>
    </row>
    <row r="63" spans="1:11" ht="24" customHeight="1" x14ac:dyDescent="0.2">
      <c r="A63" s="5" t="s">
        <v>104</v>
      </c>
      <c r="B63" s="4" t="s">
        <v>268</v>
      </c>
      <c r="C63" s="4" t="s">
        <v>84</v>
      </c>
      <c r="D63" s="4" t="s">
        <v>6</v>
      </c>
      <c r="E63" s="4" t="s">
        <v>103</v>
      </c>
      <c r="F63" s="4"/>
      <c r="G63" s="80">
        <f>G64+G66+G68+G70</f>
        <v>20475.935000000001</v>
      </c>
      <c r="H63" s="80">
        <f t="shared" ref="H63" si="28">H64+H66+H68+H70</f>
        <v>15491.046909999999</v>
      </c>
      <c r="I63" s="80">
        <f t="shared" si="1"/>
        <v>75.654893952339648</v>
      </c>
      <c r="K63" s="76">
        <f t="shared" si="8"/>
        <v>75.654893952339648</v>
      </c>
    </row>
    <row r="64" spans="1:11" ht="41.25" customHeight="1" x14ac:dyDescent="0.2">
      <c r="A64" s="8" t="s">
        <v>102</v>
      </c>
      <c r="B64" s="4" t="s">
        <v>268</v>
      </c>
      <c r="C64" s="4" t="s">
        <v>84</v>
      </c>
      <c r="D64" s="4" t="s">
        <v>6</v>
      </c>
      <c r="E64" s="4" t="s">
        <v>101</v>
      </c>
      <c r="F64" s="4"/>
      <c r="G64" s="80">
        <f>G65</f>
        <v>12133.645</v>
      </c>
      <c r="H64" s="80">
        <f t="shared" ref="H64" si="29">H65</f>
        <v>9078.35268</v>
      </c>
      <c r="I64" s="80">
        <f t="shared" si="1"/>
        <v>74.8196661431911</v>
      </c>
      <c r="K64" s="76">
        <f t="shared" si="8"/>
        <v>74.8196661431911</v>
      </c>
    </row>
    <row r="65" spans="1:11" ht="24" customHeight="1" x14ac:dyDescent="0.2">
      <c r="A65" s="5" t="s">
        <v>29</v>
      </c>
      <c r="B65" s="4" t="s">
        <v>268</v>
      </c>
      <c r="C65" s="4" t="s">
        <v>84</v>
      </c>
      <c r="D65" s="4" t="s">
        <v>6</v>
      </c>
      <c r="E65" s="4" t="s">
        <v>101</v>
      </c>
      <c r="F65" s="4" t="s">
        <v>26</v>
      </c>
      <c r="G65" s="80">
        <v>12133.645</v>
      </c>
      <c r="H65" s="80">
        <v>9078.35268</v>
      </c>
      <c r="I65" s="80">
        <f t="shared" si="1"/>
        <v>74.8196661431911</v>
      </c>
      <c r="J65" s="33">
        <f>12106.295+27.35</f>
        <v>12133.645</v>
      </c>
      <c r="K65" s="76">
        <f t="shared" si="8"/>
        <v>-12058.82533385681</v>
      </c>
    </row>
    <row r="66" spans="1:11" ht="36" customHeight="1" x14ac:dyDescent="0.2">
      <c r="A66" s="5" t="s">
        <v>100</v>
      </c>
      <c r="B66" s="4" t="s">
        <v>268</v>
      </c>
      <c r="C66" s="4" t="s">
        <v>84</v>
      </c>
      <c r="D66" s="4" t="s">
        <v>6</v>
      </c>
      <c r="E66" s="4" t="s">
        <v>99</v>
      </c>
      <c r="F66" s="4"/>
      <c r="G66" s="80">
        <f>G67</f>
        <v>5426.77</v>
      </c>
      <c r="H66" s="80">
        <f t="shared" ref="H66" si="30">H67</f>
        <v>4638.2242299999998</v>
      </c>
      <c r="I66" s="80">
        <f t="shared" si="1"/>
        <v>85.469334981950581</v>
      </c>
      <c r="K66" s="76">
        <f t="shared" si="8"/>
        <v>85.469334981950581</v>
      </c>
    </row>
    <row r="67" spans="1:11" ht="24" customHeight="1" x14ac:dyDescent="0.2">
      <c r="A67" s="5" t="s">
        <v>29</v>
      </c>
      <c r="B67" s="4" t="s">
        <v>268</v>
      </c>
      <c r="C67" s="4" t="s">
        <v>84</v>
      </c>
      <c r="D67" s="4" t="s">
        <v>6</v>
      </c>
      <c r="E67" s="4" t="s">
        <v>99</v>
      </c>
      <c r="F67" s="4" t="s">
        <v>26</v>
      </c>
      <c r="G67" s="80">
        <v>5426.77</v>
      </c>
      <c r="H67" s="80">
        <v>4638.2242299999998</v>
      </c>
      <c r="I67" s="80">
        <f t="shared" si="1"/>
        <v>85.469334981950581</v>
      </c>
      <c r="J67" s="33">
        <f>5409.27+17.5</f>
        <v>5426.77</v>
      </c>
      <c r="K67" s="76">
        <f t="shared" si="8"/>
        <v>-5341.3006650180496</v>
      </c>
    </row>
    <row r="68" spans="1:11" ht="24" customHeight="1" x14ac:dyDescent="0.2">
      <c r="A68" s="5" t="s">
        <v>484</v>
      </c>
      <c r="B68" s="4" t="s">
        <v>268</v>
      </c>
      <c r="C68" s="4" t="s">
        <v>84</v>
      </c>
      <c r="D68" s="4" t="s">
        <v>6</v>
      </c>
      <c r="E68" s="4" t="s">
        <v>513</v>
      </c>
      <c r="F68" s="4"/>
      <c r="G68" s="80">
        <f>G69</f>
        <v>1791.57</v>
      </c>
      <c r="H68" s="80">
        <f t="shared" ref="H68:H70" si="31">H69</f>
        <v>1206.82</v>
      </c>
      <c r="I68" s="80">
        <f t="shared" si="1"/>
        <v>67.361029711370463</v>
      </c>
      <c r="K68" s="76">
        <f t="shared" si="8"/>
        <v>67.361029711370463</v>
      </c>
    </row>
    <row r="69" spans="1:11" ht="24" customHeight="1" x14ac:dyDescent="0.2">
      <c r="A69" s="5" t="s">
        <v>29</v>
      </c>
      <c r="B69" s="4" t="s">
        <v>268</v>
      </c>
      <c r="C69" s="4" t="s">
        <v>84</v>
      </c>
      <c r="D69" s="4" t="s">
        <v>6</v>
      </c>
      <c r="E69" s="4" t="s">
        <v>513</v>
      </c>
      <c r="F69" s="4" t="s">
        <v>26</v>
      </c>
      <c r="G69" s="80">
        <v>1791.57</v>
      </c>
      <c r="H69" s="80">
        <f>803.53775+403.28225</f>
        <v>1206.82</v>
      </c>
      <c r="I69" s="80">
        <f t="shared" si="1"/>
        <v>67.361029711370463</v>
      </c>
      <c r="J69" s="33">
        <f>639.226+1152.344</f>
        <v>1791.5700000000002</v>
      </c>
      <c r="K69" s="76">
        <f t="shared" si="8"/>
        <v>-1724.2089702886296</v>
      </c>
    </row>
    <row r="70" spans="1:11" ht="24" customHeight="1" x14ac:dyDescent="0.2">
      <c r="A70" s="5" t="s">
        <v>529</v>
      </c>
      <c r="B70" s="4" t="s">
        <v>268</v>
      </c>
      <c r="C70" s="4" t="s">
        <v>84</v>
      </c>
      <c r="D70" s="4" t="s">
        <v>6</v>
      </c>
      <c r="E70" s="4" t="s">
        <v>528</v>
      </c>
      <c r="F70" s="4"/>
      <c r="G70" s="80">
        <f>G71</f>
        <v>1123.95</v>
      </c>
      <c r="H70" s="80">
        <f t="shared" si="31"/>
        <v>567.65</v>
      </c>
      <c r="I70" s="80">
        <f t="shared" si="1"/>
        <v>50.504915699096934</v>
      </c>
      <c r="K70" s="76">
        <f t="shared" si="8"/>
        <v>50.504915699096934</v>
      </c>
    </row>
    <row r="71" spans="1:11" ht="24" customHeight="1" x14ac:dyDescent="0.2">
      <c r="A71" s="5" t="s">
        <v>29</v>
      </c>
      <c r="B71" s="4" t="s">
        <v>268</v>
      </c>
      <c r="C71" s="4" t="s">
        <v>84</v>
      </c>
      <c r="D71" s="4" t="s">
        <v>6</v>
      </c>
      <c r="E71" s="4" t="s">
        <v>528</v>
      </c>
      <c r="F71" s="4" t="s">
        <v>26</v>
      </c>
      <c r="G71" s="80">
        <v>1123.95</v>
      </c>
      <c r="H71" s="80">
        <f>150.721+416.929</f>
        <v>567.65</v>
      </c>
      <c r="I71" s="80">
        <f t="shared" si="1"/>
        <v>50.504915699096934</v>
      </c>
      <c r="J71" s="33">
        <f>150.721+11.35+961.879</f>
        <v>1123.95</v>
      </c>
      <c r="K71" s="76">
        <f t="shared" si="8"/>
        <v>-1073.4450843009031</v>
      </c>
    </row>
    <row r="72" spans="1:11" x14ac:dyDescent="0.2">
      <c r="A72" s="73" t="s">
        <v>495</v>
      </c>
      <c r="B72" s="4" t="s">
        <v>268</v>
      </c>
      <c r="C72" s="4" t="s">
        <v>84</v>
      </c>
      <c r="D72" s="4" t="s">
        <v>36</v>
      </c>
      <c r="E72" s="4"/>
      <c r="F72" s="4"/>
      <c r="G72" s="82">
        <f>G73</f>
        <v>30</v>
      </c>
      <c r="H72" s="82">
        <f t="shared" ref="H72" si="32">H73</f>
        <v>0</v>
      </c>
      <c r="I72" s="80">
        <f t="shared" ref="I72:I135" si="33">H72/G72*100</f>
        <v>0</v>
      </c>
      <c r="K72" s="76">
        <f t="shared" si="8"/>
        <v>0</v>
      </c>
    </row>
    <row r="73" spans="1:11" ht="60" x14ac:dyDescent="0.2">
      <c r="A73" s="5" t="s">
        <v>331</v>
      </c>
      <c r="B73" s="4" t="s">
        <v>268</v>
      </c>
      <c r="C73" s="4" t="s">
        <v>84</v>
      </c>
      <c r="D73" s="4" t="s">
        <v>36</v>
      </c>
      <c r="E73" s="4" t="s">
        <v>12</v>
      </c>
      <c r="F73" s="4"/>
      <c r="G73" s="82">
        <f>G74</f>
        <v>30</v>
      </c>
      <c r="H73" s="82">
        <f t="shared" ref="H73:H75" si="34">H74</f>
        <v>0</v>
      </c>
      <c r="I73" s="80">
        <f t="shared" si="33"/>
        <v>0</v>
      </c>
      <c r="K73" s="76">
        <f t="shared" si="8"/>
        <v>0</v>
      </c>
    </row>
    <row r="74" spans="1:11" ht="48" x14ac:dyDescent="0.2">
      <c r="A74" s="5" t="s">
        <v>187</v>
      </c>
      <c r="B74" s="4" t="s">
        <v>268</v>
      </c>
      <c r="C74" s="4" t="s">
        <v>84</v>
      </c>
      <c r="D74" s="4" t="s">
        <v>36</v>
      </c>
      <c r="E74" s="4" t="s">
        <v>332</v>
      </c>
      <c r="F74" s="4"/>
      <c r="G74" s="82">
        <f>G75</f>
        <v>30</v>
      </c>
      <c r="H74" s="82">
        <f t="shared" si="34"/>
        <v>0</v>
      </c>
      <c r="I74" s="80">
        <f t="shared" si="33"/>
        <v>0</v>
      </c>
      <c r="K74" s="76">
        <f t="shared" si="8"/>
        <v>0</v>
      </c>
    </row>
    <row r="75" spans="1:11" ht="24" x14ac:dyDescent="0.2">
      <c r="A75" s="5" t="s">
        <v>333</v>
      </c>
      <c r="B75" s="4" t="s">
        <v>268</v>
      </c>
      <c r="C75" s="4" t="s">
        <v>84</v>
      </c>
      <c r="D75" s="4" t="s">
        <v>36</v>
      </c>
      <c r="E75" s="4" t="s">
        <v>280</v>
      </c>
      <c r="F75" s="4"/>
      <c r="G75" s="82">
        <f>G76</f>
        <v>30</v>
      </c>
      <c r="H75" s="82">
        <f t="shared" si="34"/>
        <v>0</v>
      </c>
      <c r="I75" s="80">
        <f t="shared" si="33"/>
        <v>0</v>
      </c>
      <c r="K75" s="76">
        <f t="shared" si="8"/>
        <v>0</v>
      </c>
    </row>
    <row r="76" spans="1:11" ht="24" x14ac:dyDescent="0.2">
      <c r="A76" s="5" t="s">
        <v>47</v>
      </c>
      <c r="B76" s="4" t="s">
        <v>268</v>
      </c>
      <c r="C76" s="4" t="s">
        <v>84</v>
      </c>
      <c r="D76" s="4" t="s">
        <v>36</v>
      </c>
      <c r="E76" s="4" t="s">
        <v>280</v>
      </c>
      <c r="F76" s="4" t="s">
        <v>490</v>
      </c>
      <c r="G76" s="82">
        <v>30</v>
      </c>
      <c r="H76" s="82"/>
      <c r="I76" s="80">
        <f t="shared" si="33"/>
        <v>0</v>
      </c>
      <c r="J76" s="33">
        <v>30</v>
      </c>
      <c r="K76" s="76">
        <f t="shared" si="8"/>
        <v>-30</v>
      </c>
    </row>
    <row r="77" spans="1:11" ht="12.75" customHeight="1" x14ac:dyDescent="0.2">
      <c r="A77" s="5" t="s">
        <v>96</v>
      </c>
      <c r="B77" s="4" t="s">
        <v>268</v>
      </c>
      <c r="C77" s="4" t="s">
        <v>84</v>
      </c>
      <c r="D77" s="4" t="s">
        <v>84</v>
      </c>
      <c r="E77" s="4"/>
      <c r="F77" s="4"/>
      <c r="G77" s="80">
        <f>G78+G85</f>
        <v>1603.364</v>
      </c>
      <c r="H77" s="80">
        <f t="shared" ref="H77" si="35">H78+H85</f>
        <v>1445.2159999999999</v>
      </c>
      <c r="I77" s="80">
        <f t="shared" si="33"/>
        <v>90.136488033908705</v>
      </c>
      <c r="K77" s="76">
        <f t="shared" si="8"/>
        <v>90.136488033908705</v>
      </c>
    </row>
    <row r="78" spans="1:11" ht="42.75" customHeight="1" x14ac:dyDescent="0.2">
      <c r="A78" s="5" t="s">
        <v>313</v>
      </c>
      <c r="B78" s="4" t="s">
        <v>268</v>
      </c>
      <c r="C78" s="4" t="s">
        <v>84</v>
      </c>
      <c r="D78" s="4" t="s">
        <v>84</v>
      </c>
      <c r="E78" s="4" t="s">
        <v>60</v>
      </c>
      <c r="F78" s="4"/>
      <c r="G78" s="83">
        <f>G79</f>
        <v>1426.1</v>
      </c>
      <c r="H78" s="83">
        <f t="shared" ref="H78" si="36">H79</f>
        <v>1267.952</v>
      </c>
      <c r="I78" s="80">
        <f t="shared" si="33"/>
        <v>88.910455087301031</v>
      </c>
      <c r="K78" s="76">
        <f t="shared" si="8"/>
        <v>88.910455087301031</v>
      </c>
    </row>
    <row r="79" spans="1:11" ht="26.25" customHeight="1" x14ac:dyDescent="0.2">
      <c r="A79" s="5" t="s">
        <v>316</v>
      </c>
      <c r="B79" s="4" t="s">
        <v>268</v>
      </c>
      <c r="C79" s="4" t="s">
        <v>84</v>
      </c>
      <c r="D79" s="4" t="s">
        <v>84</v>
      </c>
      <c r="E79" s="4" t="s">
        <v>317</v>
      </c>
      <c r="F79" s="4"/>
      <c r="G79" s="83">
        <f>G80+G82</f>
        <v>1426.1</v>
      </c>
      <c r="H79" s="83">
        <f t="shared" ref="H79" si="37">H80+H82</f>
        <v>1267.952</v>
      </c>
      <c r="I79" s="80">
        <f t="shared" si="33"/>
        <v>88.910455087301031</v>
      </c>
      <c r="K79" s="76">
        <f t="shared" si="8"/>
        <v>88.910455087301031</v>
      </c>
    </row>
    <row r="80" spans="1:11" ht="27" customHeight="1" x14ac:dyDescent="0.2">
      <c r="A80" s="5" t="s">
        <v>318</v>
      </c>
      <c r="B80" s="4" t="s">
        <v>268</v>
      </c>
      <c r="C80" s="4" t="s">
        <v>84</v>
      </c>
      <c r="D80" s="4" t="s">
        <v>84</v>
      </c>
      <c r="E80" s="4" t="s">
        <v>319</v>
      </c>
      <c r="F80" s="4"/>
      <c r="G80" s="83">
        <f t="shared" ref="G80:H80" si="38">G81</f>
        <v>0</v>
      </c>
      <c r="H80" s="83">
        <f t="shared" si="38"/>
        <v>0</v>
      </c>
      <c r="I80" s="80" t="e">
        <f t="shared" si="33"/>
        <v>#DIV/0!</v>
      </c>
      <c r="K80" s="76" t="e">
        <f t="shared" ref="K80:K122" si="39">I80-J80</f>
        <v>#DIV/0!</v>
      </c>
    </row>
    <row r="81" spans="1:11" ht="24" customHeight="1" x14ac:dyDescent="0.2">
      <c r="A81" s="5" t="s">
        <v>29</v>
      </c>
      <c r="B81" s="4" t="s">
        <v>268</v>
      </c>
      <c r="C81" s="4" t="s">
        <v>84</v>
      </c>
      <c r="D81" s="4" t="s">
        <v>84</v>
      </c>
      <c r="E81" s="4" t="s">
        <v>319</v>
      </c>
      <c r="F81" s="4" t="s">
        <v>26</v>
      </c>
      <c r="G81" s="83"/>
      <c r="H81" s="83"/>
      <c r="I81" s="80" t="e">
        <f t="shared" si="33"/>
        <v>#DIV/0!</v>
      </c>
      <c r="K81" s="76" t="e">
        <f t="shared" si="39"/>
        <v>#DIV/0!</v>
      </c>
    </row>
    <row r="82" spans="1:11" ht="36" customHeight="1" x14ac:dyDescent="0.2">
      <c r="A82" s="5" t="s">
        <v>460</v>
      </c>
      <c r="B82" s="4" t="s">
        <v>268</v>
      </c>
      <c r="C82" s="4" t="s">
        <v>84</v>
      </c>
      <c r="D82" s="4" t="s">
        <v>84</v>
      </c>
      <c r="E82" s="4" t="s">
        <v>320</v>
      </c>
      <c r="F82" s="4"/>
      <c r="G82" s="83">
        <f t="shared" ref="G82" si="40">G84+G83</f>
        <v>1426.1</v>
      </c>
      <c r="H82" s="83">
        <f t="shared" ref="H82" si="41">H84+H83</f>
        <v>1267.952</v>
      </c>
      <c r="I82" s="80">
        <f t="shared" si="33"/>
        <v>88.910455087301031</v>
      </c>
      <c r="K82" s="76">
        <f t="shared" si="39"/>
        <v>88.910455087301031</v>
      </c>
    </row>
    <row r="83" spans="1:11" ht="12.75" customHeight="1" x14ac:dyDescent="0.2">
      <c r="A83" s="5" t="s">
        <v>45</v>
      </c>
      <c r="B83" s="4" t="s">
        <v>268</v>
      </c>
      <c r="C83" s="4" t="s">
        <v>84</v>
      </c>
      <c r="D83" s="4" t="s">
        <v>84</v>
      </c>
      <c r="E83" s="4" t="s">
        <v>320</v>
      </c>
      <c r="F83" s="4" t="s">
        <v>43</v>
      </c>
      <c r="G83" s="83">
        <v>233.3</v>
      </c>
      <c r="H83" s="83">
        <v>75.152000000000001</v>
      </c>
      <c r="I83" s="80">
        <f t="shared" si="33"/>
        <v>32.212601800257175</v>
      </c>
      <c r="J83" s="33">
        <v>233.3</v>
      </c>
      <c r="K83" s="76">
        <f t="shared" si="39"/>
        <v>-201.08739819974284</v>
      </c>
    </row>
    <row r="84" spans="1:11" ht="24" customHeight="1" x14ac:dyDescent="0.2">
      <c r="A84" s="5" t="s">
        <v>29</v>
      </c>
      <c r="B84" s="4" t="s">
        <v>268</v>
      </c>
      <c r="C84" s="4" t="s">
        <v>84</v>
      </c>
      <c r="D84" s="4" t="s">
        <v>84</v>
      </c>
      <c r="E84" s="4" t="s">
        <v>320</v>
      </c>
      <c r="F84" s="4" t="s">
        <v>26</v>
      </c>
      <c r="G84" s="83">
        <v>1192.8</v>
      </c>
      <c r="H84" s="83">
        <v>1192.8</v>
      </c>
      <c r="I84" s="80">
        <f t="shared" si="33"/>
        <v>100</v>
      </c>
      <c r="J84" s="33">
        <v>1192.8</v>
      </c>
      <c r="K84" s="76">
        <f t="shared" si="39"/>
        <v>-1092.8</v>
      </c>
    </row>
    <row r="85" spans="1:11" ht="24" customHeight="1" x14ac:dyDescent="0.2">
      <c r="A85" s="5" t="s">
        <v>46</v>
      </c>
      <c r="B85" s="4" t="s">
        <v>268</v>
      </c>
      <c r="C85" s="4" t="s">
        <v>84</v>
      </c>
      <c r="D85" s="4" t="s">
        <v>84</v>
      </c>
      <c r="E85" s="4" t="s">
        <v>44</v>
      </c>
      <c r="F85" s="4"/>
      <c r="G85" s="80">
        <f>G86</f>
        <v>177.26400000000001</v>
      </c>
      <c r="H85" s="80">
        <f t="shared" ref="H85" si="42">H86</f>
        <v>177.26400000000001</v>
      </c>
      <c r="I85" s="80">
        <f t="shared" si="33"/>
        <v>100</v>
      </c>
      <c r="K85" s="76">
        <f t="shared" si="39"/>
        <v>100</v>
      </c>
    </row>
    <row r="86" spans="1:11" ht="24" customHeight="1" x14ac:dyDescent="0.2">
      <c r="A86" s="5" t="s">
        <v>29</v>
      </c>
      <c r="B86" s="4" t="s">
        <v>268</v>
      </c>
      <c r="C86" s="4" t="s">
        <v>84</v>
      </c>
      <c r="D86" s="4" t="s">
        <v>84</v>
      </c>
      <c r="E86" s="4" t="s">
        <v>44</v>
      </c>
      <c r="F86" s="4" t="s">
        <v>26</v>
      </c>
      <c r="G86" s="80">
        <v>177.26400000000001</v>
      </c>
      <c r="H86" s="80">
        <v>177.26400000000001</v>
      </c>
      <c r="I86" s="80">
        <f t="shared" si="33"/>
        <v>100</v>
      </c>
      <c r="J86" s="33">
        <v>177.26400000000001</v>
      </c>
      <c r="K86" s="76">
        <f t="shared" si="39"/>
        <v>-77.26400000000001</v>
      </c>
    </row>
    <row r="87" spans="1:11" ht="12.75" customHeight="1" x14ac:dyDescent="0.2">
      <c r="A87" s="5" t="s">
        <v>95</v>
      </c>
      <c r="B87" s="4" t="s">
        <v>268</v>
      </c>
      <c r="C87" s="4" t="s">
        <v>84</v>
      </c>
      <c r="D87" s="4" t="s">
        <v>70</v>
      </c>
      <c r="E87" s="4"/>
      <c r="F87" s="4"/>
      <c r="G87" s="80">
        <f>G88+G94+G103+G113</f>
        <v>13446.14263</v>
      </c>
      <c r="H87" s="80">
        <f>H88+H94+H103+H113</f>
        <v>6830.7927600000003</v>
      </c>
      <c r="I87" s="80">
        <f t="shared" si="33"/>
        <v>50.801132696299533</v>
      </c>
      <c r="K87" s="76">
        <f t="shared" si="39"/>
        <v>50.801132696299533</v>
      </c>
    </row>
    <row r="88" spans="1:11" ht="48" customHeight="1" x14ac:dyDescent="0.2">
      <c r="A88" s="5" t="s">
        <v>322</v>
      </c>
      <c r="B88" s="4" t="s">
        <v>268</v>
      </c>
      <c r="C88" s="4" t="s">
        <v>84</v>
      </c>
      <c r="D88" s="4" t="s">
        <v>70</v>
      </c>
      <c r="E88" s="4" t="s">
        <v>546</v>
      </c>
      <c r="F88" s="4"/>
      <c r="G88" s="80">
        <f>G89+G92</f>
        <v>1144.8599999999999</v>
      </c>
      <c r="H88" s="80">
        <f t="shared" ref="H88" si="43">H89+H92</f>
        <v>579.13487999999995</v>
      </c>
      <c r="I88" s="80">
        <f t="shared" si="33"/>
        <v>50.585650647240712</v>
      </c>
      <c r="K88" s="76">
        <f t="shared" si="39"/>
        <v>50.585650647240712</v>
      </c>
    </row>
    <row r="89" spans="1:11" ht="48" customHeight="1" x14ac:dyDescent="0.2">
      <c r="A89" s="5" t="s">
        <v>324</v>
      </c>
      <c r="B89" s="4" t="s">
        <v>268</v>
      </c>
      <c r="C89" s="4" t="s">
        <v>84</v>
      </c>
      <c r="D89" s="4" t="s">
        <v>70</v>
      </c>
      <c r="E89" s="4" t="s">
        <v>321</v>
      </c>
      <c r="F89" s="4"/>
      <c r="G89" s="80">
        <f>G90</f>
        <v>1100.83</v>
      </c>
      <c r="H89" s="80">
        <f t="shared" ref="H89" si="44">H90</f>
        <v>547.98993999999993</v>
      </c>
      <c r="I89" s="80">
        <f t="shared" si="33"/>
        <v>49.779706221669102</v>
      </c>
      <c r="K89" s="76">
        <f t="shared" si="39"/>
        <v>49.779706221669102</v>
      </c>
    </row>
    <row r="90" spans="1:11" ht="24" customHeight="1" x14ac:dyDescent="0.2">
      <c r="A90" s="5" t="s">
        <v>91</v>
      </c>
      <c r="B90" s="4" t="s">
        <v>268</v>
      </c>
      <c r="C90" s="4" t="s">
        <v>84</v>
      </c>
      <c r="D90" s="4" t="s">
        <v>70</v>
      </c>
      <c r="E90" s="4" t="s">
        <v>93</v>
      </c>
      <c r="F90" s="4"/>
      <c r="G90" s="80">
        <f t="shared" ref="G90:H90" si="45">G91</f>
        <v>1100.83</v>
      </c>
      <c r="H90" s="80">
        <f t="shared" si="45"/>
        <v>547.98993999999993</v>
      </c>
      <c r="I90" s="80">
        <f t="shared" si="33"/>
        <v>49.779706221669102</v>
      </c>
      <c r="K90" s="76">
        <f t="shared" si="39"/>
        <v>49.779706221669102</v>
      </c>
    </row>
    <row r="91" spans="1:11" ht="60" customHeight="1" x14ac:dyDescent="0.2">
      <c r="A91" s="5" t="s">
        <v>38</v>
      </c>
      <c r="B91" s="4" t="s">
        <v>268</v>
      </c>
      <c r="C91" s="4" t="s">
        <v>84</v>
      </c>
      <c r="D91" s="4" t="s">
        <v>70</v>
      </c>
      <c r="E91" s="4" t="s">
        <v>93</v>
      </c>
      <c r="F91" s="4" t="s">
        <v>34</v>
      </c>
      <c r="G91" s="80">
        <v>1100.83</v>
      </c>
      <c r="H91" s="80">
        <f>426.64871+121.34123</f>
        <v>547.98993999999993</v>
      </c>
      <c r="I91" s="80">
        <f t="shared" si="33"/>
        <v>49.779706221669102</v>
      </c>
      <c r="J91" s="33">
        <f>845.49+255.34</f>
        <v>1100.83</v>
      </c>
      <c r="K91" s="76">
        <f t="shared" si="39"/>
        <v>-1051.0502937783308</v>
      </c>
    </row>
    <row r="92" spans="1:11" ht="24" customHeight="1" x14ac:dyDescent="0.2">
      <c r="A92" s="5" t="s">
        <v>484</v>
      </c>
      <c r="B92" s="4" t="s">
        <v>268</v>
      </c>
      <c r="C92" s="4" t="s">
        <v>84</v>
      </c>
      <c r="D92" s="4" t="s">
        <v>70</v>
      </c>
      <c r="E92" s="4" t="s">
        <v>491</v>
      </c>
      <c r="F92" s="4"/>
      <c r="G92" s="80">
        <f>G93</f>
        <v>44.03</v>
      </c>
      <c r="H92" s="80">
        <f t="shared" ref="H92" si="46">H93</f>
        <v>31.144939999999998</v>
      </c>
      <c r="I92" s="80">
        <f t="shared" si="33"/>
        <v>70.735725641607999</v>
      </c>
      <c r="K92" s="76">
        <f t="shared" si="39"/>
        <v>70.735725641607999</v>
      </c>
    </row>
    <row r="93" spans="1:11" ht="24" customHeight="1" x14ac:dyDescent="0.2">
      <c r="A93" s="5" t="s">
        <v>38</v>
      </c>
      <c r="B93" s="4" t="s">
        <v>268</v>
      </c>
      <c r="C93" s="4" t="s">
        <v>84</v>
      </c>
      <c r="D93" s="4" t="s">
        <v>70</v>
      </c>
      <c r="E93" s="4" t="s">
        <v>491</v>
      </c>
      <c r="F93" s="4" t="s">
        <v>34</v>
      </c>
      <c r="G93" s="80">
        <v>44.03</v>
      </c>
      <c r="H93" s="80">
        <f>20.93194+10.213</f>
        <v>31.144939999999998</v>
      </c>
      <c r="I93" s="80">
        <f t="shared" si="33"/>
        <v>70.735725641607999</v>
      </c>
      <c r="J93" s="33">
        <f>33.817+10.213</f>
        <v>44.03</v>
      </c>
      <c r="K93" s="76">
        <f t="shared" si="39"/>
        <v>26.705725641607998</v>
      </c>
    </row>
    <row r="94" spans="1:11" ht="73.5" customHeight="1" x14ac:dyDescent="0.2">
      <c r="A94" s="5" t="s">
        <v>323</v>
      </c>
      <c r="B94" s="4" t="s">
        <v>268</v>
      </c>
      <c r="C94" s="4" t="s">
        <v>84</v>
      </c>
      <c r="D94" s="4" t="s">
        <v>70</v>
      </c>
      <c r="E94" s="4" t="s">
        <v>547</v>
      </c>
      <c r="F94" s="4"/>
      <c r="G94" s="80">
        <f>G95+G101</f>
        <v>5267.9886300000007</v>
      </c>
      <c r="H94" s="80">
        <f t="shared" ref="H94" si="47">H95+H101</f>
        <v>2845.6641800000002</v>
      </c>
      <c r="I94" s="80">
        <f t="shared" si="33"/>
        <v>54.018039518813467</v>
      </c>
      <c r="J94" s="33" t="s">
        <v>92</v>
      </c>
      <c r="K94" s="76" t="e">
        <f t="shared" si="39"/>
        <v>#VALUE!</v>
      </c>
    </row>
    <row r="95" spans="1:11" ht="37.5" customHeight="1" x14ac:dyDescent="0.2">
      <c r="A95" s="5" t="s">
        <v>325</v>
      </c>
      <c r="B95" s="4" t="s">
        <v>268</v>
      </c>
      <c r="C95" s="4" t="s">
        <v>84</v>
      </c>
      <c r="D95" s="4" t="s">
        <v>70</v>
      </c>
      <c r="E95" s="4" t="s">
        <v>326</v>
      </c>
      <c r="F95" s="4"/>
      <c r="G95" s="80">
        <f>G96+G98</f>
        <v>4827.0626300000004</v>
      </c>
      <c r="H95" s="80">
        <f t="shared" ref="H95" si="48">H96+H98</f>
        <v>2739.8324200000002</v>
      </c>
      <c r="I95" s="80">
        <f t="shared" si="33"/>
        <v>56.759827456392465</v>
      </c>
      <c r="K95" s="76">
        <f t="shared" si="39"/>
        <v>56.759827456392465</v>
      </c>
    </row>
    <row r="96" spans="1:11" ht="24" customHeight="1" x14ac:dyDescent="0.2">
      <c r="A96" s="5" t="s">
        <v>91</v>
      </c>
      <c r="B96" s="4" t="s">
        <v>268</v>
      </c>
      <c r="C96" s="4" t="s">
        <v>84</v>
      </c>
      <c r="D96" s="4" t="s">
        <v>70</v>
      </c>
      <c r="E96" s="4" t="s">
        <v>90</v>
      </c>
      <c r="F96" s="4"/>
      <c r="G96" s="80">
        <f t="shared" ref="G96:H96" si="49">G97</f>
        <v>3736.05</v>
      </c>
      <c r="H96" s="80">
        <f t="shared" si="49"/>
        <v>1975.2680300000002</v>
      </c>
      <c r="I96" s="80">
        <f t="shared" si="33"/>
        <v>52.870492364930875</v>
      </c>
      <c r="K96" s="76">
        <f t="shared" si="39"/>
        <v>52.870492364930875</v>
      </c>
    </row>
    <row r="97" spans="1:11" ht="60" customHeight="1" x14ac:dyDescent="0.2">
      <c r="A97" s="5" t="s">
        <v>38</v>
      </c>
      <c r="B97" s="4" t="s">
        <v>268</v>
      </c>
      <c r="C97" s="4" t="s">
        <v>84</v>
      </c>
      <c r="D97" s="4" t="s">
        <v>70</v>
      </c>
      <c r="E97" s="4" t="s">
        <v>90</v>
      </c>
      <c r="F97" s="4" t="s">
        <v>34</v>
      </c>
      <c r="G97" s="80">
        <v>3736.05</v>
      </c>
      <c r="H97" s="80">
        <f>1520.92854+40.4+413.93949</f>
        <v>1975.2680300000002</v>
      </c>
      <c r="I97" s="80">
        <f t="shared" si="33"/>
        <v>52.870492364930875</v>
      </c>
      <c r="J97" s="33">
        <f>2835.369+44.4+856.281</f>
        <v>3736.05</v>
      </c>
      <c r="K97" s="76">
        <f t="shared" si="39"/>
        <v>-3683.1795076350695</v>
      </c>
    </row>
    <row r="98" spans="1:11" ht="24" customHeight="1" x14ac:dyDescent="0.2">
      <c r="A98" s="5" t="s">
        <v>89</v>
      </c>
      <c r="B98" s="4" t="s">
        <v>268</v>
      </c>
      <c r="C98" s="4" t="s">
        <v>84</v>
      </c>
      <c r="D98" s="4" t="s">
        <v>70</v>
      </c>
      <c r="E98" s="4" t="s">
        <v>88</v>
      </c>
      <c r="F98" s="4"/>
      <c r="G98" s="80">
        <f t="shared" ref="G98" si="50">G99+G100</f>
        <v>1091.0126300000002</v>
      </c>
      <c r="H98" s="80">
        <f t="shared" ref="H98" si="51">H99+H100</f>
        <v>764.56439</v>
      </c>
      <c r="I98" s="80">
        <f t="shared" si="33"/>
        <v>70.078417882293436</v>
      </c>
      <c r="K98" s="76">
        <f t="shared" si="39"/>
        <v>70.078417882293436</v>
      </c>
    </row>
    <row r="99" spans="1:11" ht="24" customHeight="1" x14ac:dyDescent="0.2">
      <c r="A99" s="5" t="s">
        <v>47</v>
      </c>
      <c r="B99" s="4" t="s">
        <v>268</v>
      </c>
      <c r="C99" s="4" t="s">
        <v>84</v>
      </c>
      <c r="D99" s="4" t="s">
        <v>70</v>
      </c>
      <c r="E99" s="4" t="s">
        <v>88</v>
      </c>
      <c r="F99" s="4" t="s">
        <v>51</v>
      </c>
      <c r="G99" s="80">
        <v>1075.9286300000001</v>
      </c>
      <c r="H99" s="80">
        <v>750.98039000000006</v>
      </c>
      <c r="I99" s="80">
        <f t="shared" si="33"/>
        <v>69.798346196996349</v>
      </c>
      <c r="J99" s="33">
        <v>1091.6686299999999</v>
      </c>
      <c r="K99" s="76">
        <f t="shared" si="39"/>
        <v>-1021.8702838030035</v>
      </c>
    </row>
    <row r="100" spans="1:11" ht="24" customHeight="1" x14ac:dyDescent="0.2">
      <c r="A100" s="5" t="s">
        <v>77</v>
      </c>
      <c r="B100" s="4" t="s">
        <v>268</v>
      </c>
      <c r="C100" s="4" t="s">
        <v>84</v>
      </c>
      <c r="D100" s="4" t="s">
        <v>70</v>
      </c>
      <c r="E100" s="4" t="s">
        <v>88</v>
      </c>
      <c r="F100" s="4" t="s">
        <v>87</v>
      </c>
      <c r="G100" s="80">
        <v>15.084</v>
      </c>
      <c r="H100" s="80">
        <v>13.584</v>
      </c>
      <c r="I100" s="80">
        <f t="shared" si="33"/>
        <v>90.055688146380277</v>
      </c>
      <c r="J100" s="33">
        <f>1.5+13.584</f>
        <v>15.084</v>
      </c>
      <c r="K100" s="76">
        <f t="shared" si="39"/>
        <v>74.971688146380274</v>
      </c>
    </row>
    <row r="101" spans="1:11" ht="24" customHeight="1" x14ac:dyDescent="0.2">
      <c r="A101" s="5" t="s">
        <v>484</v>
      </c>
      <c r="B101" s="4" t="s">
        <v>268</v>
      </c>
      <c r="C101" s="4" t="s">
        <v>84</v>
      </c>
      <c r="D101" s="4" t="s">
        <v>70</v>
      </c>
      <c r="E101" s="4" t="s">
        <v>492</v>
      </c>
      <c r="F101" s="4"/>
      <c r="G101" s="80">
        <f>G102</f>
        <v>440.92599999999999</v>
      </c>
      <c r="H101" s="80">
        <f t="shared" ref="H101" si="52">H102</f>
        <v>105.83176</v>
      </c>
      <c r="I101" s="80">
        <f t="shared" si="33"/>
        <v>24.002159092455425</v>
      </c>
      <c r="K101" s="76">
        <f t="shared" si="39"/>
        <v>24.002159092455425</v>
      </c>
    </row>
    <row r="102" spans="1:11" ht="24" customHeight="1" x14ac:dyDescent="0.2">
      <c r="A102" s="5" t="s">
        <v>38</v>
      </c>
      <c r="B102" s="4" t="s">
        <v>268</v>
      </c>
      <c r="C102" s="4" t="s">
        <v>84</v>
      </c>
      <c r="D102" s="4" t="s">
        <v>70</v>
      </c>
      <c r="E102" s="4" t="s">
        <v>492</v>
      </c>
      <c r="F102" s="4" t="s">
        <v>34</v>
      </c>
      <c r="G102" s="80">
        <v>440.92599999999999</v>
      </c>
      <c r="H102" s="80">
        <f>49.77524+56.05652</f>
        <v>105.83176</v>
      </c>
      <c r="I102" s="80">
        <f t="shared" si="33"/>
        <v>24.002159092455425</v>
      </c>
      <c r="J102" s="33">
        <f>338.652+102.274</f>
        <v>440.92599999999999</v>
      </c>
      <c r="K102" s="76">
        <f t="shared" si="39"/>
        <v>-416.92384090754456</v>
      </c>
    </row>
    <row r="103" spans="1:11" ht="72" customHeight="1" x14ac:dyDescent="0.2">
      <c r="A103" s="5" t="s">
        <v>455</v>
      </c>
      <c r="B103" s="4" t="s">
        <v>268</v>
      </c>
      <c r="C103" s="4" t="s">
        <v>84</v>
      </c>
      <c r="D103" s="4" t="s">
        <v>70</v>
      </c>
      <c r="E103" s="4" t="s">
        <v>548</v>
      </c>
      <c r="F103" s="4"/>
      <c r="G103" s="80">
        <f>G104+G109+G111</f>
        <v>6996.2939999999999</v>
      </c>
      <c r="H103" s="80">
        <f t="shared" ref="H103" si="53">H104+H109+H111</f>
        <v>3368.9937</v>
      </c>
      <c r="I103" s="80">
        <f t="shared" si="33"/>
        <v>48.153975519039079</v>
      </c>
      <c r="K103" s="76">
        <f t="shared" si="39"/>
        <v>48.153975519039079</v>
      </c>
    </row>
    <row r="104" spans="1:11" ht="33" customHeight="1" x14ac:dyDescent="0.2">
      <c r="A104" s="71" t="s">
        <v>453</v>
      </c>
      <c r="B104" s="4" t="s">
        <v>268</v>
      </c>
      <c r="C104" s="4" t="s">
        <v>84</v>
      </c>
      <c r="D104" s="4" t="s">
        <v>70</v>
      </c>
      <c r="E104" s="4" t="s">
        <v>454</v>
      </c>
      <c r="F104" s="4"/>
      <c r="G104" s="80">
        <f>G105+G107</f>
        <v>1228.491</v>
      </c>
      <c r="H104" s="80">
        <f t="shared" ref="H104" si="54">H105+H107</f>
        <v>525.70992000000001</v>
      </c>
      <c r="I104" s="80">
        <f t="shared" si="33"/>
        <v>42.793143783715145</v>
      </c>
      <c r="K104" s="76">
        <f t="shared" si="39"/>
        <v>42.793143783715145</v>
      </c>
    </row>
    <row r="105" spans="1:11" ht="33.75" customHeight="1" x14ac:dyDescent="0.2">
      <c r="A105" s="5" t="s">
        <v>481</v>
      </c>
      <c r="B105" s="4" t="s">
        <v>268</v>
      </c>
      <c r="C105" s="4" t="s">
        <v>84</v>
      </c>
      <c r="D105" s="4" t="s">
        <v>70</v>
      </c>
      <c r="E105" s="4" t="s">
        <v>86</v>
      </c>
      <c r="F105" s="4"/>
      <c r="G105" s="80">
        <f t="shared" ref="G105:H105" si="55">G106</f>
        <v>982.83</v>
      </c>
      <c r="H105" s="80">
        <f t="shared" si="55"/>
        <v>466.70992000000001</v>
      </c>
      <c r="I105" s="80">
        <f t="shared" si="33"/>
        <v>47.486332326038074</v>
      </c>
      <c r="K105" s="76">
        <f t="shared" si="39"/>
        <v>47.486332326038074</v>
      </c>
    </row>
    <row r="106" spans="1:11" ht="23.25" customHeight="1" x14ac:dyDescent="0.2">
      <c r="A106" s="5" t="s">
        <v>38</v>
      </c>
      <c r="B106" s="4" t="s">
        <v>268</v>
      </c>
      <c r="C106" s="4" t="s">
        <v>84</v>
      </c>
      <c r="D106" s="4" t="s">
        <v>70</v>
      </c>
      <c r="E106" s="4" t="s">
        <v>86</v>
      </c>
      <c r="F106" s="4" t="s">
        <v>34</v>
      </c>
      <c r="G106" s="80">
        <v>982.83</v>
      </c>
      <c r="H106" s="80">
        <f>364.02297+102.68695</f>
        <v>466.70992000000001</v>
      </c>
      <c r="I106" s="80">
        <f t="shared" si="33"/>
        <v>47.486332326038074</v>
      </c>
      <c r="J106" s="33">
        <f>754.862+227.968</f>
        <v>982.82999999999993</v>
      </c>
      <c r="K106" s="76">
        <f t="shared" si="39"/>
        <v>-935.34366767396182</v>
      </c>
    </row>
    <row r="107" spans="1:11" ht="25.5" customHeight="1" x14ac:dyDescent="0.2">
      <c r="A107" s="5" t="s">
        <v>449</v>
      </c>
      <c r="B107" s="4" t="s">
        <v>268</v>
      </c>
      <c r="C107" s="4" t="s">
        <v>84</v>
      </c>
      <c r="D107" s="4" t="s">
        <v>70</v>
      </c>
      <c r="E107" s="4" t="s">
        <v>85</v>
      </c>
      <c r="F107" s="4"/>
      <c r="G107" s="80">
        <f>G108</f>
        <v>245.661</v>
      </c>
      <c r="H107" s="80">
        <f t="shared" ref="H107" si="56">H108</f>
        <v>59</v>
      </c>
      <c r="I107" s="80">
        <f t="shared" si="33"/>
        <v>24.016836209247703</v>
      </c>
      <c r="K107" s="76">
        <f t="shared" si="39"/>
        <v>24.016836209247703</v>
      </c>
    </row>
    <row r="108" spans="1:11" ht="24" customHeight="1" x14ac:dyDescent="0.2">
      <c r="A108" s="5" t="s">
        <v>47</v>
      </c>
      <c r="B108" s="4" t="s">
        <v>268</v>
      </c>
      <c r="C108" s="4" t="s">
        <v>84</v>
      </c>
      <c r="D108" s="4" t="s">
        <v>70</v>
      </c>
      <c r="E108" s="4" t="s">
        <v>85</v>
      </c>
      <c r="F108" s="4" t="s">
        <v>51</v>
      </c>
      <c r="G108" s="80">
        <v>245.661</v>
      </c>
      <c r="H108" s="80">
        <v>59</v>
      </c>
      <c r="I108" s="80">
        <f t="shared" si="33"/>
        <v>24.016836209247703</v>
      </c>
      <c r="J108" s="33">
        <f>229.921</f>
        <v>229.92099999999999</v>
      </c>
      <c r="K108" s="76">
        <f t="shared" si="39"/>
        <v>-205.90416379075228</v>
      </c>
    </row>
    <row r="109" spans="1:11" ht="45" customHeight="1" x14ac:dyDescent="0.2">
      <c r="A109" s="5" t="s">
        <v>471</v>
      </c>
      <c r="B109" s="4" t="s">
        <v>268</v>
      </c>
      <c r="C109" s="4" t="s">
        <v>84</v>
      </c>
      <c r="D109" s="4" t="s">
        <v>70</v>
      </c>
      <c r="E109" s="4" t="s">
        <v>83</v>
      </c>
      <c r="F109" s="4"/>
      <c r="G109" s="80">
        <f t="shared" ref="G109:H109" si="57">G110</f>
        <v>5658.433</v>
      </c>
      <c r="H109" s="80">
        <f t="shared" si="57"/>
        <v>2778.73146</v>
      </c>
      <c r="I109" s="80">
        <f t="shared" si="33"/>
        <v>49.107791149952646</v>
      </c>
      <c r="K109" s="76">
        <f t="shared" si="39"/>
        <v>49.107791149952646</v>
      </c>
    </row>
    <row r="110" spans="1:11" ht="60" customHeight="1" x14ac:dyDescent="0.2">
      <c r="A110" s="5" t="s">
        <v>38</v>
      </c>
      <c r="B110" s="4" t="s">
        <v>268</v>
      </c>
      <c r="C110" s="4" t="s">
        <v>84</v>
      </c>
      <c r="D110" s="4" t="s">
        <v>70</v>
      </c>
      <c r="E110" s="4" t="s">
        <v>83</v>
      </c>
      <c r="F110" s="4" t="s">
        <v>34</v>
      </c>
      <c r="G110" s="80">
        <v>5658.433</v>
      </c>
      <c r="H110" s="80">
        <f>2135.43409+643.29737</f>
        <v>2778.73146</v>
      </c>
      <c r="I110" s="80">
        <f t="shared" si="33"/>
        <v>49.107791149952646</v>
      </c>
      <c r="K110" s="76">
        <f t="shared" si="39"/>
        <v>49.107791149952646</v>
      </c>
    </row>
    <row r="111" spans="1:11" ht="24" customHeight="1" x14ac:dyDescent="0.2">
      <c r="A111" s="5" t="s">
        <v>484</v>
      </c>
      <c r="B111" s="4" t="s">
        <v>268</v>
      </c>
      <c r="C111" s="4" t="s">
        <v>84</v>
      </c>
      <c r="D111" s="4" t="s">
        <v>70</v>
      </c>
      <c r="E111" s="4" t="s">
        <v>493</v>
      </c>
      <c r="F111" s="4"/>
      <c r="G111" s="80">
        <f>G112</f>
        <v>109.37</v>
      </c>
      <c r="H111" s="80">
        <f t="shared" ref="H111" si="58">H112</f>
        <v>64.552319999999995</v>
      </c>
      <c r="I111" s="80">
        <f t="shared" si="33"/>
        <v>59.021962146840991</v>
      </c>
      <c r="K111" s="76">
        <f t="shared" si="39"/>
        <v>59.021962146840991</v>
      </c>
    </row>
    <row r="112" spans="1:11" ht="24" customHeight="1" x14ac:dyDescent="0.2">
      <c r="A112" s="5" t="s">
        <v>38</v>
      </c>
      <c r="B112" s="4" t="s">
        <v>268</v>
      </c>
      <c r="C112" s="4" t="s">
        <v>84</v>
      </c>
      <c r="D112" s="4" t="s">
        <v>70</v>
      </c>
      <c r="E112" s="4" t="s">
        <v>493</v>
      </c>
      <c r="F112" s="4" t="s">
        <v>34</v>
      </c>
      <c r="G112" s="80">
        <v>109.37</v>
      </c>
      <c r="H112" s="80">
        <f>44.01253+20.53979</f>
        <v>64.552319999999995</v>
      </c>
      <c r="I112" s="80">
        <f t="shared" si="33"/>
        <v>59.021962146840991</v>
      </c>
      <c r="K112" s="76">
        <f t="shared" si="39"/>
        <v>59.021962146840991</v>
      </c>
    </row>
    <row r="113" spans="1:11" ht="27.75" customHeight="1" x14ac:dyDescent="0.2">
      <c r="A113" s="5" t="s">
        <v>46</v>
      </c>
      <c r="B113" s="4" t="s">
        <v>268</v>
      </c>
      <c r="C113" s="4" t="s">
        <v>84</v>
      </c>
      <c r="D113" s="4" t="s">
        <v>70</v>
      </c>
      <c r="E113" s="4" t="s">
        <v>44</v>
      </c>
      <c r="F113" s="4"/>
      <c r="G113" s="82">
        <f>G114</f>
        <v>37</v>
      </c>
      <c r="H113" s="82">
        <f t="shared" ref="H113" si="59">H114</f>
        <v>37</v>
      </c>
      <c r="I113" s="80">
        <f t="shared" si="33"/>
        <v>100</v>
      </c>
      <c r="K113" s="76">
        <f t="shared" si="39"/>
        <v>100</v>
      </c>
    </row>
    <row r="114" spans="1:11" ht="34.5" customHeight="1" x14ac:dyDescent="0.2">
      <c r="A114" s="5" t="s">
        <v>29</v>
      </c>
      <c r="B114" s="4" t="s">
        <v>268</v>
      </c>
      <c r="C114" s="4" t="s">
        <v>84</v>
      </c>
      <c r="D114" s="4" t="s">
        <v>70</v>
      </c>
      <c r="E114" s="4" t="s">
        <v>44</v>
      </c>
      <c r="F114" s="4" t="s">
        <v>51</v>
      </c>
      <c r="G114" s="82">
        <v>37</v>
      </c>
      <c r="H114" s="82">
        <v>37</v>
      </c>
      <c r="I114" s="80">
        <f t="shared" si="33"/>
        <v>100</v>
      </c>
      <c r="J114" s="76">
        <f>H114+H347+H459</f>
        <v>699.29500000000007</v>
      </c>
      <c r="K114" s="76">
        <f t="shared" si="39"/>
        <v>-599.29500000000007</v>
      </c>
    </row>
    <row r="115" spans="1:11" ht="12.75" customHeight="1" x14ac:dyDescent="0.2">
      <c r="A115" s="5" t="s">
        <v>69</v>
      </c>
      <c r="B115" s="4" t="s">
        <v>268</v>
      </c>
      <c r="C115" s="4" t="s">
        <v>54</v>
      </c>
      <c r="D115" s="4"/>
      <c r="E115" s="4"/>
      <c r="F115" s="4"/>
      <c r="G115" s="80">
        <f t="shared" ref="G115:H118" si="60">G116</f>
        <v>5368.4</v>
      </c>
      <c r="H115" s="80">
        <f t="shared" si="60"/>
        <v>1526.3352599999998</v>
      </c>
      <c r="I115" s="80">
        <f t="shared" si="33"/>
        <v>28.431846732732286</v>
      </c>
      <c r="K115" s="76">
        <f t="shared" si="39"/>
        <v>28.431846732732286</v>
      </c>
    </row>
    <row r="116" spans="1:11" ht="12.75" customHeight="1" x14ac:dyDescent="0.2">
      <c r="A116" s="5" t="s">
        <v>61</v>
      </c>
      <c r="B116" s="4" t="s">
        <v>268</v>
      </c>
      <c r="C116" s="4" t="s">
        <v>54</v>
      </c>
      <c r="D116" s="4" t="s">
        <v>59</v>
      </c>
      <c r="E116" s="4"/>
      <c r="F116" s="4"/>
      <c r="G116" s="80">
        <f>G117</f>
        <v>5368.4</v>
      </c>
      <c r="H116" s="80">
        <f t="shared" si="60"/>
        <v>1526.3352599999998</v>
      </c>
      <c r="I116" s="80">
        <f t="shared" si="33"/>
        <v>28.431846732732286</v>
      </c>
      <c r="K116" s="76">
        <f t="shared" si="39"/>
        <v>28.431846732732286</v>
      </c>
    </row>
    <row r="117" spans="1:11" ht="38.25" customHeight="1" x14ac:dyDescent="0.2">
      <c r="A117" s="5" t="s">
        <v>313</v>
      </c>
      <c r="B117" s="4" t="s">
        <v>268</v>
      </c>
      <c r="C117" s="4" t="s">
        <v>54</v>
      </c>
      <c r="D117" s="4" t="s">
        <v>59</v>
      </c>
      <c r="E117" s="4" t="s">
        <v>60</v>
      </c>
      <c r="F117" s="4"/>
      <c r="G117" s="80">
        <f>G118</f>
        <v>5368.4</v>
      </c>
      <c r="H117" s="80">
        <f t="shared" si="60"/>
        <v>1526.3352599999998</v>
      </c>
      <c r="I117" s="80">
        <f t="shared" si="33"/>
        <v>28.431846732732286</v>
      </c>
      <c r="K117" s="76">
        <f t="shared" si="39"/>
        <v>28.431846732732286</v>
      </c>
    </row>
    <row r="118" spans="1:11" ht="28.5" customHeight="1" x14ac:dyDescent="0.2">
      <c r="A118" s="5" t="s">
        <v>127</v>
      </c>
      <c r="B118" s="4" t="s">
        <v>268</v>
      </c>
      <c r="C118" s="4" t="s">
        <v>54</v>
      </c>
      <c r="D118" s="4" t="s">
        <v>59</v>
      </c>
      <c r="E118" s="4" t="s">
        <v>126</v>
      </c>
      <c r="F118" s="4"/>
      <c r="G118" s="80">
        <f>G119</f>
        <v>5368.4</v>
      </c>
      <c r="H118" s="80">
        <f t="shared" si="60"/>
        <v>1526.3352599999998</v>
      </c>
      <c r="I118" s="80">
        <f t="shared" si="33"/>
        <v>28.431846732732286</v>
      </c>
      <c r="K118" s="76">
        <f t="shared" si="39"/>
        <v>28.431846732732286</v>
      </c>
    </row>
    <row r="119" spans="1:11" ht="60" customHeight="1" x14ac:dyDescent="0.2">
      <c r="A119" s="5" t="s">
        <v>461</v>
      </c>
      <c r="B119" s="4" t="s">
        <v>268</v>
      </c>
      <c r="C119" s="4" t="s">
        <v>54</v>
      </c>
      <c r="D119" s="4" t="s">
        <v>59</v>
      </c>
      <c r="E119" s="4" t="s">
        <v>327</v>
      </c>
      <c r="F119" s="4"/>
      <c r="G119" s="80">
        <f>G121+G120</f>
        <v>5368.4</v>
      </c>
      <c r="H119" s="80">
        <f t="shared" ref="H119" si="61">H121+H120</f>
        <v>1526.3352599999998</v>
      </c>
      <c r="I119" s="80">
        <f t="shared" si="33"/>
        <v>28.431846732732286</v>
      </c>
      <c r="K119" s="76">
        <f t="shared" si="39"/>
        <v>28.431846732732286</v>
      </c>
    </row>
    <row r="120" spans="1:11" ht="24" customHeight="1" x14ac:dyDescent="0.2">
      <c r="A120" s="5" t="s">
        <v>47</v>
      </c>
      <c r="B120" s="4" t="s">
        <v>268</v>
      </c>
      <c r="C120" s="4" t="s">
        <v>54</v>
      </c>
      <c r="D120" s="4" t="s">
        <v>59</v>
      </c>
      <c r="E120" s="4" t="s">
        <v>327</v>
      </c>
      <c r="F120" s="4" t="s">
        <v>51</v>
      </c>
      <c r="G120" s="80">
        <v>16.11</v>
      </c>
      <c r="H120" s="80">
        <v>4.6235799999999996</v>
      </c>
      <c r="I120" s="80">
        <f t="shared" si="33"/>
        <v>28.700062073246428</v>
      </c>
      <c r="K120" s="76">
        <f t="shared" si="39"/>
        <v>28.700062073246428</v>
      </c>
    </row>
    <row r="121" spans="1:11" ht="12.75" customHeight="1" x14ac:dyDescent="0.2">
      <c r="A121" s="5" t="s">
        <v>45</v>
      </c>
      <c r="B121" s="4" t="s">
        <v>268</v>
      </c>
      <c r="C121" s="4" t="s">
        <v>54</v>
      </c>
      <c r="D121" s="4" t="s">
        <v>59</v>
      </c>
      <c r="E121" s="4" t="s">
        <v>327</v>
      </c>
      <c r="F121" s="4" t="s">
        <v>43</v>
      </c>
      <c r="G121" s="80">
        <v>5352.29</v>
      </c>
      <c r="H121" s="80">
        <v>1521.7116799999999</v>
      </c>
      <c r="I121" s="80">
        <f t="shared" si="33"/>
        <v>28.431039424246439</v>
      </c>
      <c r="K121" s="76">
        <f t="shared" si="39"/>
        <v>28.431039424246439</v>
      </c>
    </row>
    <row r="122" spans="1:11" ht="37.5" customHeight="1" x14ac:dyDescent="0.2">
      <c r="A122" s="57" t="s">
        <v>303</v>
      </c>
      <c r="B122" s="6" t="s">
        <v>266</v>
      </c>
      <c r="C122" s="6"/>
      <c r="D122" s="6"/>
      <c r="E122" s="6"/>
      <c r="F122" s="4"/>
      <c r="G122" s="79">
        <f>G123+G163+G169+G157+G151</f>
        <v>54329.46387</v>
      </c>
      <c r="H122" s="79">
        <f t="shared" ref="H122" si="62">H123+H163+H169+H157+H151</f>
        <v>29137.891469999999</v>
      </c>
      <c r="I122" s="79">
        <f t="shared" si="33"/>
        <v>53.631840615474125</v>
      </c>
      <c r="J122" s="33">
        <v>52203.773869999997</v>
      </c>
      <c r="K122" s="76">
        <f t="shared" si="39"/>
        <v>-52150.142029384522</v>
      </c>
    </row>
    <row r="123" spans="1:11" ht="12.75" customHeight="1" x14ac:dyDescent="0.2">
      <c r="A123" s="5" t="s">
        <v>267</v>
      </c>
      <c r="B123" s="4" t="s">
        <v>266</v>
      </c>
      <c r="C123" s="4" t="s">
        <v>15</v>
      </c>
      <c r="D123" s="4"/>
      <c r="E123" s="4"/>
      <c r="F123" s="4"/>
      <c r="G123" s="80">
        <f>G124+G129+G145</f>
        <v>6299.3465500000002</v>
      </c>
      <c r="H123" s="80">
        <f>H124+H129+H145</f>
        <v>2897.7598900000003</v>
      </c>
      <c r="I123" s="80">
        <f t="shared" si="33"/>
        <v>46.00096005195968</v>
      </c>
      <c r="J123" s="76">
        <f>J122-I122</f>
        <v>52150.142029384522</v>
      </c>
    </row>
    <row r="124" spans="1:11" ht="48" customHeight="1" x14ac:dyDescent="0.2">
      <c r="A124" s="5" t="s">
        <v>198</v>
      </c>
      <c r="B124" s="4" t="s">
        <v>266</v>
      </c>
      <c r="C124" s="4" t="s">
        <v>15</v>
      </c>
      <c r="D124" s="4" t="s">
        <v>59</v>
      </c>
      <c r="E124" s="4"/>
      <c r="F124" s="4"/>
      <c r="G124" s="80">
        <f>G125</f>
        <v>1276</v>
      </c>
      <c r="H124" s="80">
        <f t="shared" ref="H124" si="63">H125</f>
        <v>655.59485999999993</v>
      </c>
      <c r="I124" s="80">
        <f t="shared" si="33"/>
        <v>51.378907523510961</v>
      </c>
    </row>
    <row r="125" spans="1:11" ht="77.25" customHeight="1" x14ac:dyDescent="0.2">
      <c r="A125" s="5" t="s">
        <v>328</v>
      </c>
      <c r="B125" s="4" t="s">
        <v>266</v>
      </c>
      <c r="C125" s="4" t="s">
        <v>15</v>
      </c>
      <c r="D125" s="4" t="s">
        <v>59</v>
      </c>
      <c r="E125" s="4" t="s">
        <v>551</v>
      </c>
      <c r="F125" s="4"/>
      <c r="G125" s="80">
        <f>G126</f>
        <v>1276</v>
      </c>
      <c r="H125" s="80">
        <f t="shared" ref="H125" si="64">H126</f>
        <v>655.59485999999993</v>
      </c>
      <c r="I125" s="80">
        <f t="shared" si="33"/>
        <v>51.378907523510961</v>
      </c>
    </row>
    <row r="126" spans="1:11" ht="36" x14ac:dyDescent="0.2">
      <c r="A126" s="5" t="s">
        <v>329</v>
      </c>
      <c r="B126" s="4" t="s">
        <v>266</v>
      </c>
      <c r="C126" s="4" t="s">
        <v>15</v>
      </c>
      <c r="D126" s="4" t="s">
        <v>59</v>
      </c>
      <c r="E126" s="4" t="s">
        <v>330</v>
      </c>
      <c r="F126" s="4"/>
      <c r="G126" s="80">
        <f>G127</f>
        <v>1276</v>
      </c>
      <c r="H126" s="80">
        <f t="shared" ref="H126" si="65">H127</f>
        <v>655.59485999999993</v>
      </c>
      <c r="I126" s="80">
        <f t="shared" si="33"/>
        <v>51.378907523510961</v>
      </c>
    </row>
    <row r="127" spans="1:11" ht="36" customHeight="1" x14ac:dyDescent="0.2">
      <c r="A127" s="5" t="s">
        <v>190</v>
      </c>
      <c r="B127" s="4" t="s">
        <v>266</v>
      </c>
      <c r="C127" s="4" t="s">
        <v>15</v>
      </c>
      <c r="D127" s="4" t="s">
        <v>59</v>
      </c>
      <c r="E127" s="4" t="s">
        <v>188</v>
      </c>
      <c r="F127" s="4"/>
      <c r="G127" s="80">
        <f t="shared" ref="G127:H127" si="66">G128</f>
        <v>1276</v>
      </c>
      <c r="H127" s="80">
        <f t="shared" si="66"/>
        <v>655.59485999999993</v>
      </c>
      <c r="I127" s="80">
        <f t="shared" si="33"/>
        <v>51.378907523510961</v>
      </c>
    </row>
    <row r="128" spans="1:11" ht="60" customHeight="1" x14ac:dyDescent="0.2">
      <c r="A128" s="5" t="s">
        <v>38</v>
      </c>
      <c r="B128" s="4" t="s">
        <v>266</v>
      </c>
      <c r="C128" s="4" t="s">
        <v>15</v>
      </c>
      <c r="D128" s="4" t="s">
        <v>59</v>
      </c>
      <c r="E128" s="4" t="s">
        <v>188</v>
      </c>
      <c r="F128" s="4" t="s">
        <v>34</v>
      </c>
      <c r="G128" s="80">
        <v>1276</v>
      </c>
      <c r="H128" s="80">
        <f>505.30609+150.28877</f>
        <v>655.59485999999993</v>
      </c>
      <c r="I128" s="80">
        <f t="shared" si="33"/>
        <v>51.378907523510961</v>
      </c>
    </row>
    <row r="129" spans="1:9" ht="24" customHeight="1" x14ac:dyDescent="0.2">
      <c r="A129" s="5" t="s">
        <v>192</v>
      </c>
      <c r="B129" s="4" t="s">
        <v>266</v>
      </c>
      <c r="C129" s="4" t="s">
        <v>15</v>
      </c>
      <c r="D129" s="4" t="s">
        <v>53</v>
      </c>
      <c r="E129" s="4"/>
      <c r="F129" s="4"/>
      <c r="G129" s="80">
        <f>G130+G139+G143</f>
        <v>4534.2780000000002</v>
      </c>
      <c r="H129" s="80">
        <f>H130+H139+H143</f>
        <v>2242.1650300000001</v>
      </c>
      <c r="I129" s="80">
        <f t="shared" si="33"/>
        <v>49.449218376111922</v>
      </c>
    </row>
    <row r="130" spans="1:9" ht="75" customHeight="1" x14ac:dyDescent="0.2">
      <c r="A130" s="5" t="s">
        <v>328</v>
      </c>
      <c r="B130" s="4" t="s">
        <v>266</v>
      </c>
      <c r="C130" s="4" t="s">
        <v>15</v>
      </c>
      <c r="D130" s="4" t="s">
        <v>53</v>
      </c>
      <c r="E130" s="4" t="s">
        <v>551</v>
      </c>
      <c r="F130" s="4"/>
      <c r="G130" s="80">
        <f>G131+G137</f>
        <v>4078.9780000000001</v>
      </c>
      <c r="H130" s="80">
        <f t="shared" ref="H130" si="67">H131+H137</f>
        <v>2117.7577500000002</v>
      </c>
      <c r="I130" s="80">
        <f t="shared" si="33"/>
        <v>51.918832364381473</v>
      </c>
    </row>
    <row r="131" spans="1:9" ht="36" x14ac:dyDescent="0.2">
      <c r="A131" s="5" t="s">
        <v>329</v>
      </c>
      <c r="B131" s="4" t="s">
        <v>266</v>
      </c>
      <c r="C131" s="4" t="s">
        <v>15</v>
      </c>
      <c r="D131" s="4" t="s">
        <v>53</v>
      </c>
      <c r="E131" s="4" t="s">
        <v>330</v>
      </c>
      <c r="F131" s="4"/>
      <c r="G131" s="80">
        <f>G132+G134</f>
        <v>3896.21</v>
      </c>
      <c r="H131" s="80">
        <f t="shared" ref="H131" si="68">H132+H134</f>
        <v>2117.7577500000002</v>
      </c>
      <c r="I131" s="80">
        <f t="shared" si="33"/>
        <v>54.354302001175505</v>
      </c>
    </row>
    <row r="132" spans="1:9" ht="37.5" customHeight="1" x14ac:dyDescent="0.2">
      <c r="A132" s="5" t="s">
        <v>190</v>
      </c>
      <c r="B132" s="4" t="s">
        <v>266</v>
      </c>
      <c r="C132" s="4" t="s">
        <v>15</v>
      </c>
      <c r="D132" s="4" t="s">
        <v>53</v>
      </c>
      <c r="E132" s="4" t="s">
        <v>188</v>
      </c>
      <c r="F132" s="4"/>
      <c r="G132" s="80">
        <f t="shared" ref="G132:H132" si="69">G133</f>
        <v>3452.81</v>
      </c>
      <c r="H132" s="80">
        <f t="shared" si="69"/>
        <v>1882.8874800000003</v>
      </c>
      <c r="I132" s="80">
        <f t="shared" si="33"/>
        <v>54.532032750136864</v>
      </c>
    </row>
    <row r="133" spans="1:9" ht="60" customHeight="1" x14ac:dyDescent="0.2">
      <c r="A133" s="5" t="s">
        <v>38</v>
      </c>
      <c r="B133" s="4" t="s">
        <v>266</v>
      </c>
      <c r="C133" s="4" t="s">
        <v>15</v>
      </c>
      <c r="D133" s="4" t="s">
        <v>53</v>
      </c>
      <c r="E133" s="4" t="s">
        <v>188</v>
      </c>
      <c r="F133" s="4" t="s">
        <v>34</v>
      </c>
      <c r="G133" s="80">
        <v>3452.81</v>
      </c>
      <c r="H133" s="80">
        <f>1444.6155+11.804+426.46798</f>
        <v>1882.8874800000003</v>
      </c>
      <c r="I133" s="80">
        <f t="shared" si="33"/>
        <v>54.532032750136864</v>
      </c>
    </row>
    <row r="134" spans="1:9" ht="24" customHeight="1" x14ac:dyDescent="0.2">
      <c r="A134" s="5" t="s">
        <v>189</v>
      </c>
      <c r="B134" s="4" t="s">
        <v>266</v>
      </c>
      <c r="C134" s="4" t="s">
        <v>15</v>
      </c>
      <c r="D134" s="4" t="s">
        <v>53</v>
      </c>
      <c r="E134" s="4" t="s">
        <v>306</v>
      </c>
      <c r="F134" s="4"/>
      <c r="G134" s="80">
        <f t="shared" ref="G134" si="70">G135+G136</f>
        <v>443.4</v>
      </c>
      <c r="H134" s="80">
        <f t="shared" ref="H134" si="71">H135+H136</f>
        <v>234.87026999999998</v>
      </c>
      <c r="I134" s="80">
        <f t="shared" si="33"/>
        <v>52.970290933694173</v>
      </c>
    </row>
    <row r="135" spans="1:9" ht="24" customHeight="1" x14ac:dyDescent="0.2">
      <c r="A135" s="5" t="s">
        <v>47</v>
      </c>
      <c r="B135" s="4" t="s">
        <v>266</v>
      </c>
      <c r="C135" s="4" t="s">
        <v>15</v>
      </c>
      <c r="D135" s="4" t="s">
        <v>53</v>
      </c>
      <c r="E135" s="4" t="s">
        <v>306</v>
      </c>
      <c r="F135" s="4" t="s">
        <v>51</v>
      </c>
      <c r="G135" s="80">
        <v>432.4</v>
      </c>
      <c r="H135" s="80">
        <v>233.84934999999999</v>
      </c>
      <c r="I135" s="80">
        <f t="shared" si="33"/>
        <v>54.081718316373731</v>
      </c>
    </row>
    <row r="136" spans="1:9" ht="24" customHeight="1" x14ac:dyDescent="0.2">
      <c r="A136" s="5" t="s">
        <v>77</v>
      </c>
      <c r="B136" s="4" t="s">
        <v>266</v>
      </c>
      <c r="C136" s="4" t="s">
        <v>15</v>
      </c>
      <c r="D136" s="4" t="s">
        <v>53</v>
      </c>
      <c r="E136" s="4" t="s">
        <v>306</v>
      </c>
      <c r="F136" s="4" t="s">
        <v>87</v>
      </c>
      <c r="G136" s="80">
        <v>11</v>
      </c>
      <c r="H136" s="80">
        <f>1.00992+0.011</f>
        <v>1.0209199999999998</v>
      </c>
      <c r="I136" s="80">
        <f t="shared" ref="I136:I199" si="72">H136/G136*100</f>
        <v>9.2810909090909064</v>
      </c>
    </row>
    <row r="137" spans="1:9" ht="24" customHeight="1" x14ac:dyDescent="0.2">
      <c r="A137" s="5" t="s">
        <v>484</v>
      </c>
      <c r="B137" s="4" t="s">
        <v>266</v>
      </c>
      <c r="C137" s="4" t="s">
        <v>15</v>
      </c>
      <c r="D137" s="4" t="s">
        <v>53</v>
      </c>
      <c r="E137" s="4" t="s">
        <v>496</v>
      </c>
      <c r="F137" s="4"/>
      <c r="G137" s="80">
        <f>G138</f>
        <v>182.768</v>
      </c>
      <c r="H137" s="80">
        <f t="shared" ref="H137" si="73">H138</f>
        <v>0</v>
      </c>
      <c r="I137" s="80">
        <f t="shared" si="72"/>
        <v>0</v>
      </c>
    </row>
    <row r="138" spans="1:9" ht="24" customHeight="1" x14ac:dyDescent="0.2">
      <c r="A138" s="5" t="s">
        <v>38</v>
      </c>
      <c r="B138" s="4" t="s">
        <v>266</v>
      </c>
      <c r="C138" s="4" t="s">
        <v>15</v>
      </c>
      <c r="D138" s="4" t="s">
        <v>53</v>
      </c>
      <c r="E138" s="4" t="s">
        <v>496</v>
      </c>
      <c r="F138" s="4" t="s">
        <v>34</v>
      </c>
      <c r="G138" s="80">
        <v>182.768</v>
      </c>
      <c r="H138" s="80"/>
      <c r="I138" s="80">
        <f t="shared" si="72"/>
        <v>0</v>
      </c>
    </row>
    <row r="139" spans="1:9" ht="36" customHeight="1" x14ac:dyDescent="0.2">
      <c r="A139" s="5" t="s">
        <v>331</v>
      </c>
      <c r="B139" s="4" t="s">
        <v>266</v>
      </c>
      <c r="C139" s="4" t="s">
        <v>15</v>
      </c>
      <c r="D139" s="4" t="s">
        <v>53</v>
      </c>
      <c r="E139" s="4" t="s">
        <v>12</v>
      </c>
      <c r="F139" s="4"/>
      <c r="G139" s="80">
        <f t="shared" ref="G139:H141" si="74">G140</f>
        <v>455.3</v>
      </c>
      <c r="H139" s="80">
        <f t="shared" si="74"/>
        <v>124.40728</v>
      </c>
      <c r="I139" s="80">
        <f t="shared" si="72"/>
        <v>27.324243356028994</v>
      </c>
    </row>
    <row r="140" spans="1:9" ht="48" customHeight="1" x14ac:dyDescent="0.2">
      <c r="A140" s="5" t="s">
        <v>187</v>
      </c>
      <c r="B140" s="4" t="s">
        <v>266</v>
      </c>
      <c r="C140" s="4" t="s">
        <v>15</v>
      </c>
      <c r="D140" s="4" t="s">
        <v>53</v>
      </c>
      <c r="E140" s="4" t="s">
        <v>332</v>
      </c>
      <c r="F140" s="4"/>
      <c r="G140" s="80">
        <f>G141</f>
        <v>455.3</v>
      </c>
      <c r="H140" s="80">
        <f t="shared" si="74"/>
        <v>124.40728</v>
      </c>
      <c r="I140" s="80">
        <f t="shared" si="72"/>
        <v>27.324243356028994</v>
      </c>
    </row>
    <row r="141" spans="1:9" ht="24" customHeight="1" x14ac:dyDescent="0.2">
      <c r="A141" s="5" t="s">
        <v>333</v>
      </c>
      <c r="B141" s="4" t="s">
        <v>266</v>
      </c>
      <c r="C141" s="4" t="s">
        <v>15</v>
      </c>
      <c r="D141" s="4" t="s">
        <v>53</v>
      </c>
      <c r="E141" s="4" t="s">
        <v>280</v>
      </c>
      <c r="F141" s="4"/>
      <c r="G141" s="80">
        <f>G142</f>
        <v>455.3</v>
      </c>
      <c r="H141" s="80">
        <f t="shared" si="74"/>
        <v>124.40728</v>
      </c>
      <c r="I141" s="80">
        <f t="shared" si="72"/>
        <v>27.324243356028994</v>
      </c>
    </row>
    <row r="142" spans="1:9" ht="24" customHeight="1" x14ac:dyDescent="0.2">
      <c r="A142" s="5" t="s">
        <v>47</v>
      </c>
      <c r="B142" s="4" t="s">
        <v>266</v>
      </c>
      <c r="C142" s="4" t="s">
        <v>15</v>
      </c>
      <c r="D142" s="4" t="s">
        <v>53</v>
      </c>
      <c r="E142" s="4" t="s">
        <v>280</v>
      </c>
      <c r="F142" s="4" t="s">
        <v>51</v>
      </c>
      <c r="G142" s="80">
        <v>455.3</v>
      </c>
      <c r="H142" s="80">
        <v>124.40728</v>
      </c>
      <c r="I142" s="80">
        <f t="shared" si="72"/>
        <v>27.324243356028994</v>
      </c>
    </row>
    <row r="143" spans="1:9" ht="48" hidden="1" customHeight="1" x14ac:dyDescent="0.2">
      <c r="A143" s="5" t="s">
        <v>473</v>
      </c>
      <c r="B143" s="4" t="s">
        <v>266</v>
      </c>
      <c r="C143" s="4" t="s">
        <v>15</v>
      </c>
      <c r="D143" s="4" t="s">
        <v>53</v>
      </c>
      <c r="E143" s="4" t="s">
        <v>472</v>
      </c>
      <c r="F143" s="4"/>
      <c r="G143" s="82">
        <f>G144</f>
        <v>0</v>
      </c>
      <c r="H143" s="82">
        <f t="shared" ref="H143" si="75">H144</f>
        <v>0</v>
      </c>
      <c r="I143" s="80" t="e">
        <f t="shared" si="72"/>
        <v>#DIV/0!</v>
      </c>
    </row>
    <row r="144" spans="1:9" ht="34.5" hidden="1" customHeight="1" x14ac:dyDescent="0.2">
      <c r="A144" s="5" t="s">
        <v>38</v>
      </c>
      <c r="B144" s="4" t="s">
        <v>266</v>
      </c>
      <c r="C144" s="4" t="s">
        <v>15</v>
      </c>
      <c r="D144" s="4" t="s">
        <v>53</v>
      </c>
      <c r="E144" s="4" t="s">
        <v>472</v>
      </c>
      <c r="F144" s="4" t="s">
        <v>34</v>
      </c>
      <c r="G144" s="82">
        <v>0</v>
      </c>
      <c r="H144" s="82"/>
      <c r="I144" s="80" t="e">
        <f t="shared" si="72"/>
        <v>#DIV/0!</v>
      </c>
    </row>
    <row r="145" spans="1:9" ht="12.75" customHeight="1" x14ac:dyDescent="0.2">
      <c r="A145" s="5" t="s">
        <v>177</v>
      </c>
      <c r="B145" s="4" t="s">
        <v>266</v>
      </c>
      <c r="C145" s="4" t="s">
        <v>15</v>
      </c>
      <c r="D145" s="4" t="s">
        <v>37</v>
      </c>
      <c r="E145" s="4"/>
      <c r="F145" s="4"/>
      <c r="G145" s="80">
        <f>G146</f>
        <v>489.06855000000002</v>
      </c>
      <c r="H145" s="80">
        <f t="shared" ref="H145" si="76">H146</f>
        <v>0</v>
      </c>
      <c r="I145" s="80">
        <f t="shared" si="72"/>
        <v>0</v>
      </c>
    </row>
    <row r="146" spans="1:9" ht="20.25" customHeight="1" x14ac:dyDescent="0.2">
      <c r="A146" s="5" t="s">
        <v>177</v>
      </c>
      <c r="B146" s="4" t="s">
        <v>266</v>
      </c>
      <c r="C146" s="4" t="s">
        <v>15</v>
      </c>
      <c r="D146" s="4" t="s">
        <v>37</v>
      </c>
      <c r="E146" s="4" t="s">
        <v>334</v>
      </c>
      <c r="F146" s="4"/>
      <c r="G146" s="82">
        <f>G147+G149</f>
        <v>489.06855000000002</v>
      </c>
      <c r="H146" s="82">
        <f t="shared" ref="H146" si="77">H147+H149</f>
        <v>0</v>
      </c>
      <c r="I146" s="80">
        <f t="shared" si="72"/>
        <v>0</v>
      </c>
    </row>
    <row r="147" spans="1:9" ht="12.75" customHeight="1" x14ac:dyDescent="0.2">
      <c r="A147" s="5" t="s">
        <v>46</v>
      </c>
      <c r="B147" s="4" t="s">
        <v>266</v>
      </c>
      <c r="C147" s="4" t="s">
        <v>15</v>
      </c>
      <c r="D147" s="4" t="s">
        <v>37</v>
      </c>
      <c r="E147" s="4" t="s">
        <v>44</v>
      </c>
      <c r="F147" s="4"/>
      <c r="G147" s="82">
        <f t="shared" ref="G147:H149" si="78">G148</f>
        <v>489.06855000000002</v>
      </c>
      <c r="H147" s="82">
        <f t="shared" si="78"/>
        <v>0</v>
      </c>
      <c r="I147" s="80">
        <f t="shared" si="72"/>
        <v>0</v>
      </c>
    </row>
    <row r="148" spans="1:9" ht="27.75" customHeight="1" x14ac:dyDescent="0.2">
      <c r="A148" s="5" t="s">
        <v>77</v>
      </c>
      <c r="B148" s="4" t="s">
        <v>266</v>
      </c>
      <c r="C148" s="4" t="s">
        <v>15</v>
      </c>
      <c r="D148" s="4" t="s">
        <v>37</v>
      </c>
      <c r="E148" s="4" t="s">
        <v>44</v>
      </c>
      <c r="F148" s="4" t="s">
        <v>87</v>
      </c>
      <c r="G148" s="82">
        <v>489.06855000000002</v>
      </c>
      <c r="H148" s="82"/>
      <c r="I148" s="80">
        <f t="shared" si="72"/>
        <v>0</v>
      </c>
    </row>
    <row r="149" spans="1:9" ht="24" hidden="1" customHeight="1" x14ac:dyDescent="0.2">
      <c r="A149" s="5" t="s">
        <v>447</v>
      </c>
      <c r="B149" s="4" t="s">
        <v>266</v>
      </c>
      <c r="C149" s="4" t="s">
        <v>15</v>
      </c>
      <c r="D149" s="4" t="s">
        <v>37</v>
      </c>
      <c r="E149" s="4" t="s">
        <v>448</v>
      </c>
      <c r="F149" s="4"/>
      <c r="G149" s="82">
        <f t="shared" si="78"/>
        <v>0</v>
      </c>
      <c r="H149" s="82">
        <f t="shared" si="78"/>
        <v>0</v>
      </c>
      <c r="I149" s="80" t="e">
        <f t="shared" si="72"/>
        <v>#DIV/0!</v>
      </c>
    </row>
    <row r="150" spans="1:9" ht="24" hidden="1" customHeight="1" x14ac:dyDescent="0.2">
      <c r="A150" s="5" t="s">
        <v>77</v>
      </c>
      <c r="B150" s="4" t="s">
        <v>266</v>
      </c>
      <c r="C150" s="4" t="s">
        <v>15</v>
      </c>
      <c r="D150" s="4" t="s">
        <v>37</v>
      </c>
      <c r="E150" s="4" t="s">
        <v>448</v>
      </c>
      <c r="F150" s="4" t="s">
        <v>87</v>
      </c>
      <c r="G150" s="82"/>
      <c r="H150" s="82"/>
      <c r="I150" s="80" t="e">
        <f t="shared" si="72"/>
        <v>#DIV/0!</v>
      </c>
    </row>
    <row r="151" spans="1:9" ht="24" customHeight="1" x14ac:dyDescent="0.2">
      <c r="A151" s="5" t="s">
        <v>246</v>
      </c>
      <c r="B151" s="4" t="s">
        <v>266</v>
      </c>
      <c r="C151" s="4" t="s">
        <v>59</v>
      </c>
      <c r="D151" s="4" t="s">
        <v>28</v>
      </c>
      <c r="E151" s="4"/>
      <c r="F151" s="4"/>
      <c r="G151" s="82">
        <f>G152</f>
        <v>1000</v>
      </c>
      <c r="H151" s="82">
        <f t="shared" ref="H151" si="79">H152</f>
        <v>0</v>
      </c>
      <c r="I151" s="80">
        <f t="shared" si="72"/>
        <v>0</v>
      </c>
    </row>
    <row r="152" spans="1:9" ht="24" customHeight="1" x14ac:dyDescent="0.2">
      <c r="A152" s="5" t="s">
        <v>382</v>
      </c>
      <c r="B152" s="4" t="s">
        <v>266</v>
      </c>
      <c r="C152" s="4" t="s">
        <v>59</v>
      </c>
      <c r="D152" s="4" t="s">
        <v>28</v>
      </c>
      <c r="E152" s="4" t="s">
        <v>138</v>
      </c>
      <c r="F152" s="4"/>
      <c r="G152" s="84">
        <f>G153</f>
        <v>1000</v>
      </c>
      <c r="H152" s="84">
        <f t="shared" ref="H152:H153" si="80">H153</f>
        <v>0</v>
      </c>
      <c r="I152" s="80">
        <f t="shared" si="72"/>
        <v>0</v>
      </c>
    </row>
    <row r="153" spans="1:9" ht="24" customHeight="1" x14ac:dyDescent="0.2">
      <c r="A153" s="5" t="s">
        <v>382</v>
      </c>
      <c r="B153" s="4" t="s">
        <v>266</v>
      </c>
      <c r="C153" s="4" t="s">
        <v>59</v>
      </c>
      <c r="D153" s="4" t="s">
        <v>28</v>
      </c>
      <c r="E153" s="4" t="s">
        <v>383</v>
      </c>
      <c r="F153" s="4"/>
      <c r="G153" s="84">
        <f>G154</f>
        <v>1000</v>
      </c>
      <c r="H153" s="84">
        <f t="shared" si="80"/>
        <v>0</v>
      </c>
      <c r="I153" s="80">
        <f t="shared" si="72"/>
        <v>0</v>
      </c>
    </row>
    <row r="154" spans="1:9" ht="24" customHeight="1" x14ac:dyDescent="0.2">
      <c r="A154" s="5" t="s">
        <v>137</v>
      </c>
      <c r="B154" s="4" t="s">
        <v>266</v>
      </c>
      <c r="C154" s="4" t="s">
        <v>59</v>
      </c>
      <c r="D154" s="4" t="s">
        <v>28</v>
      </c>
      <c r="E154" s="4" t="s">
        <v>383</v>
      </c>
      <c r="F154" s="4"/>
      <c r="G154" s="84">
        <f>G155+G156</f>
        <v>1000</v>
      </c>
      <c r="H154" s="84">
        <f t="shared" ref="H154" si="81">H155+H156</f>
        <v>0</v>
      </c>
      <c r="I154" s="80">
        <f t="shared" si="72"/>
        <v>0</v>
      </c>
    </row>
    <row r="155" spans="1:9" ht="24" hidden="1" customHeight="1" x14ac:dyDescent="0.2">
      <c r="A155" s="5" t="s">
        <v>384</v>
      </c>
      <c r="B155" s="4" t="s">
        <v>266</v>
      </c>
      <c r="C155" s="4" t="s">
        <v>59</v>
      </c>
      <c r="D155" s="4" t="s">
        <v>28</v>
      </c>
      <c r="E155" s="4" t="s">
        <v>136</v>
      </c>
      <c r="F155" s="4"/>
      <c r="G155" s="84"/>
      <c r="H155" s="84"/>
      <c r="I155" s="80" t="e">
        <f t="shared" si="72"/>
        <v>#DIV/0!</v>
      </c>
    </row>
    <row r="156" spans="1:9" ht="24" customHeight="1" x14ac:dyDescent="0.2">
      <c r="A156" s="5" t="s">
        <v>47</v>
      </c>
      <c r="B156" s="4" t="s">
        <v>266</v>
      </c>
      <c r="C156" s="4" t="s">
        <v>59</v>
      </c>
      <c r="D156" s="4" t="s">
        <v>28</v>
      </c>
      <c r="E156" s="4" t="s">
        <v>136</v>
      </c>
      <c r="F156" s="4" t="s">
        <v>51</v>
      </c>
      <c r="G156" s="82">
        <v>1000</v>
      </c>
      <c r="H156" s="82"/>
      <c r="I156" s="80">
        <f t="shared" si="72"/>
        <v>0</v>
      </c>
    </row>
    <row r="157" spans="1:9" ht="24" customHeight="1" x14ac:dyDescent="0.2">
      <c r="A157" s="5" t="s">
        <v>129</v>
      </c>
      <c r="B157" s="4" t="s">
        <v>266</v>
      </c>
      <c r="C157" s="4" t="s">
        <v>84</v>
      </c>
      <c r="D157" s="4"/>
      <c r="E157" s="4"/>
      <c r="F157" s="4"/>
      <c r="G157" s="82">
        <f>G158</f>
        <v>3</v>
      </c>
      <c r="H157" s="82">
        <f t="shared" ref="H157" si="82">H158</f>
        <v>0</v>
      </c>
      <c r="I157" s="80">
        <f t="shared" si="72"/>
        <v>0</v>
      </c>
    </row>
    <row r="158" spans="1:9" x14ac:dyDescent="0.2">
      <c r="A158" s="73" t="s">
        <v>495</v>
      </c>
      <c r="B158" s="4" t="s">
        <v>266</v>
      </c>
      <c r="C158" s="4" t="s">
        <v>84</v>
      </c>
      <c r="D158" s="4" t="s">
        <v>36</v>
      </c>
      <c r="E158" s="4"/>
      <c r="F158" s="4"/>
      <c r="G158" s="82">
        <f>G159</f>
        <v>3</v>
      </c>
      <c r="H158" s="82">
        <f t="shared" ref="H158:H161" si="83">H159</f>
        <v>0</v>
      </c>
      <c r="I158" s="80">
        <f t="shared" si="72"/>
        <v>0</v>
      </c>
    </row>
    <row r="159" spans="1:9" ht="60" x14ac:dyDescent="0.2">
      <c r="A159" s="5" t="s">
        <v>331</v>
      </c>
      <c r="B159" s="4" t="s">
        <v>266</v>
      </c>
      <c r="C159" s="4" t="s">
        <v>84</v>
      </c>
      <c r="D159" s="4" t="s">
        <v>36</v>
      </c>
      <c r="E159" s="4" t="s">
        <v>12</v>
      </c>
      <c r="F159" s="4"/>
      <c r="G159" s="82">
        <f>G160</f>
        <v>3</v>
      </c>
      <c r="H159" s="82">
        <f t="shared" si="83"/>
        <v>0</v>
      </c>
      <c r="I159" s="80">
        <f t="shared" si="72"/>
        <v>0</v>
      </c>
    </row>
    <row r="160" spans="1:9" ht="48" x14ac:dyDescent="0.2">
      <c r="A160" s="5" t="s">
        <v>187</v>
      </c>
      <c r="B160" s="4" t="s">
        <v>266</v>
      </c>
      <c r="C160" s="4" t="s">
        <v>84</v>
      </c>
      <c r="D160" s="4" t="s">
        <v>36</v>
      </c>
      <c r="E160" s="4" t="s">
        <v>332</v>
      </c>
      <c r="F160" s="4"/>
      <c r="G160" s="82">
        <f>G161</f>
        <v>3</v>
      </c>
      <c r="H160" s="82">
        <f t="shared" si="83"/>
        <v>0</v>
      </c>
      <c r="I160" s="80">
        <f t="shared" si="72"/>
        <v>0</v>
      </c>
    </row>
    <row r="161" spans="1:9" ht="24" x14ac:dyDescent="0.2">
      <c r="A161" s="5" t="s">
        <v>333</v>
      </c>
      <c r="B161" s="4" t="s">
        <v>266</v>
      </c>
      <c r="C161" s="4" t="s">
        <v>84</v>
      </c>
      <c r="D161" s="4" t="s">
        <v>36</v>
      </c>
      <c r="E161" s="4" t="s">
        <v>280</v>
      </c>
      <c r="F161" s="4"/>
      <c r="G161" s="82">
        <f>G162</f>
        <v>3</v>
      </c>
      <c r="H161" s="82">
        <f t="shared" si="83"/>
        <v>0</v>
      </c>
      <c r="I161" s="80">
        <f t="shared" si="72"/>
        <v>0</v>
      </c>
    </row>
    <row r="162" spans="1:9" ht="24" x14ac:dyDescent="0.2">
      <c r="A162" s="5" t="s">
        <v>47</v>
      </c>
      <c r="B162" s="4" t="s">
        <v>266</v>
      </c>
      <c r="C162" s="4" t="s">
        <v>84</v>
      </c>
      <c r="D162" s="4" t="s">
        <v>36</v>
      </c>
      <c r="E162" s="4" t="s">
        <v>280</v>
      </c>
      <c r="F162" s="4" t="s">
        <v>490</v>
      </c>
      <c r="G162" s="82">
        <v>3</v>
      </c>
      <c r="H162" s="82"/>
      <c r="I162" s="80">
        <f t="shared" si="72"/>
        <v>0</v>
      </c>
    </row>
    <row r="163" spans="1:9" ht="24" customHeight="1" x14ac:dyDescent="0.2">
      <c r="A163" s="5" t="s">
        <v>222</v>
      </c>
      <c r="B163" s="4" t="s">
        <v>266</v>
      </c>
      <c r="C163" s="4" t="s">
        <v>24</v>
      </c>
      <c r="D163" s="4"/>
      <c r="E163" s="4"/>
      <c r="F163" s="4"/>
      <c r="G163" s="80">
        <f t="shared" ref="G163:H167" si="84">G164</f>
        <v>97</v>
      </c>
      <c r="H163" s="80">
        <f t="shared" si="84"/>
        <v>0.35059000000000001</v>
      </c>
      <c r="I163" s="80">
        <f t="shared" si="72"/>
        <v>0.36143298969072168</v>
      </c>
    </row>
    <row r="164" spans="1:9" ht="24" customHeight="1" x14ac:dyDescent="0.2">
      <c r="A164" s="5" t="s">
        <v>25</v>
      </c>
      <c r="B164" s="4" t="s">
        <v>266</v>
      </c>
      <c r="C164" s="4" t="s">
        <v>24</v>
      </c>
      <c r="D164" s="4" t="s">
        <v>15</v>
      </c>
      <c r="E164" s="4"/>
      <c r="F164" s="4"/>
      <c r="G164" s="80">
        <f>G165</f>
        <v>97</v>
      </c>
      <c r="H164" s="80">
        <f t="shared" si="84"/>
        <v>0.35059000000000001</v>
      </c>
      <c r="I164" s="80">
        <f t="shared" si="72"/>
        <v>0.36143298969072168</v>
      </c>
    </row>
    <row r="165" spans="1:9" ht="60" x14ac:dyDescent="0.2">
      <c r="A165" s="5" t="s">
        <v>331</v>
      </c>
      <c r="B165" s="4" t="s">
        <v>266</v>
      </c>
      <c r="C165" s="4">
        <v>13</v>
      </c>
      <c r="D165" s="4" t="s">
        <v>15</v>
      </c>
      <c r="E165" s="4" t="s">
        <v>12</v>
      </c>
      <c r="F165" s="4"/>
      <c r="G165" s="83">
        <f t="shared" si="84"/>
        <v>97</v>
      </c>
      <c r="H165" s="83">
        <f t="shared" si="84"/>
        <v>0.35059000000000001</v>
      </c>
      <c r="I165" s="80">
        <f t="shared" si="72"/>
        <v>0.36143298969072168</v>
      </c>
    </row>
    <row r="166" spans="1:9" ht="36" x14ac:dyDescent="0.2">
      <c r="A166" s="5" t="s">
        <v>11</v>
      </c>
      <c r="B166" s="4" t="s">
        <v>266</v>
      </c>
      <c r="C166" s="4">
        <v>13</v>
      </c>
      <c r="D166" s="4" t="s">
        <v>15</v>
      </c>
      <c r="E166" s="4" t="s">
        <v>10</v>
      </c>
      <c r="F166" s="4"/>
      <c r="G166" s="83">
        <f t="shared" si="84"/>
        <v>97</v>
      </c>
      <c r="H166" s="83">
        <f t="shared" si="84"/>
        <v>0.35059000000000001</v>
      </c>
      <c r="I166" s="80">
        <f t="shared" si="72"/>
        <v>0.36143298969072168</v>
      </c>
    </row>
    <row r="167" spans="1:9" ht="48" x14ac:dyDescent="0.2">
      <c r="A167" s="5" t="s">
        <v>424</v>
      </c>
      <c r="B167" s="4" t="s">
        <v>266</v>
      </c>
      <c r="C167" s="4">
        <v>13</v>
      </c>
      <c r="D167" s="4" t="s">
        <v>15</v>
      </c>
      <c r="E167" s="4" t="s">
        <v>23</v>
      </c>
      <c r="F167" s="4"/>
      <c r="G167" s="83">
        <f t="shared" si="84"/>
        <v>97</v>
      </c>
      <c r="H167" s="83">
        <f t="shared" si="84"/>
        <v>0.35059000000000001</v>
      </c>
      <c r="I167" s="80">
        <f t="shared" si="72"/>
        <v>0.36143298969072168</v>
      </c>
    </row>
    <row r="168" spans="1:9" ht="24" customHeight="1" x14ac:dyDescent="0.2">
      <c r="A168" s="5" t="s">
        <v>22</v>
      </c>
      <c r="B168" s="4" t="s">
        <v>266</v>
      </c>
      <c r="C168" s="4">
        <v>13</v>
      </c>
      <c r="D168" s="4" t="s">
        <v>15</v>
      </c>
      <c r="E168" s="4" t="s">
        <v>23</v>
      </c>
      <c r="F168" s="4" t="s">
        <v>21</v>
      </c>
      <c r="G168" s="83">
        <v>97</v>
      </c>
      <c r="H168" s="83">
        <v>0.35059000000000001</v>
      </c>
      <c r="I168" s="80">
        <f t="shared" si="72"/>
        <v>0.36143298969072168</v>
      </c>
    </row>
    <row r="169" spans="1:9" ht="12.75" customHeight="1" x14ac:dyDescent="0.2">
      <c r="A169" s="5" t="s">
        <v>8</v>
      </c>
      <c r="B169" s="4" t="s">
        <v>266</v>
      </c>
      <c r="C169" s="4"/>
      <c r="D169" s="4"/>
      <c r="E169" s="4"/>
      <c r="F169" s="4"/>
      <c r="G169" s="80">
        <f>G170+G237+G176+G182+G198+G219+G231</f>
        <v>46930.117319999998</v>
      </c>
      <c r="H169" s="80">
        <f>H170+H237+H176+H182+H198+H219+H231</f>
        <v>26239.780989999999</v>
      </c>
      <c r="I169" s="80">
        <f t="shared" si="72"/>
        <v>55.912455558293509</v>
      </c>
    </row>
    <row r="170" spans="1:9" ht="12.75" customHeight="1" x14ac:dyDescent="0.2">
      <c r="A170" s="5" t="s">
        <v>167</v>
      </c>
      <c r="B170" s="4" t="s">
        <v>266</v>
      </c>
      <c r="C170" s="4" t="s">
        <v>27</v>
      </c>
      <c r="D170" s="4" t="s">
        <v>19</v>
      </c>
      <c r="E170" s="4"/>
      <c r="F170" s="4"/>
      <c r="G170" s="80">
        <f t="shared" ref="G170:H174" si="85">G171</f>
        <v>514.4</v>
      </c>
      <c r="H170" s="80">
        <f t="shared" si="85"/>
        <v>390.012</v>
      </c>
      <c r="I170" s="80">
        <f t="shared" si="72"/>
        <v>75.81881804043546</v>
      </c>
    </row>
    <row r="171" spans="1:9" ht="12.75" customHeight="1" x14ac:dyDescent="0.2">
      <c r="A171" s="5" t="s">
        <v>166</v>
      </c>
      <c r="B171" s="4" t="s">
        <v>266</v>
      </c>
      <c r="C171" s="4" t="s">
        <v>27</v>
      </c>
      <c r="D171" s="4" t="s">
        <v>6</v>
      </c>
      <c r="E171" s="4"/>
      <c r="F171" s="4"/>
      <c r="G171" s="80">
        <f>G172</f>
        <v>514.4</v>
      </c>
      <c r="H171" s="80">
        <f t="shared" si="85"/>
        <v>390.012</v>
      </c>
      <c r="I171" s="80">
        <f t="shared" si="72"/>
        <v>75.81881804043546</v>
      </c>
    </row>
    <row r="172" spans="1:9" ht="24" customHeight="1" x14ac:dyDescent="0.2">
      <c r="A172" s="5" t="s">
        <v>310</v>
      </c>
      <c r="B172" s="4" t="s">
        <v>266</v>
      </c>
      <c r="C172" s="4" t="s">
        <v>27</v>
      </c>
      <c r="D172" s="4" t="s">
        <v>6</v>
      </c>
      <c r="E172" s="4" t="s">
        <v>12</v>
      </c>
      <c r="F172" s="4"/>
      <c r="G172" s="80">
        <f>G173</f>
        <v>514.4</v>
      </c>
      <c r="H172" s="80">
        <f t="shared" si="85"/>
        <v>390.012</v>
      </c>
      <c r="I172" s="80">
        <f t="shared" si="72"/>
        <v>75.81881804043546</v>
      </c>
    </row>
    <row r="173" spans="1:9" ht="24" customHeight="1" x14ac:dyDescent="0.2">
      <c r="A173" s="5" t="s">
        <v>187</v>
      </c>
      <c r="B173" s="4" t="s">
        <v>266</v>
      </c>
      <c r="C173" s="4" t="s">
        <v>27</v>
      </c>
      <c r="D173" s="4" t="s">
        <v>6</v>
      </c>
      <c r="E173" s="4" t="s">
        <v>332</v>
      </c>
      <c r="F173" s="4"/>
      <c r="G173" s="80">
        <f>G174</f>
        <v>514.4</v>
      </c>
      <c r="H173" s="80">
        <f t="shared" si="85"/>
        <v>390.012</v>
      </c>
      <c r="I173" s="80">
        <f t="shared" si="72"/>
        <v>75.81881804043546</v>
      </c>
    </row>
    <row r="174" spans="1:9" ht="24" customHeight="1" x14ac:dyDescent="0.2">
      <c r="A174" s="5" t="s">
        <v>462</v>
      </c>
      <c r="B174" s="4" t="s">
        <v>266</v>
      </c>
      <c r="C174" s="4" t="s">
        <v>27</v>
      </c>
      <c r="D174" s="4" t="s">
        <v>6</v>
      </c>
      <c r="E174" s="4" t="s">
        <v>165</v>
      </c>
      <c r="F174" s="4"/>
      <c r="G174" s="80">
        <f t="shared" si="85"/>
        <v>514.4</v>
      </c>
      <c r="H174" s="80">
        <f t="shared" si="85"/>
        <v>390.012</v>
      </c>
      <c r="I174" s="80">
        <f t="shared" si="72"/>
        <v>75.81881804043546</v>
      </c>
    </row>
    <row r="175" spans="1:9" ht="12.75" customHeight="1" x14ac:dyDescent="0.2">
      <c r="A175" s="5" t="s">
        <v>8</v>
      </c>
      <c r="B175" s="4" t="s">
        <v>266</v>
      </c>
      <c r="C175" s="4" t="s">
        <v>27</v>
      </c>
      <c r="D175" s="4" t="s">
        <v>6</v>
      </c>
      <c r="E175" s="4" t="s">
        <v>165</v>
      </c>
      <c r="F175" s="4" t="s">
        <v>5</v>
      </c>
      <c r="G175" s="80">
        <v>514.4</v>
      </c>
      <c r="H175" s="80">
        <v>390.012</v>
      </c>
      <c r="I175" s="80">
        <f t="shared" si="72"/>
        <v>75.81881804043546</v>
      </c>
    </row>
    <row r="176" spans="1:9" ht="30" customHeight="1" x14ac:dyDescent="0.2">
      <c r="A176" s="5" t="s">
        <v>164</v>
      </c>
      <c r="B176" s="4" t="s">
        <v>266</v>
      </c>
      <c r="C176" s="4" t="s">
        <v>6</v>
      </c>
      <c r="D176" s="4"/>
      <c r="E176" s="4"/>
      <c r="F176" s="4"/>
      <c r="G176" s="80">
        <f>G177</f>
        <v>667</v>
      </c>
      <c r="H176" s="80">
        <f t="shared" ref="H176:H180" si="86">H177</f>
        <v>230</v>
      </c>
      <c r="I176" s="80">
        <f t="shared" si="72"/>
        <v>34.482758620689658</v>
      </c>
    </row>
    <row r="177" spans="1:12" ht="12.75" customHeight="1" x14ac:dyDescent="0.2">
      <c r="A177" s="5" t="s">
        <v>497</v>
      </c>
      <c r="B177" s="4" t="s">
        <v>266</v>
      </c>
      <c r="C177" s="4" t="s">
        <v>6</v>
      </c>
      <c r="D177" s="4" t="s">
        <v>54</v>
      </c>
      <c r="E177" s="4"/>
      <c r="F177" s="4"/>
      <c r="G177" s="80">
        <f>G178</f>
        <v>667</v>
      </c>
      <c r="H177" s="80">
        <f t="shared" si="86"/>
        <v>230</v>
      </c>
      <c r="I177" s="80">
        <f t="shared" si="72"/>
        <v>34.482758620689658</v>
      </c>
    </row>
    <row r="178" spans="1:12" ht="60" customHeight="1" x14ac:dyDescent="0.2">
      <c r="A178" s="8" t="s">
        <v>331</v>
      </c>
      <c r="B178" s="4" t="s">
        <v>266</v>
      </c>
      <c r="C178" s="4" t="s">
        <v>6</v>
      </c>
      <c r="D178" s="4" t="s">
        <v>54</v>
      </c>
      <c r="E178" s="4" t="s">
        <v>12</v>
      </c>
      <c r="F178" s="4"/>
      <c r="G178" s="80">
        <f>G179</f>
        <v>667</v>
      </c>
      <c r="H178" s="80">
        <f t="shared" si="86"/>
        <v>230</v>
      </c>
      <c r="I178" s="80">
        <f t="shared" si="72"/>
        <v>34.482758620689658</v>
      </c>
    </row>
    <row r="179" spans="1:12" ht="42" customHeight="1" x14ac:dyDescent="0.2">
      <c r="A179" s="8" t="s">
        <v>11</v>
      </c>
      <c r="B179" s="4" t="s">
        <v>266</v>
      </c>
      <c r="C179" s="4" t="s">
        <v>6</v>
      </c>
      <c r="D179" s="4" t="s">
        <v>54</v>
      </c>
      <c r="E179" s="4" t="s">
        <v>10</v>
      </c>
      <c r="F179" s="4"/>
      <c r="G179" s="80">
        <f>G180</f>
        <v>667</v>
      </c>
      <c r="H179" s="80">
        <f t="shared" si="86"/>
        <v>230</v>
      </c>
      <c r="I179" s="80">
        <f t="shared" si="72"/>
        <v>34.482758620689658</v>
      </c>
    </row>
    <row r="180" spans="1:12" ht="21" customHeight="1" x14ac:dyDescent="0.2">
      <c r="A180" s="8" t="s">
        <v>9</v>
      </c>
      <c r="B180" s="4" t="s">
        <v>266</v>
      </c>
      <c r="C180" s="4" t="s">
        <v>6</v>
      </c>
      <c r="D180" s="4" t="s">
        <v>54</v>
      </c>
      <c r="E180" s="4" t="s">
        <v>335</v>
      </c>
      <c r="F180" s="4"/>
      <c r="G180" s="80">
        <f>G181</f>
        <v>667</v>
      </c>
      <c r="H180" s="80">
        <f t="shared" si="86"/>
        <v>230</v>
      </c>
      <c r="I180" s="80">
        <f t="shared" si="72"/>
        <v>34.482758620689658</v>
      </c>
    </row>
    <row r="181" spans="1:12" ht="12.75" customHeight="1" x14ac:dyDescent="0.2">
      <c r="A181" s="5" t="s">
        <v>8</v>
      </c>
      <c r="B181" s="4" t="s">
        <v>266</v>
      </c>
      <c r="C181" s="4" t="s">
        <v>6</v>
      </c>
      <c r="D181" s="4" t="s">
        <v>54</v>
      </c>
      <c r="E181" s="4" t="s">
        <v>335</v>
      </c>
      <c r="F181" s="4" t="s">
        <v>5</v>
      </c>
      <c r="G181" s="80">
        <v>667</v>
      </c>
      <c r="H181" s="80">
        <v>230</v>
      </c>
      <c r="I181" s="80">
        <f t="shared" si="72"/>
        <v>34.482758620689658</v>
      </c>
      <c r="J181" s="76">
        <f>G181+G211+G230+G236+G249</f>
        <v>4577.5889999999999</v>
      </c>
      <c r="K181" s="76">
        <f>H181+H211+H230+H236+H249</f>
        <v>1834.4549999999999</v>
      </c>
      <c r="L181" s="76">
        <f>I181+I211+I230+I236+I249</f>
        <v>183.12758898687304</v>
      </c>
    </row>
    <row r="182" spans="1:12" ht="12.75" customHeight="1" x14ac:dyDescent="0.2">
      <c r="A182" s="5" t="s">
        <v>153</v>
      </c>
      <c r="B182" s="4" t="s">
        <v>266</v>
      </c>
      <c r="C182" s="4" t="s">
        <v>59</v>
      </c>
      <c r="D182" s="4"/>
      <c r="E182" s="4"/>
      <c r="F182" s="4"/>
      <c r="G182" s="80">
        <f>G183+G193</f>
        <v>4285.3729999999996</v>
      </c>
      <c r="H182" s="80">
        <f t="shared" ref="H182" si="87">H183+H193</f>
        <v>2069.9529999999995</v>
      </c>
      <c r="I182" s="80">
        <f t="shared" si="72"/>
        <v>48.302749842312437</v>
      </c>
    </row>
    <row r="183" spans="1:12" ht="21" customHeight="1" x14ac:dyDescent="0.2">
      <c r="A183" s="5" t="s">
        <v>147</v>
      </c>
      <c r="B183" s="4" t="s">
        <v>266</v>
      </c>
      <c r="C183" s="4" t="s">
        <v>59</v>
      </c>
      <c r="D183" s="4" t="s">
        <v>70</v>
      </c>
      <c r="E183" s="4"/>
      <c r="F183" s="4"/>
      <c r="G183" s="80">
        <f>G184+G188</f>
        <v>3694.953</v>
      </c>
      <c r="H183" s="80">
        <f t="shared" ref="H183" si="88">H184+H188</f>
        <v>2069.9529999999995</v>
      </c>
      <c r="I183" s="80">
        <f t="shared" si="72"/>
        <v>56.021091472611403</v>
      </c>
    </row>
    <row r="184" spans="1:12" ht="47.25" customHeight="1" x14ac:dyDescent="0.2">
      <c r="A184" s="5" t="s">
        <v>355</v>
      </c>
      <c r="B184" s="4" t="s">
        <v>266</v>
      </c>
      <c r="C184" s="4" t="s">
        <v>59</v>
      </c>
      <c r="D184" s="4" t="s">
        <v>70</v>
      </c>
      <c r="E184" s="4" t="s">
        <v>130</v>
      </c>
      <c r="F184" s="4"/>
      <c r="G184" s="83">
        <f>G185</f>
        <v>2169.8000000000002</v>
      </c>
      <c r="H184" s="83">
        <f t="shared" ref="H184:H186" si="89">H185</f>
        <v>544.79999999999995</v>
      </c>
      <c r="I184" s="80">
        <f t="shared" si="72"/>
        <v>25.108304912895196</v>
      </c>
    </row>
    <row r="185" spans="1:12" ht="24" customHeight="1" x14ac:dyDescent="0.2">
      <c r="A185" s="5" t="s">
        <v>369</v>
      </c>
      <c r="B185" s="4" t="s">
        <v>266</v>
      </c>
      <c r="C185" s="4" t="s">
        <v>59</v>
      </c>
      <c r="D185" s="4" t="s">
        <v>70</v>
      </c>
      <c r="E185" s="4" t="s">
        <v>370</v>
      </c>
      <c r="F185" s="4"/>
      <c r="G185" s="83">
        <f>G186</f>
        <v>2169.8000000000002</v>
      </c>
      <c r="H185" s="83">
        <f t="shared" si="89"/>
        <v>544.79999999999995</v>
      </c>
      <c r="I185" s="80">
        <f t="shared" si="72"/>
        <v>25.108304912895196</v>
      </c>
    </row>
    <row r="186" spans="1:12" ht="36.75" customHeight="1" x14ac:dyDescent="0.2">
      <c r="A186" s="5" t="s">
        <v>372</v>
      </c>
      <c r="B186" s="4" t="s">
        <v>266</v>
      </c>
      <c r="C186" s="4" t="s">
        <v>59</v>
      </c>
      <c r="D186" s="4" t="s">
        <v>70</v>
      </c>
      <c r="E186" s="4" t="s">
        <v>371</v>
      </c>
      <c r="F186" s="4"/>
      <c r="G186" s="83">
        <f>G187</f>
        <v>2169.8000000000002</v>
      </c>
      <c r="H186" s="83">
        <f t="shared" si="89"/>
        <v>544.79999999999995</v>
      </c>
      <c r="I186" s="80">
        <f t="shared" si="72"/>
        <v>25.108304912895196</v>
      </c>
    </row>
    <row r="187" spans="1:12" ht="24" customHeight="1" x14ac:dyDescent="0.2">
      <c r="A187" s="5" t="s">
        <v>8</v>
      </c>
      <c r="B187" s="4" t="s">
        <v>266</v>
      </c>
      <c r="C187" s="4" t="s">
        <v>59</v>
      </c>
      <c r="D187" s="4" t="s">
        <v>70</v>
      </c>
      <c r="E187" s="4" t="s">
        <v>371</v>
      </c>
      <c r="F187" s="4" t="s">
        <v>5</v>
      </c>
      <c r="G187" s="83">
        <v>2169.8000000000002</v>
      </c>
      <c r="H187" s="83">
        <v>544.79999999999995</v>
      </c>
      <c r="I187" s="80">
        <f t="shared" si="72"/>
        <v>25.108304912895196</v>
      </c>
    </row>
    <row r="188" spans="1:12" ht="24" customHeight="1" x14ac:dyDescent="0.2">
      <c r="A188" s="5" t="s">
        <v>177</v>
      </c>
      <c r="B188" s="4" t="s">
        <v>266</v>
      </c>
      <c r="C188" s="4" t="s">
        <v>59</v>
      </c>
      <c r="D188" s="4" t="s">
        <v>70</v>
      </c>
      <c r="E188" s="4" t="s">
        <v>334</v>
      </c>
      <c r="F188" s="4"/>
      <c r="G188" s="83">
        <f>G189+G191</f>
        <v>1525.1529999999998</v>
      </c>
      <c r="H188" s="83">
        <f t="shared" ref="H188" si="90">H189+H191</f>
        <v>1525.1529999999998</v>
      </c>
      <c r="I188" s="80">
        <f t="shared" si="72"/>
        <v>100</v>
      </c>
    </row>
    <row r="189" spans="1:12" ht="24" customHeight="1" x14ac:dyDescent="0.2">
      <c r="A189" s="5" t="s">
        <v>520</v>
      </c>
      <c r="B189" s="4" t="s">
        <v>266</v>
      </c>
      <c r="C189" s="4" t="s">
        <v>59</v>
      </c>
      <c r="D189" s="4" t="s">
        <v>70</v>
      </c>
      <c r="E189" s="4" t="s">
        <v>519</v>
      </c>
      <c r="F189" s="4"/>
      <c r="G189" s="83">
        <f>G190</f>
        <v>1326.5619999999999</v>
      </c>
      <c r="H189" s="83">
        <f t="shared" ref="H189" si="91">H190</f>
        <v>1326.5619999999999</v>
      </c>
      <c r="I189" s="80">
        <f t="shared" si="72"/>
        <v>100</v>
      </c>
    </row>
    <row r="190" spans="1:12" ht="24" customHeight="1" x14ac:dyDescent="0.2">
      <c r="A190" s="5" t="s">
        <v>8</v>
      </c>
      <c r="B190" s="4" t="s">
        <v>266</v>
      </c>
      <c r="C190" s="4" t="s">
        <v>59</v>
      </c>
      <c r="D190" s="4" t="s">
        <v>70</v>
      </c>
      <c r="E190" s="4" t="s">
        <v>519</v>
      </c>
      <c r="F190" s="4" t="s">
        <v>5</v>
      </c>
      <c r="G190" s="83">
        <v>1326.5619999999999</v>
      </c>
      <c r="H190" s="83">
        <v>1326.5619999999999</v>
      </c>
      <c r="I190" s="80">
        <f t="shared" si="72"/>
        <v>100</v>
      </c>
    </row>
    <row r="191" spans="1:12" ht="24" customHeight="1" x14ac:dyDescent="0.2">
      <c r="A191" s="5" t="s">
        <v>46</v>
      </c>
      <c r="B191" s="4" t="s">
        <v>266</v>
      </c>
      <c r="C191" s="4" t="s">
        <v>59</v>
      </c>
      <c r="D191" s="4" t="s">
        <v>70</v>
      </c>
      <c r="E191" s="4" t="s">
        <v>44</v>
      </c>
      <c r="F191" s="4"/>
      <c r="G191" s="83">
        <f>G192</f>
        <v>198.59100000000001</v>
      </c>
      <c r="H191" s="83">
        <f t="shared" ref="H191" si="92">H192</f>
        <v>198.59100000000001</v>
      </c>
      <c r="I191" s="80">
        <f t="shared" si="72"/>
        <v>100</v>
      </c>
    </row>
    <row r="192" spans="1:12" ht="24" customHeight="1" x14ac:dyDescent="0.2">
      <c r="A192" s="5" t="s">
        <v>8</v>
      </c>
      <c r="B192" s="4" t="s">
        <v>266</v>
      </c>
      <c r="C192" s="4" t="s">
        <v>59</v>
      </c>
      <c r="D192" s="4" t="s">
        <v>70</v>
      </c>
      <c r="E192" s="4" t="s">
        <v>44</v>
      </c>
      <c r="F192" s="4" t="s">
        <v>5</v>
      </c>
      <c r="G192" s="83">
        <v>198.59100000000001</v>
      </c>
      <c r="H192" s="83">
        <v>198.59100000000001</v>
      </c>
      <c r="I192" s="80">
        <f t="shared" si="72"/>
        <v>100</v>
      </c>
    </row>
    <row r="193" spans="1:9" ht="21" customHeight="1" x14ac:dyDescent="0.2">
      <c r="A193" s="5" t="s">
        <v>246</v>
      </c>
      <c r="B193" s="4" t="s">
        <v>266</v>
      </c>
      <c r="C193" s="4" t="s">
        <v>59</v>
      </c>
      <c r="D193" s="4" t="s">
        <v>28</v>
      </c>
      <c r="E193" s="4"/>
      <c r="F193" s="4"/>
      <c r="G193" s="80">
        <f>G194</f>
        <v>590.41999999999996</v>
      </c>
      <c r="H193" s="80">
        <f t="shared" ref="H193:H196" si="93">H194</f>
        <v>0</v>
      </c>
      <c r="I193" s="80">
        <f t="shared" si="72"/>
        <v>0</v>
      </c>
    </row>
    <row r="194" spans="1:9" ht="58.5" customHeight="1" x14ac:dyDescent="0.2">
      <c r="A194" s="5" t="s">
        <v>355</v>
      </c>
      <c r="B194" s="4" t="s">
        <v>266</v>
      </c>
      <c r="C194" s="4" t="s">
        <v>59</v>
      </c>
      <c r="D194" s="4" t="s">
        <v>28</v>
      </c>
      <c r="E194" s="4" t="s">
        <v>130</v>
      </c>
      <c r="F194" s="4"/>
      <c r="G194" s="80">
        <f>G195</f>
        <v>590.41999999999996</v>
      </c>
      <c r="H194" s="80">
        <f t="shared" si="93"/>
        <v>0</v>
      </c>
      <c r="I194" s="80">
        <f t="shared" si="72"/>
        <v>0</v>
      </c>
    </row>
    <row r="195" spans="1:9" ht="27" customHeight="1" x14ac:dyDescent="0.2">
      <c r="A195" s="5" t="s">
        <v>143</v>
      </c>
      <c r="B195" s="4" t="s">
        <v>266</v>
      </c>
      <c r="C195" s="4" t="s">
        <v>59</v>
      </c>
      <c r="D195" s="4" t="s">
        <v>28</v>
      </c>
      <c r="E195" s="4" t="s">
        <v>385</v>
      </c>
      <c r="F195" s="4"/>
      <c r="G195" s="80">
        <f>G196</f>
        <v>590.41999999999996</v>
      </c>
      <c r="H195" s="80">
        <f t="shared" si="93"/>
        <v>0</v>
      </c>
      <c r="I195" s="80">
        <f t="shared" si="72"/>
        <v>0</v>
      </c>
    </row>
    <row r="196" spans="1:9" ht="23.25" customHeight="1" x14ac:dyDescent="0.2">
      <c r="A196" s="5" t="s">
        <v>498</v>
      </c>
      <c r="B196" s="4" t="s">
        <v>266</v>
      </c>
      <c r="C196" s="4" t="s">
        <v>59</v>
      </c>
      <c r="D196" s="4" t="s">
        <v>28</v>
      </c>
      <c r="E196" s="4" t="s">
        <v>386</v>
      </c>
      <c r="F196" s="4"/>
      <c r="G196" s="80">
        <f>G197</f>
        <v>590.41999999999996</v>
      </c>
      <c r="H196" s="80">
        <f t="shared" si="93"/>
        <v>0</v>
      </c>
      <c r="I196" s="80">
        <f t="shared" si="72"/>
        <v>0</v>
      </c>
    </row>
    <row r="197" spans="1:9" ht="12.75" customHeight="1" x14ac:dyDescent="0.2">
      <c r="A197" s="5" t="s">
        <v>8</v>
      </c>
      <c r="B197" s="4" t="s">
        <v>266</v>
      </c>
      <c r="C197" s="4" t="s">
        <v>59</v>
      </c>
      <c r="D197" s="4" t="s">
        <v>28</v>
      </c>
      <c r="E197" s="4" t="s">
        <v>386</v>
      </c>
      <c r="F197" s="4" t="s">
        <v>5</v>
      </c>
      <c r="G197" s="80">
        <v>590.41999999999996</v>
      </c>
      <c r="H197" s="80"/>
      <c r="I197" s="80">
        <f t="shared" si="72"/>
        <v>0</v>
      </c>
    </row>
    <row r="198" spans="1:9" ht="12.75" customHeight="1" x14ac:dyDescent="0.2">
      <c r="A198" s="5" t="s">
        <v>142</v>
      </c>
      <c r="B198" s="4" t="s">
        <v>266</v>
      </c>
      <c r="C198" s="4" t="s">
        <v>36</v>
      </c>
      <c r="D198" s="4"/>
      <c r="E198" s="4"/>
      <c r="F198" s="4"/>
      <c r="G198" s="80">
        <f>G207+G199</f>
        <v>1577.2339999999999</v>
      </c>
      <c r="H198" s="80">
        <f>H207+H199</f>
        <v>927.23399999999992</v>
      </c>
      <c r="I198" s="80">
        <f t="shared" si="72"/>
        <v>58.788613484112062</v>
      </c>
    </row>
    <row r="199" spans="1:9" ht="12.75" customHeight="1" x14ac:dyDescent="0.2">
      <c r="A199" s="5" t="s">
        <v>140</v>
      </c>
      <c r="B199" s="4" t="s">
        <v>266</v>
      </c>
      <c r="C199" s="4" t="s">
        <v>36</v>
      </c>
      <c r="D199" s="4" t="s">
        <v>27</v>
      </c>
      <c r="E199" s="4"/>
      <c r="F199" s="4"/>
      <c r="G199" s="80">
        <f>G200+G204</f>
        <v>670</v>
      </c>
      <c r="H199" s="80">
        <f t="shared" ref="H199" si="94">H200+H204</f>
        <v>150</v>
      </c>
      <c r="I199" s="80">
        <f t="shared" si="72"/>
        <v>22.388059701492537</v>
      </c>
    </row>
    <row r="200" spans="1:9" ht="45.75" customHeight="1" x14ac:dyDescent="0.2">
      <c r="A200" s="5" t="s">
        <v>354</v>
      </c>
      <c r="B200" s="4" t="s">
        <v>266</v>
      </c>
      <c r="C200" s="4" t="s">
        <v>36</v>
      </c>
      <c r="D200" s="4" t="s">
        <v>27</v>
      </c>
      <c r="E200" s="4" t="s">
        <v>135</v>
      </c>
      <c r="F200" s="4"/>
      <c r="G200" s="85">
        <f>G201</f>
        <v>520</v>
      </c>
      <c r="H200" s="85">
        <f t="shared" ref="H200:H202" si="95">H201</f>
        <v>0</v>
      </c>
      <c r="I200" s="80">
        <f t="shared" ref="I200:I261" si="96">H200/G200*100</f>
        <v>0</v>
      </c>
    </row>
    <row r="201" spans="1:9" ht="36" customHeight="1" x14ac:dyDescent="0.2">
      <c r="A201" s="5" t="s">
        <v>134</v>
      </c>
      <c r="B201" s="4" t="s">
        <v>266</v>
      </c>
      <c r="C201" s="4" t="s">
        <v>36</v>
      </c>
      <c r="D201" s="4" t="s">
        <v>27</v>
      </c>
      <c r="E201" s="4" t="s">
        <v>397</v>
      </c>
      <c r="F201" s="4"/>
      <c r="G201" s="85">
        <f>G202</f>
        <v>520</v>
      </c>
      <c r="H201" s="85">
        <f t="shared" si="95"/>
        <v>0</v>
      </c>
      <c r="I201" s="80">
        <f t="shared" si="96"/>
        <v>0</v>
      </c>
    </row>
    <row r="202" spans="1:9" ht="36" customHeight="1" x14ac:dyDescent="0.2">
      <c r="A202" s="5" t="s">
        <v>398</v>
      </c>
      <c r="B202" s="4" t="s">
        <v>266</v>
      </c>
      <c r="C202" s="4" t="s">
        <v>36</v>
      </c>
      <c r="D202" s="4" t="s">
        <v>27</v>
      </c>
      <c r="E202" s="4" t="s">
        <v>399</v>
      </c>
      <c r="F202" s="4"/>
      <c r="G202" s="85">
        <f>G203</f>
        <v>520</v>
      </c>
      <c r="H202" s="85">
        <f t="shared" si="95"/>
        <v>0</v>
      </c>
      <c r="I202" s="80">
        <f t="shared" si="96"/>
        <v>0</v>
      </c>
    </row>
    <row r="203" spans="1:9" ht="24" customHeight="1" x14ac:dyDescent="0.2">
      <c r="A203" s="5" t="s">
        <v>8</v>
      </c>
      <c r="B203" s="4" t="s">
        <v>266</v>
      </c>
      <c r="C203" s="4" t="s">
        <v>36</v>
      </c>
      <c r="D203" s="4" t="s">
        <v>27</v>
      </c>
      <c r="E203" s="4" t="s">
        <v>399</v>
      </c>
      <c r="F203" s="4" t="s">
        <v>5</v>
      </c>
      <c r="G203" s="85">
        <v>520</v>
      </c>
      <c r="H203" s="85"/>
      <c r="I203" s="80">
        <f t="shared" si="96"/>
        <v>0</v>
      </c>
    </row>
    <row r="204" spans="1:9" ht="24" customHeight="1" x14ac:dyDescent="0.2">
      <c r="A204" s="5" t="s">
        <v>177</v>
      </c>
      <c r="B204" s="4" t="s">
        <v>266</v>
      </c>
      <c r="C204" s="4" t="s">
        <v>36</v>
      </c>
      <c r="D204" s="4" t="s">
        <v>27</v>
      </c>
      <c r="E204" s="4" t="s">
        <v>334</v>
      </c>
      <c r="F204" s="4"/>
      <c r="G204" s="83">
        <f>G205</f>
        <v>150</v>
      </c>
      <c r="H204" s="83">
        <f t="shared" ref="H204" si="97">H205</f>
        <v>150</v>
      </c>
      <c r="I204" s="80">
        <f t="shared" si="96"/>
        <v>100</v>
      </c>
    </row>
    <row r="205" spans="1:9" ht="24" customHeight="1" x14ac:dyDescent="0.2">
      <c r="A205" s="5" t="s">
        <v>46</v>
      </c>
      <c r="B205" s="4" t="s">
        <v>266</v>
      </c>
      <c r="C205" s="4" t="s">
        <v>36</v>
      </c>
      <c r="D205" s="4" t="s">
        <v>27</v>
      </c>
      <c r="E205" s="4" t="s">
        <v>44</v>
      </c>
      <c r="F205" s="4"/>
      <c r="G205" s="83">
        <f>G206</f>
        <v>150</v>
      </c>
      <c r="H205" s="83">
        <f t="shared" ref="H205" si="98">H206</f>
        <v>150</v>
      </c>
      <c r="I205" s="80">
        <f t="shared" si="96"/>
        <v>100</v>
      </c>
    </row>
    <row r="206" spans="1:9" ht="24" customHeight="1" x14ac:dyDescent="0.2">
      <c r="A206" s="5" t="s">
        <v>8</v>
      </c>
      <c r="B206" s="4" t="s">
        <v>266</v>
      </c>
      <c r="C206" s="4" t="s">
        <v>36</v>
      </c>
      <c r="D206" s="4" t="s">
        <v>27</v>
      </c>
      <c r="E206" s="4" t="s">
        <v>44</v>
      </c>
      <c r="F206" s="4" t="s">
        <v>5</v>
      </c>
      <c r="G206" s="83">
        <v>150</v>
      </c>
      <c r="H206" s="83">
        <v>150</v>
      </c>
      <c r="I206" s="80">
        <f t="shared" si="96"/>
        <v>100</v>
      </c>
    </row>
    <row r="207" spans="1:9" ht="12.75" customHeight="1" x14ac:dyDescent="0.2">
      <c r="A207" s="5" t="s">
        <v>243</v>
      </c>
      <c r="B207" s="4" t="s">
        <v>266</v>
      </c>
      <c r="C207" s="4" t="s">
        <v>36</v>
      </c>
      <c r="D207" s="4" t="s">
        <v>6</v>
      </c>
      <c r="E207" s="4"/>
      <c r="F207" s="4"/>
      <c r="G207" s="80">
        <f>G208+G212</f>
        <v>907.23399999999992</v>
      </c>
      <c r="H207" s="80">
        <f t="shared" ref="H207" si="99">H208+H212</f>
        <v>777.23399999999992</v>
      </c>
      <c r="I207" s="80">
        <f t="shared" si="96"/>
        <v>85.670731035212526</v>
      </c>
    </row>
    <row r="208" spans="1:9" ht="36.75" customHeight="1" x14ac:dyDescent="0.2">
      <c r="A208" s="8" t="s">
        <v>331</v>
      </c>
      <c r="B208" s="4" t="s">
        <v>266</v>
      </c>
      <c r="C208" s="4" t="s">
        <v>36</v>
      </c>
      <c r="D208" s="4" t="s">
        <v>6</v>
      </c>
      <c r="E208" s="4" t="s">
        <v>12</v>
      </c>
      <c r="F208" s="4"/>
      <c r="G208" s="80">
        <f>G209</f>
        <v>40</v>
      </c>
      <c r="H208" s="80">
        <f t="shared" ref="H208:H210" si="100">H209</f>
        <v>0</v>
      </c>
      <c r="I208" s="80">
        <f t="shared" si="96"/>
        <v>0</v>
      </c>
    </row>
    <row r="209" spans="1:9" ht="45" customHeight="1" x14ac:dyDescent="0.2">
      <c r="A209" s="8" t="s">
        <v>11</v>
      </c>
      <c r="B209" s="4" t="s">
        <v>266</v>
      </c>
      <c r="C209" s="4" t="s">
        <v>36</v>
      </c>
      <c r="D209" s="4" t="s">
        <v>6</v>
      </c>
      <c r="E209" s="4" t="s">
        <v>10</v>
      </c>
      <c r="F209" s="4"/>
      <c r="G209" s="80">
        <f>G210</f>
        <v>40</v>
      </c>
      <c r="H209" s="80">
        <f t="shared" si="100"/>
        <v>0</v>
      </c>
      <c r="I209" s="80">
        <f t="shared" si="96"/>
        <v>0</v>
      </c>
    </row>
    <row r="210" spans="1:9" ht="21.75" customHeight="1" x14ac:dyDescent="0.2">
      <c r="A210" s="8" t="s">
        <v>9</v>
      </c>
      <c r="B210" s="4" t="s">
        <v>266</v>
      </c>
      <c r="C210" s="4" t="s">
        <v>36</v>
      </c>
      <c r="D210" s="4" t="s">
        <v>6</v>
      </c>
      <c r="E210" s="4" t="s">
        <v>335</v>
      </c>
      <c r="F210" s="4"/>
      <c r="G210" s="80">
        <f>G211</f>
        <v>40</v>
      </c>
      <c r="H210" s="80">
        <f t="shared" si="100"/>
        <v>0</v>
      </c>
      <c r="I210" s="80">
        <f t="shared" si="96"/>
        <v>0</v>
      </c>
    </row>
    <row r="211" spans="1:9" ht="12.75" customHeight="1" x14ac:dyDescent="0.2">
      <c r="A211" s="5" t="s">
        <v>8</v>
      </c>
      <c r="B211" s="4" t="s">
        <v>266</v>
      </c>
      <c r="C211" s="4" t="s">
        <v>36</v>
      </c>
      <c r="D211" s="4" t="s">
        <v>6</v>
      </c>
      <c r="E211" s="4" t="s">
        <v>335</v>
      </c>
      <c r="F211" s="4" t="s">
        <v>5</v>
      </c>
      <c r="G211" s="80">
        <v>40</v>
      </c>
      <c r="H211" s="80"/>
      <c r="I211" s="80">
        <f t="shared" si="96"/>
        <v>0</v>
      </c>
    </row>
    <row r="212" spans="1:9" ht="54" customHeight="1" x14ac:dyDescent="0.2">
      <c r="A212" s="5" t="s">
        <v>355</v>
      </c>
      <c r="B212" s="4" t="s">
        <v>266</v>
      </c>
      <c r="C212" s="4" t="s">
        <v>36</v>
      </c>
      <c r="D212" s="4" t="s">
        <v>6</v>
      </c>
      <c r="E212" s="4" t="s">
        <v>130</v>
      </c>
      <c r="F212" s="4"/>
      <c r="G212" s="83">
        <f>G213+G216</f>
        <v>867.23399999999992</v>
      </c>
      <c r="H212" s="83">
        <f t="shared" ref="H212" si="101">H213+H216</f>
        <v>777.23399999999992</v>
      </c>
      <c r="I212" s="80">
        <f t="shared" si="96"/>
        <v>89.622178097260942</v>
      </c>
    </row>
    <row r="213" spans="1:9" ht="24" customHeight="1" x14ac:dyDescent="0.2">
      <c r="A213" s="5" t="s">
        <v>283</v>
      </c>
      <c r="B213" s="4" t="s">
        <v>266</v>
      </c>
      <c r="C213" s="4" t="s">
        <v>36</v>
      </c>
      <c r="D213" s="4" t="s">
        <v>6</v>
      </c>
      <c r="E213" s="4" t="s">
        <v>407</v>
      </c>
      <c r="F213" s="4"/>
      <c r="G213" s="83">
        <f>G214</f>
        <v>480</v>
      </c>
      <c r="H213" s="83">
        <f t="shared" ref="H213:H214" si="102">H214</f>
        <v>390</v>
      </c>
      <c r="I213" s="80">
        <f t="shared" si="96"/>
        <v>81.25</v>
      </c>
    </row>
    <row r="214" spans="1:9" ht="24" customHeight="1" x14ac:dyDescent="0.2">
      <c r="A214" s="5" t="s">
        <v>409</v>
      </c>
      <c r="B214" s="4" t="s">
        <v>266</v>
      </c>
      <c r="C214" s="4" t="s">
        <v>36</v>
      </c>
      <c r="D214" s="4" t="s">
        <v>6</v>
      </c>
      <c r="E214" s="4" t="s">
        <v>408</v>
      </c>
      <c r="F214" s="4"/>
      <c r="G214" s="83">
        <f>G215</f>
        <v>480</v>
      </c>
      <c r="H214" s="83">
        <f t="shared" si="102"/>
        <v>390</v>
      </c>
      <c r="I214" s="80">
        <f t="shared" si="96"/>
        <v>81.25</v>
      </c>
    </row>
    <row r="215" spans="1:9" ht="24" customHeight="1" x14ac:dyDescent="0.2">
      <c r="A215" s="5" t="s">
        <v>8</v>
      </c>
      <c r="B215" s="4" t="s">
        <v>266</v>
      </c>
      <c r="C215" s="4" t="s">
        <v>36</v>
      </c>
      <c r="D215" s="4" t="s">
        <v>6</v>
      </c>
      <c r="E215" s="4" t="s">
        <v>408</v>
      </c>
      <c r="F215" s="4" t="s">
        <v>5</v>
      </c>
      <c r="G215" s="83">
        <v>480</v>
      </c>
      <c r="H215" s="83">
        <v>390</v>
      </c>
      <c r="I215" s="80">
        <f t="shared" si="96"/>
        <v>81.25</v>
      </c>
    </row>
    <row r="216" spans="1:9" ht="24" customHeight="1" x14ac:dyDescent="0.2">
      <c r="A216" s="5" t="s">
        <v>523</v>
      </c>
      <c r="B216" s="4" t="s">
        <v>266</v>
      </c>
      <c r="C216" s="4" t="s">
        <v>36</v>
      </c>
      <c r="D216" s="4" t="s">
        <v>6</v>
      </c>
      <c r="E216" s="4" t="s">
        <v>521</v>
      </c>
      <c r="F216" s="4"/>
      <c r="G216" s="83">
        <f>G217</f>
        <v>387.23399999999998</v>
      </c>
      <c r="H216" s="83">
        <f t="shared" ref="H216:H217" si="103">H217</f>
        <v>387.23399999999998</v>
      </c>
      <c r="I216" s="80">
        <f t="shared" si="96"/>
        <v>100</v>
      </c>
    </row>
    <row r="217" spans="1:9" ht="24" customHeight="1" x14ac:dyDescent="0.2">
      <c r="A217" s="5" t="s">
        <v>524</v>
      </c>
      <c r="B217" s="4" t="s">
        <v>266</v>
      </c>
      <c r="C217" s="4" t="s">
        <v>36</v>
      </c>
      <c r="D217" s="4" t="s">
        <v>6</v>
      </c>
      <c r="E217" s="4" t="s">
        <v>522</v>
      </c>
      <c r="F217" s="4"/>
      <c r="G217" s="83">
        <f>G218</f>
        <v>387.23399999999998</v>
      </c>
      <c r="H217" s="83">
        <f t="shared" si="103"/>
        <v>387.23399999999998</v>
      </c>
      <c r="I217" s="80">
        <f t="shared" si="96"/>
        <v>100</v>
      </c>
    </row>
    <row r="218" spans="1:9" ht="24" customHeight="1" x14ac:dyDescent="0.2">
      <c r="A218" s="5" t="s">
        <v>8</v>
      </c>
      <c r="B218" s="4" t="s">
        <v>266</v>
      </c>
      <c r="C218" s="4" t="s">
        <v>36</v>
      </c>
      <c r="D218" s="4" t="s">
        <v>6</v>
      </c>
      <c r="E218" s="4" t="s">
        <v>522</v>
      </c>
      <c r="F218" s="4" t="s">
        <v>5</v>
      </c>
      <c r="G218" s="83">
        <v>387.23399999999998</v>
      </c>
      <c r="H218" s="83">
        <v>387.23399999999998</v>
      </c>
      <c r="I218" s="80">
        <f t="shared" si="96"/>
        <v>100</v>
      </c>
    </row>
    <row r="219" spans="1:9" ht="12.75" customHeight="1" x14ac:dyDescent="0.2">
      <c r="A219" s="5" t="s">
        <v>81</v>
      </c>
      <c r="B219" s="4" t="s">
        <v>266</v>
      </c>
      <c r="C219" s="4" t="s">
        <v>76</v>
      </c>
      <c r="D219" s="4"/>
      <c r="E219" s="4"/>
      <c r="F219" s="4"/>
      <c r="G219" s="80">
        <f>G220</f>
        <v>3970.5983200000001</v>
      </c>
      <c r="H219" s="80">
        <f t="shared" ref="H219:H221" si="104">H220</f>
        <v>410.53100000000001</v>
      </c>
      <c r="I219" s="80">
        <f t="shared" si="96"/>
        <v>10.339272999037586</v>
      </c>
    </row>
    <row r="220" spans="1:9" ht="12.75" customHeight="1" x14ac:dyDescent="0.2">
      <c r="A220" s="5" t="s">
        <v>81</v>
      </c>
      <c r="B220" s="4" t="s">
        <v>266</v>
      </c>
      <c r="C220" s="4" t="s">
        <v>76</v>
      </c>
      <c r="D220" s="4" t="s">
        <v>15</v>
      </c>
      <c r="E220" s="4"/>
      <c r="F220" s="4"/>
      <c r="G220" s="80">
        <f>G221+G227</f>
        <v>3970.5983200000001</v>
      </c>
      <c r="H220" s="80">
        <f>H221+H227</f>
        <v>410.53100000000001</v>
      </c>
      <c r="I220" s="80">
        <f t="shared" si="96"/>
        <v>10.339272999037586</v>
      </c>
    </row>
    <row r="221" spans="1:9" ht="12.75" customHeight="1" x14ac:dyDescent="0.2">
      <c r="A221" s="8" t="s">
        <v>352</v>
      </c>
      <c r="B221" s="4" t="s">
        <v>266</v>
      </c>
      <c r="C221" s="4" t="s">
        <v>76</v>
      </c>
      <c r="D221" s="4" t="s">
        <v>15</v>
      </c>
      <c r="E221" s="4" t="s">
        <v>41</v>
      </c>
      <c r="F221" s="4"/>
      <c r="G221" s="80">
        <f>G222</f>
        <v>3309.5993199999998</v>
      </c>
      <c r="H221" s="80">
        <f t="shared" si="104"/>
        <v>204.53100000000001</v>
      </c>
      <c r="I221" s="80">
        <f t="shared" si="96"/>
        <v>6.1799323792464405</v>
      </c>
    </row>
    <row r="222" spans="1:9" ht="12.75" customHeight="1" x14ac:dyDescent="0.2">
      <c r="A222" s="8" t="s">
        <v>40</v>
      </c>
      <c r="B222" s="4" t="s">
        <v>266</v>
      </c>
      <c r="C222" s="4" t="s">
        <v>76</v>
      </c>
      <c r="D222" s="4" t="s">
        <v>15</v>
      </c>
      <c r="E222" s="4" t="s">
        <v>417</v>
      </c>
      <c r="F222" s="4"/>
      <c r="G222" s="80">
        <f>G223+G225</f>
        <v>3309.5993199999998</v>
      </c>
      <c r="H222" s="80">
        <f t="shared" ref="H222:I222" si="105">H223+H225</f>
        <v>204.53100000000001</v>
      </c>
      <c r="I222" s="80">
        <f t="shared" si="105"/>
        <v>50</v>
      </c>
    </row>
    <row r="223" spans="1:9" ht="12.75" customHeight="1" x14ac:dyDescent="0.2">
      <c r="A223" s="5" t="s">
        <v>501</v>
      </c>
      <c r="B223" s="4" t="s">
        <v>266</v>
      </c>
      <c r="C223" s="4" t="s">
        <v>76</v>
      </c>
      <c r="D223" s="4" t="s">
        <v>15</v>
      </c>
      <c r="E223" s="4" t="s">
        <v>500</v>
      </c>
      <c r="F223" s="4"/>
      <c r="G223" s="80">
        <f>G224</f>
        <v>2900.5373199999999</v>
      </c>
      <c r="H223" s="80">
        <f t="shared" ref="H223" si="106">H224</f>
        <v>0</v>
      </c>
      <c r="I223" s="80">
        <f t="shared" si="96"/>
        <v>0</v>
      </c>
    </row>
    <row r="224" spans="1:9" ht="15" customHeight="1" x14ac:dyDescent="0.2">
      <c r="A224" s="5" t="s">
        <v>8</v>
      </c>
      <c r="B224" s="4" t="s">
        <v>266</v>
      </c>
      <c r="C224" s="4" t="s">
        <v>76</v>
      </c>
      <c r="D224" s="4" t="s">
        <v>15</v>
      </c>
      <c r="E224" s="4" t="s">
        <v>500</v>
      </c>
      <c r="F224" s="4" t="s">
        <v>5</v>
      </c>
      <c r="G224" s="80">
        <v>2900.5373199999999</v>
      </c>
      <c r="H224" s="80"/>
      <c r="I224" s="80">
        <f t="shared" si="96"/>
        <v>0</v>
      </c>
    </row>
    <row r="225" spans="1:9" ht="24.75" customHeight="1" x14ac:dyDescent="0.2">
      <c r="A225" s="5" t="s">
        <v>526</v>
      </c>
      <c r="B225" s="4" t="s">
        <v>266</v>
      </c>
      <c r="C225" s="4" t="s">
        <v>76</v>
      </c>
      <c r="D225" s="4" t="s">
        <v>15</v>
      </c>
      <c r="E225" s="4" t="s">
        <v>525</v>
      </c>
      <c r="F225" s="4"/>
      <c r="G225" s="80">
        <f>G226</f>
        <v>409.06200000000001</v>
      </c>
      <c r="H225" s="80">
        <f t="shared" ref="H225" si="107">H226</f>
        <v>204.53100000000001</v>
      </c>
      <c r="I225" s="80">
        <f t="shared" si="96"/>
        <v>50</v>
      </c>
    </row>
    <row r="226" spans="1:9" ht="15" customHeight="1" x14ac:dyDescent="0.2">
      <c r="A226" s="5" t="s">
        <v>8</v>
      </c>
      <c r="B226" s="4" t="s">
        <v>266</v>
      </c>
      <c r="C226" s="4" t="s">
        <v>76</v>
      </c>
      <c r="D226" s="4" t="s">
        <v>15</v>
      </c>
      <c r="E226" s="4" t="s">
        <v>525</v>
      </c>
      <c r="F226" s="4" t="s">
        <v>5</v>
      </c>
      <c r="G226" s="80">
        <v>409.06200000000001</v>
      </c>
      <c r="H226" s="80">
        <v>204.53100000000001</v>
      </c>
      <c r="I226" s="80">
        <f t="shared" si="96"/>
        <v>50</v>
      </c>
    </row>
    <row r="227" spans="1:9" ht="51" customHeight="1" x14ac:dyDescent="0.2">
      <c r="A227" s="8" t="s">
        <v>331</v>
      </c>
      <c r="B227" s="4" t="s">
        <v>266</v>
      </c>
      <c r="C227" s="4" t="s">
        <v>76</v>
      </c>
      <c r="D227" s="4" t="s">
        <v>15</v>
      </c>
      <c r="E227" s="4" t="s">
        <v>12</v>
      </c>
      <c r="F227" s="4"/>
      <c r="G227" s="80">
        <f>G228</f>
        <v>660.99900000000002</v>
      </c>
      <c r="H227" s="80">
        <f t="shared" ref="H227:H228" si="108">H228</f>
        <v>206</v>
      </c>
      <c r="I227" s="80">
        <f t="shared" si="96"/>
        <v>31.164948812328003</v>
      </c>
    </row>
    <row r="228" spans="1:9" ht="33.75" customHeight="1" x14ac:dyDescent="0.2">
      <c r="A228" s="8" t="s">
        <v>11</v>
      </c>
      <c r="B228" s="4" t="s">
        <v>266</v>
      </c>
      <c r="C228" s="4" t="s">
        <v>76</v>
      </c>
      <c r="D228" s="4" t="s">
        <v>15</v>
      </c>
      <c r="E228" s="4" t="s">
        <v>10</v>
      </c>
      <c r="F228" s="4"/>
      <c r="G228" s="80">
        <f>G229</f>
        <v>660.99900000000002</v>
      </c>
      <c r="H228" s="80">
        <f t="shared" si="108"/>
        <v>206</v>
      </c>
      <c r="I228" s="80">
        <f t="shared" si="96"/>
        <v>31.164948812328003</v>
      </c>
    </row>
    <row r="229" spans="1:9" ht="22.5" customHeight="1" x14ac:dyDescent="0.2">
      <c r="A229" s="5" t="s">
        <v>9</v>
      </c>
      <c r="B229" s="4" t="s">
        <v>266</v>
      </c>
      <c r="C229" s="4" t="s">
        <v>76</v>
      </c>
      <c r="D229" s="4" t="s">
        <v>15</v>
      </c>
      <c r="E229" s="4" t="s">
        <v>335</v>
      </c>
      <c r="F229" s="4"/>
      <c r="G229" s="80">
        <f>G230</f>
        <v>660.99900000000002</v>
      </c>
      <c r="H229" s="80">
        <f t="shared" ref="H229" si="109">H230</f>
        <v>206</v>
      </c>
      <c r="I229" s="80">
        <f t="shared" si="96"/>
        <v>31.164948812328003</v>
      </c>
    </row>
    <row r="230" spans="1:9" ht="12.75" customHeight="1" x14ac:dyDescent="0.2">
      <c r="A230" s="5" t="s">
        <v>8</v>
      </c>
      <c r="B230" s="4" t="s">
        <v>266</v>
      </c>
      <c r="C230" s="4" t="s">
        <v>76</v>
      </c>
      <c r="D230" s="4" t="s">
        <v>15</v>
      </c>
      <c r="E230" s="4" t="s">
        <v>335</v>
      </c>
      <c r="F230" s="4" t="s">
        <v>5</v>
      </c>
      <c r="G230" s="80">
        <v>660.99900000000002</v>
      </c>
      <c r="H230" s="80">
        <v>206</v>
      </c>
      <c r="I230" s="80">
        <f t="shared" si="96"/>
        <v>31.164948812328003</v>
      </c>
    </row>
    <row r="231" spans="1:9" ht="12.75" customHeight="1" x14ac:dyDescent="0.2">
      <c r="A231" s="5" t="s">
        <v>50</v>
      </c>
      <c r="B231" s="4" t="s">
        <v>266</v>
      </c>
      <c r="C231" s="4" t="s">
        <v>37</v>
      </c>
      <c r="D231" s="4"/>
      <c r="E231" s="4"/>
      <c r="F231" s="4"/>
      <c r="G231" s="80">
        <f>G232</f>
        <v>550</v>
      </c>
      <c r="H231" s="80">
        <f t="shared" ref="H231:H232" si="110">H232</f>
        <v>450</v>
      </c>
      <c r="I231" s="80">
        <f t="shared" si="96"/>
        <v>81.818181818181827</v>
      </c>
    </row>
    <row r="232" spans="1:9" ht="12.75" customHeight="1" x14ac:dyDescent="0.2">
      <c r="A232" s="5" t="s">
        <v>49</v>
      </c>
      <c r="B232" s="4" t="s">
        <v>266</v>
      </c>
      <c r="C232" s="4" t="s">
        <v>37</v>
      </c>
      <c r="D232" s="4" t="s">
        <v>15</v>
      </c>
      <c r="E232" s="4"/>
      <c r="F232" s="4"/>
      <c r="G232" s="80">
        <f>G233</f>
        <v>550</v>
      </c>
      <c r="H232" s="80">
        <f t="shared" si="110"/>
        <v>450</v>
      </c>
      <c r="I232" s="80">
        <f t="shared" si="96"/>
        <v>81.818181818181827</v>
      </c>
    </row>
    <row r="233" spans="1:9" ht="12.75" customHeight="1" x14ac:dyDescent="0.2">
      <c r="A233" s="8" t="s">
        <v>331</v>
      </c>
      <c r="B233" s="4" t="s">
        <v>266</v>
      </c>
      <c r="C233" s="4" t="s">
        <v>37</v>
      </c>
      <c r="D233" s="4" t="s">
        <v>15</v>
      </c>
      <c r="E233" s="4" t="s">
        <v>12</v>
      </c>
      <c r="F233" s="4"/>
      <c r="G233" s="80">
        <f>G234</f>
        <v>550</v>
      </c>
      <c r="H233" s="80">
        <f t="shared" ref="H233:H235" si="111">H234</f>
        <v>450</v>
      </c>
      <c r="I233" s="80">
        <f t="shared" si="96"/>
        <v>81.818181818181827</v>
      </c>
    </row>
    <row r="234" spans="1:9" ht="12.75" customHeight="1" x14ac:dyDescent="0.2">
      <c r="A234" s="8" t="s">
        <v>11</v>
      </c>
      <c r="B234" s="4" t="s">
        <v>266</v>
      </c>
      <c r="C234" s="4" t="s">
        <v>37</v>
      </c>
      <c r="D234" s="4" t="s">
        <v>15</v>
      </c>
      <c r="E234" s="4" t="s">
        <v>10</v>
      </c>
      <c r="F234" s="4"/>
      <c r="G234" s="80">
        <f>G235</f>
        <v>550</v>
      </c>
      <c r="H234" s="80">
        <f t="shared" si="111"/>
        <v>450</v>
      </c>
      <c r="I234" s="80">
        <f t="shared" si="96"/>
        <v>81.818181818181827</v>
      </c>
    </row>
    <row r="235" spans="1:9" ht="12.75" customHeight="1" x14ac:dyDescent="0.2">
      <c r="A235" s="5" t="s">
        <v>9</v>
      </c>
      <c r="B235" s="4" t="s">
        <v>266</v>
      </c>
      <c r="C235" s="4" t="s">
        <v>37</v>
      </c>
      <c r="D235" s="4" t="s">
        <v>15</v>
      </c>
      <c r="E235" s="4" t="s">
        <v>335</v>
      </c>
      <c r="F235" s="4"/>
      <c r="G235" s="80">
        <f>G236</f>
        <v>550</v>
      </c>
      <c r="H235" s="80">
        <f t="shared" si="111"/>
        <v>450</v>
      </c>
      <c r="I235" s="80">
        <f t="shared" si="96"/>
        <v>81.818181818181827</v>
      </c>
    </row>
    <row r="236" spans="1:9" ht="12.75" customHeight="1" x14ac:dyDescent="0.2">
      <c r="A236" s="5" t="s">
        <v>8</v>
      </c>
      <c r="B236" s="4" t="s">
        <v>266</v>
      </c>
      <c r="C236" s="4" t="s">
        <v>37</v>
      </c>
      <c r="D236" s="4" t="s">
        <v>15</v>
      </c>
      <c r="E236" s="4" t="s">
        <v>335</v>
      </c>
      <c r="F236" s="4" t="s">
        <v>5</v>
      </c>
      <c r="G236" s="80">
        <f>250+300</f>
        <v>550</v>
      </c>
      <c r="H236" s="80">
        <v>450</v>
      </c>
      <c r="I236" s="80">
        <f t="shared" si="96"/>
        <v>81.818181818181827</v>
      </c>
    </row>
    <row r="237" spans="1:9" ht="24" customHeight="1" x14ac:dyDescent="0.2">
      <c r="A237" s="5" t="s">
        <v>20</v>
      </c>
      <c r="B237" s="4" t="s">
        <v>266</v>
      </c>
      <c r="C237" s="4" t="s">
        <v>7</v>
      </c>
      <c r="D237" s="4" t="s">
        <v>19</v>
      </c>
      <c r="E237" s="4"/>
      <c r="F237" s="4"/>
      <c r="G237" s="80">
        <f t="shared" ref="G237:H237" si="112">G238+G245</f>
        <v>35365.512000000002</v>
      </c>
      <c r="H237" s="80">
        <f t="shared" si="112"/>
        <v>21762.05099</v>
      </c>
      <c r="I237" s="80">
        <f t="shared" si="96"/>
        <v>61.534669680450257</v>
      </c>
    </row>
    <row r="238" spans="1:9" ht="24" customHeight="1" x14ac:dyDescent="0.2">
      <c r="A238" s="5" t="s">
        <v>18</v>
      </c>
      <c r="B238" s="4" t="s">
        <v>266</v>
      </c>
      <c r="C238" s="4" t="s">
        <v>7</v>
      </c>
      <c r="D238" s="4" t="s">
        <v>15</v>
      </c>
      <c r="E238" s="4"/>
      <c r="F238" s="4"/>
      <c r="G238" s="80">
        <f>G239</f>
        <v>25970</v>
      </c>
      <c r="H238" s="80">
        <f t="shared" ref="H238" si="113">H239</f>
        <v>15200.771989999999</v>
      </c>
      <c r="I238" s="80">
        <f t="shared" si="96"/>
        <v>58.532044628417403</v>
      </c>
    </row>
    <row r="239" spans="1:9" ht="24" customHeight="1" x14ac:dyDescent="0.2">
      <c r="A239" s="5" t="s">
        <v>331</v>
      </c>
      <c r="B239" s="4" t="s">
        <v>266</v>
      </c>
      <c r="C239" s="4" t="s">
        <v>7</v>
      </c>
      <c r="D239" s="4" t="s">
        <v>15</v>
      </c>
      <c r="E239" s="4" t="s">
        <v>12</v>
      </c>
      <c r="F239" s="4"/>
      <c r="G239" s="83">
        <f t="shared" ref="G239:H239" si="114">G240</f>
        <v>25970</v>
      </c>
      <c r="H239" s="83">
        <f t="shared" si="114"/>
        <v>15200.771989999999</v>
      </c>
      <c r="I239" s="80">
        <f t="shared" si="96"/>
        <v>58.532044628417403</v>
      </c>
    </row>
    <row r="240" spans="1:9" ht="36" customHeight="1" x14ac:dyDescent="0.2">
      <c r="A240" s="5" t="s">
        <v>11</v>
      </c>
      <c r="B240" s="4" t="s">
        <v>266</v>
      </c>
      <c r="C240" s="4" t="s">
        <v>7</v>
      </c>
      <c r="D240" s="4" t="s">
        <v>15</v>
      </c>
      <c r="E240" s="4" t="s">
        <v>10</v>
      </c>
      <c r="F240" s="4"/>
      <c r="G240" s="83">
        <f>G241+G243</f>
        <v>25970</v>
      </c>
      <c r="H240" s="83">
        <f t="shared" ref="H240" si="115">H241+H243</f>
        <v>15200.771989999999</v>
      </c>
      <c r="I240" s="80">
        <f t="shared" si="96"/>
        <v>58.532044628417403</v>
      </c>
    </row>
    <row r="241" spans="1:10" ht="36" customHeight="1" x14ac:dyDescent="0.2">
      <c r="A241" s="5" t="s">
        <v>17</v>
      </c>
      <c r="B241" s="4" t="s">
        <v>266</v>
      </c>
      <c r="C241" s="4" t="s">
        <v>7</v>
      </c>
      <c r="D241" s="4" t="s">
        <v>15</v>
      </c>
      <c r="E241" s="4" t="s">
        <v>16</v>
      </c>
      <c r="F241" s="4"/>
      <c r="G241" s="83">
        <f t="shared" ref="G241:H241" si="116">G242</f>
        <v>20107</v>
      </c>
      <c r="H241" s="83">
        <f t="shared" si="116"/>
        <v>11780.690989999999</v>
      </c>
      <c r="I241" s="80">
        <f t="shared" si="96"/>
        <v>58.589998458248374</v>
      </c>
    </row>
    <row r="242" spans="1:10" ht="12.75" customHeight="1" x14ac:dyDescent="0.2">
      <c r="A242" s="5" t="s">
        <v>8</v>
      </c>
      <c r="B242" s="4" t="s">
        <v>266</v>
      </c>
      <c r="C242" s="4" t="s">
        <v>7</v>
      </c>
      <c r="D242" s="4" t="s">
        <v>15</v>
      </c>
      <c r="E242" s="4" t="s">
        <v>16</v>
      </c>
      <c r="F242" s="4" t="s">
        <v>5</v>
      </c>
      <c r="G242" s="83">
        <v>20107</v>
      </c>
      <c r="H242" s="83">
        <v>11780.690989999999</v>
      </c>
      <c r="I242" s="80">
        <f t="shared" si="96"/>
        <v>58.589998458248374</v>
      </c>
    </row>
    <row r="243" spans="1:10" ht="36" customHeight="1" x14ac:dyDescent="0.2">
      <c r="A243" s="5" t="s">
        <v>289</v>
      </c>
      <c r="B243" s="4" t="s">
        <v>266</v>
      </c>
      <c r="C243" s="4" t="s">
        <v>7</v>
      </c>
      <c r="D243" s="4" t="s">
        <v>15</v>
      </c>
      <c r="E243" s="4" t="s">
        <v>14</v>
      </c>
      <c r="F243" s="4"/>
      <c r="G243" s="83">
        <f t="shared" ref="G243:H243" si="117">G244</f>
        <v>5863</v>
      </c>
      <c r="H243" s="83">
        <f t="shared" si="117"/>
        <v>3420.0810000000001</v>
      </c>
      <c r="I243" s="80">
        <f t="shared" si="96"/>
        <v>58.333293535732565</v>
      </c>
    </row>
    <row r="244" spans="1:10" ht="12.75" customHeight="1" x14ac:dyDescent="0.2">
      <c r="A244" s="5" t="s">
        <v>8</v>
      </c>
      <c r="B244" s="4" t="s">
        <v>266</v>
      </c>
      <c r="C244" s="4" t="s">
        <v>7</v>
      </c>
      <c r="D244" s="4" t="s">
        <v>15</v>
      </c>
      <c r="E244" s="4" t="s">
        <v>14</v>
      </c>
      <c r="F244" s="4" t="s">
        <v>5</v>
      </c>
      <c r="G244" s="83">
        <v>5863</v>
      </c>
      <c r="H244" s="83">
        <v>3420.0810000000001</v>
      </c>
      <c r="I244" s="80">
        <f t="shared" si="96"/>
        <v>58.333293535732565</v>
      </c>
    </row>
    <row r="245" spans="1:10" ht="36" customHeight="1" x14ac:dyDescent="0.2">
      <c r="A245" s="5" t="s">
        <v>13</v>
      </c>
      <c r="B245" s="4" t="s">
        <v>266</v>
      </c>
      <c r="C245" s="4" t="s">
        <v>7</v>
      </c>
      <c r="D245" s="4" t="s">
        <v>6</v>
      </c>
      <c r="E245" s="4"/>
      <c r="F245" s="4"/>
      <c r="G245" s="80">
        <f>G246+G252</f>
        <v>9395.5119999999988</v>
      </c>
      <c r="H245" s="80">
        <f t="shared" ref="H245" si="118">H246+H252</f>
        <v>6561.2789999999995</v>
      </c>
      <c r="I245" s="80">
        <f t="shared" si="96"/>
        <v>69.83418253310731</v>
      </c>
    </row>
    <row r="246" spans="1:10" ht="36" customHeight="1" x14ac:dyDescent="0.2">
      <c r="A246" s="5" t="s">
        <v>331</v>
      </c>
      <c r="B246" s="4" t="s">
        <v>266</v>
      </c>
      <c r="C246" s="4" t="s">
        <v>7</v>
      </c>
      <c r="D246" s="4" t="s">
        <v>6</v>
      </c>
      <c r="E246" s="4" t="s">
        <v>12</v>
      </c>
      <c r="F246" s="4"/>
      <c r="G246" s="86">
        <f>G247</f>
        <v>9345.5119999999988</v>
      </c>
      <c r="H246" s="86">
        <f t="shared" ref="G246:H248" si="119">H247</f>
        <v>6511.2789999999995</v>
      </c>
      <c r="I246" s="80">
        <f t="shared" si="96"/>
        <v>69.67279053303875</v>
      </c>
    </row>
    <row r="247" spans="1:10" ht="36" customHeight="1" x14ac:dyDescent="0.2">
      <c r="A247" s="5" t="s">
        <v>11</v>
      </c>
      <c r="B247" s="4" t="s">
        <v>266</v>
      </c>
      <c r="C247" s="4" t="s">
        <v>7</v>
      </c>
      <c r="D247" s="4" t="s">
        <v>6</v>
      </c>
      <c r="E247" s="4" t="s">
        <v>10</v>
      </c>
      <c r="F247" s="4"/>
      <c r="G247" s="86">
        <f>G248+G250</f>
        <v>9345.5119999999988</v>
      </c>
      <c r="H247" s="86">
        <f t="shared" ref="H247" si="120">H248+H250</f>
        <v>6511.2789999999995</v>
      </c>
      <c r="I247" s="80">
        <f t="shared" si="96"/>
        <v>69.67279053303875</v>
      </c>
    </row>
    <row r="248" spans="1:10" ht="12.75" customHeight="1" x14ac:dyDescent="0.2">
      <c r="A248" s="5" t="s">
        <v>9</v>
      </c>
      <c r="B248" s="4" t="s">
        <v>266</v>
      </c>
      <c r="C248" s="4" t="s">
        <v>7</v>
      </c>
      <c r="D248" s="4" t="s">
        <v>6</v>
      </c>
      <c r="E248" s="4" t="s">
        <v>335</v>
      </c>
      <c r="F248" s="4"/>
      <c r="G248" s="86">
        <f t="shared" si="119"/>
        <v>2659.59</v>
      </c>
      <c r="H248" s="86">
        <f t="shared" si="119"/>
        <v>948.45500000000004</v>
      </c>
      <c r="I248" s="80">
        <f t="shared" si="96"/>
        <v>35.661699735673544</v>
      </c>
    </row>
    <row r="249" spans="1:10" ht="12.75" customHeight="1" x14ac:dyDescent="0.2">
      <c r="A249" s="5" t="s">
        <v>8</v>
      </c>
      <c r="B249" s="4" t="s">
        <v>266</v>
      </c>
      <c r="C249" s="4" t="s">
        <v>7</v>
      </c>
      <c r="D249" s="4" t="s">
        <v>6</v>
      </c>
      <c r="E249" s="4" t="s">
        <v>335</v>
      </c>
      <c r="F249" s="4" t="s">
        <v>5</v>
      </c>
      <c r="G249" s="86">
        <v>2659.59</v>
      </c>
      <c r="H249" s="86">
        <v>948.45500000000004</v>
      </c>
      <c r="I249" s="80">
        <f t="shared" si="96"/>
        <v>35.661699735673544</v>
      </c>
    </row>
    <row r="250" spans="1:10" ht="12.75" customHeight="1" x14ac:dyDescent="0.2">
      <c r="A250" s="8" t="s">
        <v>484</v>
      </c>
      <c r="B250" s="4" t="s">
        <v>266</v>
      </c>
      <c r="C250" s="4" t="s">
        <v>7</v>
      </c>
      <c r="D250" s="4" t="s">
        <v>6</v>
      </c>
      <c r="E250" s="4" t="s">
        <v>503</v>
      </c>
      <c r="F250" s="4"/>
      <c r="G250" s="86">
        <f>G251</f>
        <v>6685.9219999999996</v>
      </c>
      <c r="H250" s="86">
        <f t="shared" ref="H250" si="121">H251</f>
        <v>5562.8239999999996</v>
      </c>
      <c r="I250" s="80">
        <f t="shared" si="96"/>
        <v>83.202047526130272</v>
      </c>
    </row>
    <row r="251" spans="1:10" ht="12.75" customHeight="1" x14ac:dyDescent="0.2">
      <c r="A251" s="5" t="s">
        <v>8</v>
      </c>
      <c r="B251" s="4" t="s">
        <v>266</v>
      </c>
      <c r="C251" s="4" t="s">
        <v>7</v>
      </c>
      <c r="D251" s="4" t="s">
        <v>6</v>
      </c>
      <c r="E251" s="4" t="s">
        <v>503</v>
      </c>
      <c r="F251" s="4" t="s">
        <v>5</v>
      </c>
      <c r="G251" s="86">
        <v>6685.9219999999996</v>
      </c>
      <c r="H251" s="86">
        <v>5562.8239999999996</v>
      </c>
      <c r="I251" s="80">
        <f t="shared" si="96"/>
        <v>83.202047526130272</v>
      </c>
    </row>
    <row r="252" spans="1:10" ht="12.75" customHeight="1" x14ac:dyDescent="0.2">
      <c r="A252" s="5" t="s">
        <v>177</v>
      </c>
      <c r="B252" s="4" t="s">
        <v>266</v>
      </c>
      <c r="C252" s="4" t="s">
        <v>7</v>
      </c>
      <c r="D252" s="4" t="s">
        <v>6</v>
      </c>
      <c r="E252" s="4" t="s">
        <v>334</v>
      </c>
      <c r="F252" s="4"/>
      <c r="G252" s="86">
        <f>G253</f>
        <v>50</v>
      </c>
      <c r="H252" s="86">
        <f t="shared" ref="H252:H253" si="122">H253</f>
        <v>50</v>
      </c>
      <c r="I252" s="80">
        <f t="shared" si="96"/>
        <v>100</v>
      </c>
    </row>
    <row r="253" spans="1:10" ht="12.75" customHeight="1" x14ac:dyDescent="0.2">
      <c r="A253" s="5" t="s">
        <v>46</v>
      </c>
      <c r="B253" s="4" t="s">
        <v>266</v>
      </c>
      <c r="C253" s="4" t="s">
        <v>7</v>
      </c>
      <c r="D253" s="4" t="s">
        <v>6</v>
      </c>
      <c r="E253" s="4" t="s">
        <v>44</v>
      </c>
      <c r="F253" s="4"/>
      <c r="G253" s="86">
        <f>G254</f>
        <v>50</v>
      </c>
      <c r="H253" s="86">
        <f t="shared" si="122"/>
        <v>50</v>
      </c>
      <c r="I253" s="80">
        <f t="shared" si="96"/>
        <v>100</v>
      </c>
    </row>
    <row r="254" spans="1:10" ht="12.75" customHeight="1" x14ac:dyDescent="0.2">
      <c r="A254" s="5" t="s">
        <v>8</v>
      </c>
      <c r="B254" s="4" t="s">
        <v>266</v>
      </c>
      <c r="C254" s="4" t="s">
        <v>7</v>
      </c>
      <c r="D254" s="4" t="s">
        <v>6</v>
      </c>
      <c r="E254" s="4" t="s">
        <v>44</v>
      </c>
      <c r="F254" s="4" t="s">
        <v>5</v>
      </c>
      <c r="G254" s="86">
        <v>50</v>
      </c>
      <c r="H254" s="86">
        <v>50</v>
      </c>
      <c r="I254" s="80">
        <f t="shared" si="96"/>
        <v>100</v>
      </c>
    </row>
    <row r="255" spans="1:10" ht="28.5" customHeight="1" x14ac:dyDescent="0.2">
      <c r="A255" s="57" t="s">
        <v>302</v>
      </c>
      <c r="B255" s="6" t="s">
        <v>87</v>
      </c>
      <c r="C255" s="6"/>
      <c r="D255" s="6"/>
      <c r="E255" s="6"/>
      <c r="F255" s="4"/>
      <c r="G255" s="87">
        <f>G256+G331+G359+G416+G472+G494+G518+G488+G526+G466</f>
        <v>93020.842380000016</v>
      </c>
      <c r="H255" s="87">
        <f>H256+H331+H359+H416+H472+H494+H518+H488+H526+H466</f>
        <v>23220.39026</v>
      </c>
      <c r="I255" s="79">
        <f t="shared" si="96"/>
        <v>24.962567168702083</v>
      </c>
      <c r="J255" s="33">
        <v>95183.795639999997</v>
      </c>
    </row>
    <row r="256" spans="1:10" ht="12.75" customHeight="1" x14ac:dyDescent="0.2">
      <c r="A256" s="5" t="s">
        <v>211</v>
      </c>
      <c r="B256" s="4" t="s">
        <v>87</v>
      </c>
      <c r="C256" s="4" t="s">
        <v>15</v>
      </c>
      <c r="D256" s="4"/>
      <c r="E256" s="4"/>
      <c r="F256" s="4"/>
      <c r="G256" s="80">
        <f>G257+G260+G268+G305+G296+G302+G291</f>
        <v>19973.72</v>
      </c>
      <c r="H256" s="80">
        <f>H257+H260+H268+H305+H296+H302+H291</f>
        <v>12036.792449999999</v>
      </c>
      <c r="I256" s="80">
        <f t="shared" si="96"/>
        <v>60.263148026506819</v>
      </c>
      <c r="J256" s="76">
        <f>J255-I255</f>
        <v>95158.833072831301</v>
      </c>
    </row>
    <row r="257" spans="1:9" ht="36" customHeight="1" x14ac:dyDescent="0.2">
      <c r="A257" s="5" t="s">
        <v>210</v>
      </c>
      <c r="B257" s="4" t="s">
        <v>87</v>
      </c>
      <c r="C257" s="4" t="s">
        <v>15</v>
      </c>
      <c r="D257" s="4" t="s">
        <v>27</v>
      </c>
      <c r="E257" s="4"/>
      <c r="F257" s="4"/>
      <c r="G257" s="80">
        <f>G258</f>
        <v>1371.02</v>
      </c>
      <c r="H257" s="80">
        <f t="shared" ref="H257" si="123">H258</f>
        <v>1086.6724099999999</v>
      </c>
      <c r="I257" s="80">
        <f t="shared" si="96"/>
        <v>79.260142813379815</v>
      </c>
    </row>
    <row r="258" spans="1:9" ht="24" customHeight="1" x14ac:dyDescent="0.2">
      <c r="A258" s="5" t="s">
        <v>209</v>
      </c>
      <c r="B258" s="4" t="s">
        <v>87</v>
      </c>
      <c r="C258" s="4" t="s">
        <v>15</v>
      </c>
      <c r="D258" s="4" t="s">
        <v>27</v>
      </c>
      <c r="E258" s="4" t="s">
        <v>208</v>
      </c>
      <c r="F258" s="4"/>
      <c r="G258" s="88">
        <f t="shared" ref="G258:H258" si="124">G259</f>
        <v>1371.02</v>
      </c>
      <c r="H258" s="88">
        <f t="shared" si="124"/>
        <v>1086.6724099999999</v>
      </c>
      <c r="I258" s="80">
        <f t="shared" si="96"/>
        <v>79.260142813379815</v>
      </c>
    </row>
    <row r="259" spans="1:9" ht="60" customHeight="1" x14ac:dyDescent="0.2">
      <c r="A259" s="5" t="s">
        <v>38</v>
      </c>
      <c r="B259" s="4" t="s">
        <v>87</v>
      </c>
      <c r="C259" s="4" t="s">
        <v>15</v>
      </c>
      <c r="D259" s="4" t="s">
        <v>27</v>
      </c>
      <c r="E259" s="4" t="s">
        <v>208</v>
      </c>
      <c r="F259" s="4" t="s">
        <v>34</v>
      </c>
      <c r="G259" s="88">
        <v>1371.02</v>
      </c>
      <c r="H259" s="88">
        <f>837.86741+248.805</f>
        <v>1086.6724099999999</v>
      </c>
      <c r="I259" s="80">
        <f t="shared" si="96"/>
        <v>79.260142813379815</v>
      </c>
    </row>
    <row r="260" spans="1:9" ht="48" customHeight="1" x14ac:dyDescent="0.2">
      <c r="A260" s="5" t="s">
        <v>207</v>
      </c>
      <c r="B260" s="4" t="s">
        <v>87</v>
      </c>
      <c r="C260" s="4" t="s">
        <v>15</v>
      </c>
      <c r="D260" s="4" t="s">
        <v>6</v>
      </c>
      <c r="E260" s="4"/>
      <c r="F260" s="4"/>
      <c r="G260" s="80">
        <f>G261+G263</f>
        <v>2059.1089999999999</v>
      </c>
      <c r="H260" s="80">
        <f t="shared" ref="H260" si="125">H261+H263</f>
        <v>1080.5245600000001</v>
      </c>
      <c r="I260" s="80">
        <f t="shared" si="96"/>
        <v>52.475345404250092</v>
      </c>
    </row>
    <row r="261" spans="1:9" ht="24" customHeight="1" x14ac:dyDescent="0.2">
      <c r="A261" s="5" t="s">
        <v>206</v>
      </c>
      <c r="B261" s="4" t="s">
        <v>87</v>
      </c>
      <c r="C261" s="4" t="s">
        <v>15</v>
      </c>
      <c r="D261" s="4" t="s">
        <v>6</v>
      </c>
      <c r="E261" s="4" t="s">
        <v>205</v>
      </c>
      <c r="F261" s="4"/>
      <c r="G261" s="88">
        <f t="shared" ref="G261:H261" si="126">G262</f>
        <v>1095.2280000000001</v>
      </c>
      <c r="H261" s="88">
        <f t="shared" si="126"/>
        <v>632.79402000000005</v>
      </c>
      <c r="I261" s="80">
        <f t="shared" si="96"/>
        <v>57.777377861048109</v>
      </c>
    </row>
    <row r="262" spans="1:9" ht="60" customHeight="1" x14ac:dyDescent="0.2">
      <c r="A262" s="5" t="s">
        <v>38</v>
      </c>
      <c r="B262" s="4" t="s">
        <v>87</v>
      </c>
      <c r="C262" s="4" t="s">
        <v>15</v>
      </c>
      <c r="D262" s="4" t="s">
        <v>6</v>
      </c>
      <c r="E262" s="4" t="s">
        <v>205</v>
      </c>
      <c r="F262" s="4" t="s">
        <v>34</v>
      </c>
      <c r="G262" s="88">
        <v>1095.2280000000001</v>
      </c>
      <c r="H262" s="88">
        <f>486.01692+146.7771</f>
        <v>632.79402000000005</v>
      </c>
      <c r="I262" s="80">
        <f t="shared" ref="I262:I324" si="127">H262/G262*100</f>
        <v>57.777377861048109</v>
      </c>
    </row>
    <row r="263" spans="1:9" ht="24" customHeight="1" x14ac:dyDescent="0.2">
      <c r="A263" s="5" t="s">
        <v>204</v>
      </c>
      <c r="B263" s="4">
        <v>800</v>
      </c>
      <c r="C263" s="4" t="s">
        <v>15</v>
      </c>
      <c r="D263" s="4" t="s">
        <v>6</v>
      </c>
      <c r="E263" s="4" t="s">
        <v>203</v>
      </c>
      <c r="F263" s="4"/>
      <c r="G263" s="88">
        <f t="shared" ref="G263" si="128">G264+G266</f>
        <v>963.88099999999997</v>
      </c>
      <c r="H263" s="88">
        <f t="shared" ref="H263" si="129">H264+H266</f>
        <v>447.73054000000002</v>
      </c>
      <c r="I263" s="80">
        <f t="shared" si="127"/>
        <v>46.450810836607424</v>
      </c>
    </row>
    <row r="264" spans="1:9" ht="36" customHeight="1" x14ac:dyDescent="0.2">
      <c r="A264" s="5" t="s">
        <v>202</v>
      </c>
      <c r="B264" s="4">
        <v>800</v>
      </c>
      <c r="C264" s="4" t="s">
        <v>15</v>
      </c>
      <c r="D264" s="4" t="s">
        <v>6</v>
      </c>
      <c r="E264" s="4" t="s">
        <v>201</v>
      </c>
      <c r="F264" s="4"/>
      <c r="G264" s="88">
        <f t="shared" ref="G264:H264" si="130">G265</f>
        <v>963.88099999999997</v>
      </c>
      <c r="H264" s="88">
        <f t="shared" si="130"/>
        <v>447.73054000000002</v>
      </c>
      <c r="I264" s="80">
        <f t="shared" si="127"/>
        <v>46.450810836607424</v>
      </c>
    </row>
    <row r="265" spans="1:9" ht="60" customHeight="1" x14ac:dyDescent="0.2">
      <c r="A265" s="5" t="s">
        <v>38</v>
      </c>
      <c r="B265" s="4" t="s">
        <v>87</v>
      </c>
      <c r="C265" s="4" t="s">
        <v>15</v>
      </c>
      <c r="D265" s="4" t="s">
        <v>6</v>
      </c>
      <c r="E265" s="4" t="s">
        <v>201</v>
      </c>
      <c r="F265" s="4" t="s">
        <v>34</v>
      </c>
      <c r="G265" s="88">
        <v>963.88099999999997</v>
      </c>
      <c r="H265" s="88">
        <f>247.08954+135+65.641</f>
        <v>447.73054000000002</v>
      </c>
      <c r="I265" s="80">
        <f t="shared" si="127"/>
        <v>46.450810836607424</v>
      </c>
    </row>
    <row r="266" spans="1:9" ht="24" hidden="1" customHeight="1" x14ac:dyDescent="0.2">
      <c r="A266" s="5" t="s">
        <v>200</v>
      </c>
      <c r="B266" s="4">
        <v>800</v>
      </c>
      <c r="C266" s="4" t="s">
        <v>15</v>
      </c>
      <c r="D266" s="4" t="s">
        <v>6</v>
      </c>
      <c r="E266" s="4" t="s">
        <v>199</v>
      </c>
      <c r="F266" s="4"/>
      <c r="G266" s="88">
        <f t="shared" ref="G266:H266" si="131">G267</f>
        <v>0</v>
      </c>
      <c r="H266" s="88">
        <f t="shared" si="131"/>
        <v>0</v>
      </c>
      <c r="I266" s="80" t="e">
        <f t="shared" si="127"/>
        <v>#DIV/0!</v>
      </c>
    </row>
    <row r="267" spans="1:9" ht="24" hidden="1" customHeight="1" x14ac:dyDescent="0.2">
      <c r="A267" s="5" t="s">
        <v>47</v>
      </c>
      <c r="B267" s="4" t="s">
        <v>87</v>
      </c>
      <c r="C267" s="4" t="s">
        <v>15</v>
      </c>
      <c r="D267" s="4" t="s">
        <v>6</v>
      </c>
      <c r="E267" s="4" t="s">
        <v>199</v>
      </c>
      <c r="F267" s="4" t="s">
        <v>51</v>
      </c>
      <c r="G267" s="88"/>
      <c r="H267" s="88"/>
      <c r="I267" s="80" t="e">
        <f t="shared" si="127"/>
        <v>#DIV/0!</v>
      </c>
    </row>
    <row r="268" spans="1:9" ht="48" customHeight="1" x14ac:dyDescent="0.2">
      <c r="A268" s="5" t="s">
        <v>198</v>
      </c>
      <c r="B268" s="4" t="s">
        <v>87</v>
      </c>
      <c r="C268" s="4" t="s">
        <v>15</v>
      </c>
      <c r="D268" s="4" t="s">
        <v>59</v>
      </c>
      <c r="E268" s="4"/>
      <c r="F268" s="4"/>
      <c r="G268" s="88">
        <f>G269+G278+G282+G287</f>
        <v>13790.540999999999</v>
      </c>
      <c r="H268" s="88">
        <f>H269+H278+H282+H287</f>
        <v>7951.8197399999999</v>
      </c>
      <c r="I268" s="80">
        <f t="shared" si="127"/>
        <v>57.661405306724369</v>
      </c>
    </row>
    <row r="269" spans="1:9" ht="72" x14ac:dyDescent="0.2">
      <c r="A269" s="5" t="s">
        <v>337</v>
      </c>
      <c r="B269" s="4" t="s">
        <v>87</v>
      </c>
      <c r="C269" s="4" t="s">
        <v>15</v>
      </c>
      <c r="D269" s="4" t="s">
        <v>59</v>
      </c>
      <c r="E269" s="4" t="s">
        <v>197</v>
      </c>
      <c r="F269" s="4"/>
      <c r="G269" s="88">
        <f>G270+G276</f>
        <v>12912.841</v>
      </c>
      <c r="H269" s="88">
        <f t="shared" ref="H269" si="132">H270+H276</f>
        <v>7407.9902600000005</v>
      </c>
      <c r="I269" s="80">
        <f t="shared" si="127"/>
        <v>57.36917429712021</v>
      </c>
    </row>
    <row r="270" spans="1:9" ht="36" x14ac:dyDescent="0.2">
      <c r="A270" s="5" t="s">
        <v>336</v>
      </c>
      <c r="B270" s="4" t="s">
        <v>87</v>
      </c>
      <c r="C270" s="4" t="s">
        <v>15</v>
      </c>
      <c r="D270" s="4" t="s">
        <v>59</v>
      </c>
      <c r="E270" s="4" t="s">
        <v>338</v>
      </c>
      <c r="F270" s="4"/>
      <c r="G270" s="88">
        <f>G271+G273</f>
        <v>12145.831</v>
      </c>
      <c r="H270" s="88">
        <f t="shared" ref="H270" si="133">H271+H273</f>
        <v>6794.7822600000009</v>
      </c>
      <c r="I270" s="80">
        <f t="shared" si="127"/>
        <v>55.943329525991267</v>
      </c>
    </row>
    <row r="271" spans="1:9" ht="24" x14ac:dyDescent="0.2">
      <c r="A271" s="5" t="s">
        <v>196</v>
      </c>
      <c r="B271" s="4" t="s">
        <v>87</v>
      </c>
      <c r="C271" s="4" t="s">
        <v>15</v>
      </c>
      <c r="D271" s="4" t="s">
        <v>59</v>
      </c>
      <c r="E271" s="4" t="s">
        <v>195</v>
      </c>
      <c r="F271" s="4"/>
      <c r="G271" s="88">
        <f t="shared" ref="G271:H271" si="134">G272</f>
        <v>10792.431</v>
      </c>
      <c r="H271" s="88">
        <f t="shared" si="134"/>
        <v>6104.0147300000008</v>
      </c>
      <c r="I271" s="80">
        <f t="shared" si="127"/>
        <v>56.558292844309136</v>
      </c>
    </row>
    <row r="272" spans="1:9" ht="60" x14ac:dyDescent="0.2">
      <c r="A272" s="5" t="s">
        <v>38</v>
      </c>
      <c r="B272" s="4" t="s">
        <v>87</v>
      </c>
      <c r="C272" s="4" t="s">
        <v>15</v>
      </c>
      <c r="D272" s="4" t="s">
        <v>59</v>
      </c>
      <c r="E272" s="4" t="s">
        <v>195</v>
      </c>
      <c r="F272" s="4" t="s">
        <v>34</v>
      </c>
      <c r="G272" s="88">
        <v>10792.431</v>
      </c>
      <c r="H272" s="88">
        <f>4669.99506+47.805+1386.21467</f>
        <v>6104.0147300000008</v>
      </c>
      <c r="I272" s="80">
        <f t="shared" si="127"/>
        <v>56.558292844309136</v>
      </c>
    </row>
    <row r="273" spans="1:9" ht="24" x14ac:dyDescent="0.2">
      <c r="A273" s="5" t="s">
        <v>194</v>
      </c>
      <c r="B273" s="4" t="s">
        <v>87</v>
      </c>
      <c r="C273" s="4" t="s">
        <v>15</v>
      </c>
      <c r="D273" s="4" t="s">
        <v>59</v>
      </c>
      <c r="E273" s="4" t="s">
        <v>193</v>
      </c>
      <c r="F273" s="4"/>
      <c r="G273" s="88">
        <f t="shared" ref="G273" si="135">G274+G275</f>
        <v>1353.4</v>
      </c>
      <c r="H273" s="88">
        <f t="shared" ref="H273" si="136">H274+H275</f>
        <v>690.76752999999997</v>
      </c>
      <c r="I273" s="80">
        <f t="shared" si="127"/>
        <v>51.039421457071079</v>
      </c>
    </row>
    <row r="274" spans="1:9" ht="24" x14ac:dyDescent="0.2">
      <c r="A274" s="5" t="s">
        <v>47</v>
      </c>
      <c r="B274" s="4" t="s">
        <v>87</v>
      </c>
      <c r="C274" s="4" t="s">
        <v>15</v>
      </c>
      <c r="D274" s="4" t="s">
        <v>59</v>
      </c>
      <c r="E274" s="4" t="s">
        <v>193</v>
      </c>
      <c r="F274" s="4" t="s">
        <v>51</v>
      </c>
      <c r="G274" s="88">
        <v>907.43</v>
      </c>
      <c r="H274" s="88">
        <v>439.67052999999999</v>
      </c>
      <c r="I274" s="80">
        <f t="shared" si="127"/>
        <v>48.452280616686686</v>
      </c>
    </row>
    <row r="275" spans="1:9" ht="24" x14ac:dyDescent="0.2">
      <c r="A275" s="5" t="s">
        <v>77</v>
      </c>
      <c r="B275" s="4" t="s">
        <v>87</v>
      </c>
      <c r="C275" s="4" t="s">
        <v>15</v>
      </c>
      <c r="D275" s="4" t="s">
        <v>59</v>
      </c>
      <c r="E275" s="4" t="s">
        <v>193</v>
      </c>
      <c r="F275" s="4" t="s">
        <v>87</v>
      </c>
      <c r="G275" s="88">
        <v>445.97</v>
      </c>
      <c r="H275" s="88">
        <f>19.097+232</f>
        <v>251.09700000000001</v>
      </c>
      <c r="I275" s="80">
        <f t="shared" si="127"/>
        <v>56.303563019934074</v>
      </c>
    </row>
    <row r="276" spans="1:9" ht="24" customHeight="1" x14ac:dyDescent="0.2">
      <c r="A276" s="5" t="s">
        <v>484</v>
      </c>
      <c r="B276" s="4" t="s">
        <v>87</v>
      </c>
      <c r="C276" s="4" t="s">
        <v>15</v>
      </c>
      <c r="D276" s="4" t="s">
        <v>59</v>
      </c>
      <c r="E276" s="4" t="s">
        <v>504</v>
      </c>
      <c r="F276" s="4"/>
      <c r="G276" s="80">
        <f>G277</f>
        <v>767.01</v>
      </c>
      <c r="H276" s="80">
        <f t="shared" ref="H276" si="137">H277</f>
        <v>613.20799999999997</v>
      </c>
      <c r="I276" s="80">
        <f t="shared" si="127"/>
        <v>79.947849441337141</v>
      </c>
    </row>
    <row r="277" spans="1:9" ht="24" customHeight="1" x14ac:dyDescent="0.2">
      <c r="A277" s="5" t="s">
        <v>38</v>
      </c>
      <c r="B277" s="4" t="s">
        <v>87</v>
      </c>
      <c r="C277" s="4" t="s">
        <v>15</v>
      </c>
      <c r="D277" s="4" t="s">
        <v>59</v>
      </c>
      <c r="E277" s="4" t="s">
        <v>504</v>
      </c>
      <c r="F277" s="4" t="s">
        <v>34</v>
      </c>
      <c r="G277" s="80">
        <v>767.01</v>
      </c>
      <c r="H277" s="80">
        <f>485.405+127.803</f>
        <v>613.20799999999997</v>
      </c>
      <c r="I277" s="80">
        <f t="shared" si="127"/>
        <v>79.947849441337141</v>
      </c>
    </row>
    <row r="278" spans="1:9" ht="68.25" customHeight="1" x14ac:dyDescent="0.2">
      <c r="A278" s="9" t="s">
        <v>339</v>
      </c>
      <c r="B278" s="4" t="s">
        <v>87</v>
      </c>
      <c r="C278" s="4" t="s">
        <v>15</v>
      </c>
      <c r="D278" s="4" t="s">
        <v>59</v>
      </c>
      <c r="E278" s="4" t="s">
        <v>57</v>
      </c>
      <c r="F278" s="4"/>
      <c r="G278" s="89">
        <f>G279</f>
        <v>78.3</v>
      </c>
      <c r="H278" s="89">
        <f t="shared" ref="H278:H279" si="138">H279</f>
        <v>39.149850000000001</v>
      </c>
      <c r="I278" s="80">
        <f t="shared" si="127"/>
        <v>49.999808429118772</v>
      </c>
    </row>
    <row r="279" spans="1:9" ht="37.5" customHeight="1" x14ac:dyDescent="0.2">
      <c r="A279" s="9" t="s">
        <v>55</v>
      </c>
      <c r="B279" s="4" t="s">
        <v>87</v>
      </c>
      <c r="C279" s="4" t="s">
        <v>15</v>
      </c>
      <c r="D279" s="4" t="s">
        <v>59</v>
      </c>
      <c r="E279" s="4" t="s">
        <v>340</v>
      </c>
      <c r="F279" s="4"/>
      <c r="G279" s="89">
        <f>G280</f>
        <v>78.3</v>
      </c>
      <c r="H279" s="89">
        <f t="shared" si="138"/>
        <v>39.149850000000001</v>
      </c>
      <c r="I279" s="80">
        <f t="shared" si="127"/>
        <v>49.999808429118772</v>
      </c>
    </row>
    <row r="280" spans="1:9" ht="51" customHeight="1" x14ac:dyDescent="0.2">
      <c r="A280" s="9" t="s">
        <v>463</v>
      </c>
      <c r="B280" s="4" t="s">
        <v>87</v>
      </c>
      <c r="C280" s="4" t="s">
        <v>15</v>
      </c>
      <c r="D280" s="4" t="s">
        <v>59</v>
      </c>
      <c r="E280" s="4" t="s">
        <v>56</v>
      </c>
      <c r="F280" s="4"/>
      <c r="G280" s="89">
        <f t="shared" ref="G280:H280" si="139">G281</f>
        <v>78.3</v>
      </c>
      <c r="H280" s="89">
        <f t="shared" si="139"/>
        <v>39.149850000000001</v>
      </c>
      <c r="I280" s="80">
        <f t="shared" si="127"/>
        <v>49.999808429118772</v>
      </c>
    </row>
    <row r="281" spans="1:9" ht="60" customHeight="1" x14ac:dyDescent="0.2">
      <c r="A281" s="5" t="s">
        <v>38</v>
      </c>
      <c r="B281" s="4" t="s">
        <v>87</v>
      </c>
      <c r="C281" s="4" t="s">
        <v>15</v>
      </c>
      <c r="D281" s="4" t="s">
        <v>59</v>
      </c>
      <c r="E281" s="4" t="s">
        <v>56</v>
      </c>
      <c r="F281" s="4" t="s">
        <v>34</v>
      </c>
      <c r="G281" s="89">
        <v>78.3</v>
      </c>
      <c r="H281" s="89">
        <f>30.069+9.08085</f>
        <v>39.149850000000001</v>
      </c>
      <c r="I281" s="80">
        <f t="shared" si="127"/>
        <v>49.999808429118772</v>
      </c>
    </row>
    <row r="282" spans="1:9" ht="46.5" customHeight="1" x14ac:dyDescent="0.2">
      <c r="A282" s="5" t="s">
        <v>313</v>
      </c>
      <c r="B282" s="4" t="s">
        <v>87</v>
      </c>
      <c r="C282" s="4" t="s">
        <v>15</v>
      </c>
      <c r="D282" s="4" t="s">
        <v>59</v>
      </c>
      <c r="E282" s="4" t="s">
        <v>60</v>
      </c>
      <c r="F282" s="4"/>
      <c r="G282" s="89">
        <f>G283</f>
        <v>799.1</v>
      </c>
      <c r="H282" s="89">
        <f t="shared" ref="H282:H283" si="140">H283</f>
        <v>504.67962999999997</v>
      </c>
      <c r="I282" s="80">
        <f t="shared" si="127"/>
        <v>63.156004254786637</v>
      </c>
    </row>
    <row r="283" spans="1:9" ht="36" customHeight="1" x14ac:dyDescent="0.2">
      <c r="A283" s="5" t="s">
        <v>341</v>
      </c>
      <c r="B283" s="4" t="s">
        <v>87</v>
      </c>
      <c r="C283" s="4" t="s">
        <v>15</v>
      </c>
      <c r="D283" s="4" t="s">
        <v>59</v>
      </c>
      <c r="E283" s="4" t="s">
        <v>343</v>
      </c>
      <c r="F283" s="4"/>
      <c r="G283" s="89">
        <f>G284</f>
        <v>799.1</v>
      </c>
      <c r="H283" s="89">
        <f t="shared" si="140"/>
        <v>504.67962999999997</v>
      </c>
      <c r="I283" s="80">
        <f t="shared" si="127"/>
        <v>63.156004254786637</v>
      </c>
    </row>
    <row r="284" spans="1:9" ht="60" customHeight="1" x14ac:dyDescent="0.2">
      <c r="A284" s="5" t="s">
        <v>342</v>
      </c>
      <c r="B284" s="4" t="s">
        <v>87</v>
      </c>
      <c r="C284" s="4" t="s">
        <v>15</v>
      </c>
      <c r="D284" s="4" t="s">
        <v>59</v>
      </c>
      <c r="E284" s="4" t="s">
        <v>344</v>
      </c>
      <c r="F284" s="4"/>
      <c r="G284" s="89">
        <f t="shared" ref="G284" si="141">G285+G286</f>
        <v>799.1</v>
      </c>
      <c r="H284" s="89">
        <f t="shared" ref="H284" si="142">H285+H286</f>
        <v>504.67962999999997</v>
      </c>
      <c r="I284" s="80">
        <f t="shared" si="127"/>
        <v>63.156004254786637</v>
      </c>
    </row>
    <row r="285" spans="1:9" ht="60" customHeight="1" x14ac:dyDescent="0.2">
      <c r="A285" s="5" t="s">
        <v>38</v>
      </c>
      <c r="B285" s="4" t="s">
        <v>87</v>
      </c>
      <c r="C285" s="4" t="s">
        <v>15</v>
      </c>
      <c r="D285" s="4" t="s">
        <v>59</v>
      </c>
      <c r="E285" s="4" t="s">
        <v>344</v>
      </c>
      <c r="F285" s="4" t="s">
        <v>34</v>
      </c>
      <c r="G285" s="89">
        <v>610.09199999999998</v>
      </c>
      <c r="H285" s="89">
        <f>362.12852+106.55111</f>
        <v>468.67962999999997</v>
      </c>
      <c r="I285" s="80">
        <f t="shared" si="127"/>
        <v>76.821140090347029</v>
      </c>
    </row>
    <row r="286" spans="1:9" ht="24" customHeight="1" x14ac:dyDescent="0.2">
      <c r="A286" s="5" t="s">
        <v>47</v>
      </c>
      <c r="B286" s="4" t="s">
        <v>87</v>
      </c>
      <c r="C286" s="4" t="s">
        <v>15</v>
      </c>
      <c r="D286" s="4" t="s">
        <v>59</v>
      </c>
      <c r="E286" s="4" t="s">
        <v>344</v>
      </c>
      <c r="F286" s="4" t="s">
        <v>51</v>
      </c>
      <c r="G286" s="89">
        <v>189.00800000000001</v>
      </c>
      <c r="H286" s="89">
        <v>36</v>
      </c>
      <c r="I286" s="80">
        <f t="shared" si="127"/>
        <v>19.046812833319223</v>
      </c>
    </row>
    <row r="287" spans="1:9" ht="57" customHeight="1" x14ac:dyDescent="0.2">
      <c r="A287" s="5" t="s">
        <v>345</v>
      </c>
      <c r="B287" s="4" t="s">
        <v>87</v>
      </c>
      <c r="C287" s="4" t="s">
        <v>15</v>
      </c>
      <c r="D287" s="4" t="s">
        <v>59</v>
      </c>
      <c r="E287" s="4" t="s">
        <v>130</v>
      </c>
      <c r="F287" s="4"/>
      <c r="G287" s="89">
        <f>G288</f>
        <v>0.3</v>
      </c>
      <c r="H287" s="89">
        <f t="shared" ref="H287:H288" si="143">H288</f>
        <v>0</v>
      </c>
      <c r="I287" s="80">
        <f t="shared" si="127"/>
        <v>0</v>
      </c>
    </row>
    <row r="288" spans="1:9" ht="53.25" customHeight="1" x14ac:dyDescent="0.2">
      <c r="A288" s="5" t="s">
        <v>133</v>
      </c>
      <c r="B288" s="4" t="s">
        <v>87</v>
      </c>
      <c r="C288" s="4" t="s">
        <v>15</v>
      </c>
      <c r="D288" s="4" t="s">
        <v>59</v>
      </c>
      <c r="E288" s="4" t="s">
        <v>346</v>
      </c>
      <c r="F288" s="4"/>
      <c r="G288" s="89">
        <f>G289</f>
        <v>0.3</v>
      </c>
      <c r="H288" s="89">
        <f t="shared" si="143"/>
        <v>0</v>
      </c>
      <c r="I288" s="80">
        <f t="shared" si="127"/>
        <v>0</v>
      </c>
    </row>
    <row r="289" spans="1:9" ht="48" customHeight="1" x14ac:dyDescent="0.2">
      <c r="A289" s="5" t="s">
        <v>464</v>
      </c>
      <c r="B289" s="4" t="s">
        <v>87</v>
      </c>
      <c r="C289" s="4" t="s">
        <v>15</v>
      </c>
      <c r="D289" s="4" t="s">
        <v>59</v>
      </c>
      <c r="E289" s="4" t="s">
        <v>347</v>
      </c>
      <c r="F289" s="4"/>
      <c r="G289" s="89">
        <f t="shared" ref="G289:H289" si="144">G290</f>
        <v>0.3</v>
      </c>
      <c r="H289" s="89">
        <f t="shared" si="144"/>
        <v>0</v>
      </c>
      <c r="I289" s="80">
        <f t="shared" si="127"/>
        <v>0</v>
      </c>
    </row>
    <row r="290" spans="1:9" ht="24" customHeight="1" x14ac:dyDescent="0.2">
      <c r="A290" s="5" t="s">
        <v>47</v>
      </c>
      <c r="B290" s="4" t="s">
        <v>87</v>
      </c>
      <c r="C290" s="4" t="s">
        <v>15</v>
      </c>
      <c r="D290" s="4" t="s">
        <v>59</v>
      </c>
      <c r="E290" s="4" t="s">
        <v>347</v>
      </c>
      <c r="F290" s="4" t="s">
        <v>51</v>
      </c>
      <c r="G290" s="89">
        <v>0.3</v>
      </c>
      <c r="H290" s="89"/>
      <c r="I290" s="80">
        <f t="shared" si="127"/>
        <v>0</v>
      </c>
    </row>
    <row r="291" spans="1:9" ht="24" customHeight="1" x14ac:dyDescent="0.2">
      <c r="A291" s="5" t="s">
        <v>254</v>
      </c>
      <c r="B291" s="4" t="s">
        <v>87</v>
      </c>
      <c r="C291" s="4" t="s">
        <v>15</v>
      </c>
      <c r="D291" s="4" t="s">
        <v>36</v>
      </c>
      <c r="E291" s="4"/>
      <c r="F291" s="4"/>
      <c r="G291" s="89">
        <f>G292</f>
        <v>113.2</v>
      </c>
      <c r="H291" s="89">
        <f t="shared" ref="H291:H293" si="145">H292</f>
        <v>0</v>
      </c>
      <c r="I291" s="80">
        <f t="shared" si="127"/>
        <v>0</v>
      </c>
    </row>
    <row r="292" spans="1:9" ht="36" customHeight="1" x14ac:dyDescent="0.2">
      <c r="A292" s="5" t="s">
        <v>331</v>
      </c>
      <c r="B292" s="4" t="s">
        <v>87</v>
      </c>
      <c r="C292" s="4" t="s">
        <v>15</v>
      </c>
      <c r="D292" s="4" t="s">
        <v>36</v>
      </c>
      <c r="E292" s="4" t="s">
        <v>12</v>
      </c>
      <c r="F292" s="4"/>
      <c r="G292" s="85">
        <f>G293</f>
        <v>113.2</v>
      </c>
      <c r="H292" s="85">
        <f t="shared" si="145"/>
        <v>0</v>
      </c>
      <c r="I292" s="80">
        <f t="shared" si="127"/>
        <v>0</v>
      </c>
    </row>
    <row r="293" spans="1:9" ht="36" customHeight="1" x14ac:dyDescent="0.2">
      <c r="A293" s="5" t="s">
        <v>187</v>
      </c>
      <c r="B293" s="4" t="s">
        <v>87</v>
      </c>
      <c r="C293" s="4" t="s">
        <v>15</v>
      </c>
      <c r="D293" s="4" t="s">
        <v>36</v>
      </c>
      <c r="E293" s="4" t="s">
        <v>332</v>
      </c>
      <c r="F293" s="4"/>
      <c r="G293" s="85">
        <f>G294</f>
        <v>113.2</v>
      </c>
      <c r="H293" s="85">
        <f t="shared" si="145"/>
        <v>0</v>
      </c>
      <c r="I293" s="80">
        <f t="shared" si="127"/>
        <v>0</v>
      </c>
    </row>
    <row r="294" spans="1:9" ht="48" customHeight="1" x14ac:dyDescent="0.2">
      <c r="A294" s="5" t="s">
        <v>171</v>
      </c>
      <c r="B294" s="4" t="s">
        <v>87</v>
      </c>
      <c r="C294" s="4" t="s">
        <v>15</v>
      </c>
      <c r="D294" s="4" t="s">
        <v>36</v>
      </c>
      <c r="E294" s="4" t="s">
        <v>170</v>
      </c>
      <c r="F294" s="4"/>
      <c r="G294" s="85">
        <f>G295</f>
        <v>113.2</v>
      </c>
      <c r="H294" s="85">
        <f t="shared" ref="H294" si="146">H295</f>
        <v>0</v>
      </c>
      <c r="I294" s="80">
        <f t="shared" si="127"/>
        <v>0</v>
      </c>
    </row>
    <row r="295" spans="1:9" ht="24" customHeight="1" x14ac:dyDescent="0.2">
      <c r="A295" s="5" t="s">
        <v>47</v>
      </c>
      <c r="B295" s="4" t="s">
        <v>87</v>
      </c>
      <c r="C295" s="4" t="s">
        <v>15</v>
      </c>
      <c r="D295" s="4" t="s">
        <v>36</v>
      </c>
      <c r="E295" s="4" t="s">
        <v>170</v>
      </c>
      <c r="F295" s="4" t="s">
        <v>51</v>
      </c>
      <c r="G295" s="85">
        <v>113.2</v>
      </c>
      <c r="H295" s="85"/>
      <c r="I295" s="80">
        <f t="shared" si="127"/>
        <v>0</v>
      </c>
    </row>
    <row r="296" spans="1:9" ht="24" customHeight="1" x14ac:dyDescent="0.2">
      <c r="A296" s="5" t="s">
        <v>192</v>
      </c>
      <c r="B296" s="4" t="s">
        <v>87</v>
      </c>
      <c r="C296" s="4" t="s">
        <v>15</v>
      </c>
      <c r="D296" s="4" t="s">
        <v>53</v>
      </c>
      <c r="E296" s="4"/>
      <c r="F296" s="4"/>
      <c r="G296" s="80">
        <f>G297</f>
        <v>813.14</v>
      </c>
      <c r="H296" s="80">
        <f t="shared" ref="H296" si="147">H297</f>
        <v>586.91202999999996</v>
      </c>
      <c r="I296" s="80">
        <f t="shared" si="127"/>
        <v>72.178472341786161</v>
      </c>
    </row>
    <row r="297" spans="1:9" ht="36" customHeight="1" x14ac:dyDescent="0.2">
      <c r="A297" s="5" t="s">
        <v>186</v>
      </c>
      <c r="B297" s="4" t="s">
        <v>87</v>
      </c>
      <c r="C297" s="4" t="s">
        <v>15</v>
      </c>
      <c r="D297" s="4" t="s">
        <v>53</v>
      </c>
      <c r="E297" s="4" t="s">
        <v>185</v>
      </c>
      <c r="F297" s="4"/>
      <c r="G297" s="85">
        <f t="shared" ref="G297" si="148">G298+G300</f>
        <v>813.14</v>
      </c>
      <c r="H297" s="85">
        <f t="shared" ref="H297" si="149">H298+H300</f>
        <v>586.91202999999996</v>
      </c>
      <c r="I297" s="80">
        <f t="shared" si="127"/>
        <v>72.178472341786161</v>
      </c>
    </row>
    <row r="298" spans="1:9" ht="36" customHeight="1" x14ac:dyDescent="0.2">
      <c r="A298" s="5" t="s">
        <v>184</v>
      </c>
      <c r="B298" s="4" t="s">
        <v>87</v>
      </c>
      <c r="C298" s="4" t="s">
        <v>15</v>
      </c>
      <c r="D298" s="4" t="s">
        <v>53</v>
      </c>
      <c r="E298" s="4" t="s">
        <v>183</v>
      </c>
      <c r="F298" s="4"/>
      <c r="G298" s="85">
        <f t="shared" ref="G298:H298" si="150">G299</f>
        <v>808.14</v>
      </c>
      <c r="H298" s="85">
        <f t="shared" si="150"/>
        <v>586.91202999999996</v>
      </c>
      <c r="I298" s="80">
        <f t="shared" si="127"/>
        <v>72.625043928032255</v>
      </c>
    </row>
    <row r="299" spans="1:9" ht="60" customHeight="1" x14ac:dyDescent="0.2">
      <c r="A299" s="5" t="s">
        <v>38</v>
      </c>
      <c r="B299" s="4" t="s">
        <v>87</v>
      </c>
      <c r="C299" s="4" t="s">
        <v>15</v>
      </c>
      <c r="D299" s="4" t="s">
        <v>53</v>
      </c>
      <c r="E299" s="4" t="s">
        <v>183</v>
      </c>
      <c r="F299" s="4" t="s">
        <v>34</v>
      </c>
      <c r="G299" s="85">
        <v>808.14</v>
      </c>
      <c r="H299" s="85">
        <f>459.93203+126.98</f>
        <v>586.91202999999996</v>
      </c>
      <c r="I299" s="80">
        <f t="shared" si="127"/>
        <v>72.625043928032255</v>
      </c>
    </row>
    <row r="300" spans="1:9" ht="24" customHeight="1" x14ac:dyDescent="0.2">
      <c r="A300" s="5" t="s">
        <v>182</v>
      </c>
      <c r="B300" s="4" t="s">
        <v>87</v>
      </c>
      <c r="C300" s="4" t="s">
        <v>15</v>
      </c>
      <c r="D300" s="4" t="s">
        <v>53</v>
      </c>
      <c r="E300" s="4" t="s">
        <v>181</v>
      </c>
      <c r="F300" s="4"/>
      <c r="G300" s="85">
        <f t="shared" ref="G300:H300" si="151">G301</f>
        <v>5</v>
      </c>
      <c r="H300" s="85">
        <f t="shared" si="151"/>
        <v>0</v>
      </c>
      <c r="I300" s="80">
        <f t="shared" si="127"/>
        <v>0</v>
      </c>
    </row>
    <row r="301" spans="1:9" ht="24" customHeight="1" x14ac:dyDescent="0.2">
      <c r="A301" s="5" t="s">
        <v>47</v>
      </c>
      <c r="B301" s="4" t="s">
        <v>87</v>
      </c>
      <c r="C301" s="4" t="s">
        <v>15</v>
      </c>
      <c r="D301" s="4" t="s">
        <v>53</v>
      </c>
      <c r="E301" s="4" t="s">
        <v>181</v>
      </c>
      <c r="F301" s="4" t="s">
        <v>51</v>
      </c>
      <c r="G301" s="85">
        <v>5</v>
      </c>
      <c r="H301" s="85"/>
      <c r="I301" s="80">
        <f t="shared" si="127"/>
        <v>0</v>
      </c>
    </row>
    <row r="302" spans="1:9" ht="12.75" customHeight="1" x14ac:dyDescent="0.2">
      <c r="A302" s="5" t="s">
        <v>180</v>
      </c>
      <c r="B302" s="4" t="s">
        <v>87</v>
      </c>
      <c r="C302" s="4" t="s">
        <v>15</v>
      </c>
      <c r="D302" s="4" t="s">
        <v>84</v>
      </c>
      <c r="E302" s="4"/>
      <c r="F302" s="4"/>
      <c r="G302" s="85">
        <f>G303</f>
        <v>924.31</v>
      </c>
      <c r="H302" s="85">
        <f t="shared" ref="H302:I303" si="152">H303</f>
        <v>924.04300000000001</v>
      </c>
      <c r="I302" s="80">
        <f t="shared" si="127"/>
        <v>99.971113587432797</v>
      </c>
    </row>
    <row r="303" spans="1:9" ht="24" customHeight="1" x14ac:dyDescent="0.2">
      <c r="A303" s="5" t="s">
        <v>179</v>
      </c>
      <c r="B303" s="4">
        <v>800</v>
      </c>
      <c r="C303" s="4" t="s">
        <v>15</v>
      </c>
      <c r="D303" s="4" t="s">
        <v>84</v>
      </c>
      <c r="E303" s="4" t="s">
        <v>178</v>
      </c>
      <c r="F303" s="4"/>
      <c r="G303" s="85">
        <f>G304</f>
        <v>924.31</v>
      </c>
      <c r="H303" s="85">
        <f t="shared" si="152"/>
        <v>924.04300000000001</v>
      </c>
      <c r="I303" s="85">
        <f t="shared" si="152"/>
        <v>99.971113587432797</v>
      </c>
    </row>
    <row r="304" spans="1:9" ht="24" customHeight="1" x14ac:dyDescent="0.2">
      <c r="A304" s="5" t="s">
        <v>77</v>
      </c>
      <c r="B304" s="4">
        <v>800</v>
      </c>
      <c r="C304" s="4" t="s">
        <v>15</v>
      </c>
      <c r="D304" s="4" t="s">
        <v>84</v>
      </c>
      <c r="E304" s="4" t="s">
        <v>178</v>
      </c>
      <c r="F304" s="4" t="s">
        <v>87</v>
      </c>
      <c r="G304" s="85">
        <v>924.31</v>
      </c>
      <c r="H304" s="85">
        <v>924.04300000000001</v>
      </c>
      <c r="I304" s="80">
        <f t="shared" si="127"/>
        <v>99.971113587432797</v>
      </c>
    </row>
    <row r="305" spans="1:9" ht="12.75" customHeight="1" x14ac:dyDescent="0.2">
      <c r="A305" s="5" t="s">
        <v>176</v>
      </c>
      <c r="B305" s="4" t="s">
        <v>87</v>
      </c>
      <c r="C305" s="4" t="s">
        <v>15</v>
      </c>
      <c r="D305" s="4" t="s">
        <v>24</v>
      </c>
      <c r="E305" s="4"/>
      <c r="F305" s="4"/>
      <c r="G305" s="80">
        <f>G306+G310+G315+G321+G327</f>
        <v>902.4</v>
      </c>
      <c r="H305" s="80">
        <f t="shared" ref="H305:I305" si="153">H306+H310+H315+H321+H327</f>
        <v>406.82070999999996</v>
      </c>
      <c r="I305" s="80">
        <f t="shared" si="153"/>
        <v>101.67696605062275</v>
      </c>
    </row>
    <row r="306" spans="1:9" ht="63" customHeight="1" x14ac:dyDescent="0.2">
      <c r="A306" s="5" t="s">
        <v>349</v>
      </c>
      <c r="B306" s="4" t="s">
        <v>87</v>
      </c>
      <c r="C306" s="4" t="s">
        <v>15</v>
      </c>
      <c r="D306" s="4" t="s">
        <v>24</v>
      </c>
      <c r="E306" s="4" t="s">
        <v>31</v>
      </c>
      <c r="F306" s="4"/>
      <c r="G306" s="85">
        <f>G307</f>
        <v>0.1</v>
      </c>
      <c r="H306" s="85">
        <f t="shared" ref="H306" si="154">H307</f>
        <v>0</v>
      </c>
      <c r="I306" s="80">
        <f t="shared" si="127"/>
        <v>0</v>
      </c>
    </row>
    <row r="307" spans="1:9" ht="63" customHeight="1" x14ac:dyDescent="0.2">
      <c r="A307" s="5" t="s">
        <v>350</v>
      </c>
      <c r="B307" s="4" t="s">
        <v>87</v>
      </c>
      <c r="C307" s="4" t="s">
        <v>15</v>
      </c>
      <c r="D307" s="4" t="s">
        <v>24</v>
      </c>
      <c r="E307" s="4" t="s">
        <v>351</v>
      </c>
      <c r="F307" s="4"/>
      <c r="G307" s="85">
        <f>G308</f>
        <v>0.1</v>
      </c>
      <c r="H307" s="85">
        <f t="shared" ref="H307" si="155">H308</f>
        <v>0</v>
      </c>
      <c r="I307" s="80">
        <f t="shared" si="127"/>
        <v>0</v>
      </c>
    </row>
    <row r="308" spans="1:9" ht="36" customHeight="1" x14ac:dyDescent="0.2">
      <c r="A308" s="5" t="s">
        <v>175</v>
      </c>
      <c r="B308" s="4" t="s">
        <v>87</v>
      </c>
      <c r="C308" s="4" t="s">
        <v>15</v>
      </c>
      <c r="D308" s="4" t="s">
        <v>24</v>
      </c>
      <c r="E308" s="4" t="s">
        <v>174</v>
      </c>
      <c r="F308" s="4"/>
      <c r="G308" s="85">
        <f t="shared" ref="G308:H308" si="156">G309</f>
        <v>0.1</v>
      </c>
      <c r="H308" s="85">
        <f t="shared" si="156"/>
        <v>0</v>
      </c>
      <c r="I308" s="80">
        <f t="shared" si="127"/>
        <v>0</v>
      </c>
    </row>
    <row r="309" spans="1:9" ht="24" customHeight="1" x14ac:dyDescent="0.2">
      <c r="A309" s="5" t="s">
        <v>47</v>
      </c>
      <c r="B309" s="4" t="s">
        <v>87</v>
      </c>
      <c r="C309" s="4" t="s">
        <v>15</v>
      </c>
      <c r="D309" s="4" t="s">
        <v>24</v>
      </c>
      <c r="E309" s="4" t="s">
        <v>174</v>
      </c>
      <c r="F309" s="4">
        <v>200</v>
      </c>
      <c r="G309" s="85">
        <v>0.1</v>
      </c>
      <c r="H309" s="85"/>
      <c r="I309" s="80">
        <f t="shared" si="127"/>
        <v>0</v>
      </c>
    </row>
    <row r="310" spans="1:9" ht="48" customHeight="1" x14ac:dyDescent="0.2">
      <c r="A310" s="5" t="s">
        <v>352</v>
      </c>
      <c r="B310" s="4" t="s">
        <v>87</v>
      </c>
      <c r="C310" s="4" t="s">
        <v>15</v>
      </c>
      <c r="D310" s="4" t="s">
        <v>24</v>
      </c>
      <c r="E310" s="4" t="s">
        <v>41</v>
      </c>
      <c r="F310" s="4"/>
      <c r="G310" s="85">
        <f>G311</f>
        <v>628.79999999999995</v>
      </c>
      <c r="H310" s="85">
        <f t="shared" ref="H310:H311" si="157">H311</f>
        <v>265.68995999999999</v>
      </c>
      <c r="I310" s="80">
        <f t="shared" si="127"/>
        <v>42.253492366412218</v>
      </c>
    </row>
    <row r="311" spans="1:9" ht="50.25" customHeight="1" x14ac:dyDescent="0.2">
      <c r="A311" s="5" t="s">
        <v>450</v>
      </c>
      <c r="B311" s="4" t="s">
        <v>87</v>
      </c>
      <c r="C311" s="4" t="s">
        <v>15</v>
      </c>
      <c r="D311" s="4" t="s">
        <v>24</v>
      </c>
      <c r="E311" s="4" t="s">
        <v>353</v>
      </c>
      <c r="F311" s="4"/>
      <c r="G311" s="85">
        <f>G312</f>
        <v>628.79999999999995</v>
      </c>
      <c r="H311" s="85">
        <f t="shared" si="157"/>
        <v>265.68995999999999</v>
      </c>
      <c r="I311" s="80">
        <f t="shared" si="127"/>
        <v>42.253492366412218</v>
      </c>
    </row>
    <row r="312" spans="1:9" ht="48" customHeight="1" x14ac:dyDescent="0.2">
      <c r="A312" s="5" t="s">
        <v>173</v>
      </c>
      <c r="B312" s="4" t="s">
        <v>87</v>
      </c>
      <c r="C312" s="4" t="s">
        <v>15</v>
      </c>
      <c r="D312" s="4" t="s">
        <v>24</v>
      </c>
      <c r="E312" s="4" t="s">
        <v>172</v>
      </c>
      <c r="F312" s="4"/>
      <c r="G312" s="85">
        <f>G313+G314</f>
        <v>628.79999999999995</v>
      </c>
      <c r="H312" s="85">
        <f t="shared" ref="H312" si="158">H313+H314</f>
        <v>265.68995999999999</v>
      </c>
      <c r="I312" s="80">
        <f t="shared" si="127"/>
        <v>42.253492366412218</v>
      </c>
    </row>
    <row r="313" spans="1:9" ht="24" customHeight="1" x14ac:dyDescent="0.2">
      <c r="A313" s="5" t="s">
        <v>38</v>
      </c>
      <c r="B313" s="4" t="s">
        <v>87</v>
      </c>
      <c r="C313" s="4" t="s">
        <v>15</v>
      </c>
      <c r="D313" s="4" t="s">
        <v>24</v>
      </c>
      <c r="E313" s="4" t="s">
        <v>172</v>
      </c>
      <c r="F313" s="4" t="s">
        <v>34</v>
      </c>
      <c r="G313" s="85">
        <f>419+131+6</f>
        <v>556</v>
      </c>
      <c r="H313" s="85">
        <f>204.06294+61.62702</f>
        <v>265.68995999999999</v>
      </c>
      <c r="I313" s="80">
        <f t="shared" si="127"/>
        <v>47.785964028776981</v>
      </c>
    </row>
    <row r="314" spans="1:9" ht="24" customHeight="1" x14ac:dyDescent="0.2">
      <c r="A314" s="5" t="s">
        <v>47</v>
      </c>
      <c r="B314" s="4" t="s">
        <v>87</v>
      </c>
      <c r="C314" s="4" t="s">
        <v>15</v>
      </c>
      <c r="D314" s="4" t="s">
        <v>24</v>
      </c>
      <c r="E314" s="4" t="s">
        <v>172</v>
      </c>
      <c r="F314" s="4" t="s">
        <v>51</v>
      </c>
      <c r="G314" s="85">
        <v>72.8</v>
      </c>
      <c r="H314" s="85"/>
      <c r="I314" s="80">
        <f t="shared" si="127"/>
        <v>0</v>
      </c>
    </row>
    <row r="315" spans="1:9" ht="59.25" customHeight="1" x14ac:dyDescent="0.2">
      <c r="A315" s="5" t="s">
        <v>331</v>
      </c>
      <c r="B315" s="4" t="s">
        <v>87</v>
      </c>
      <c r="C315" s="4" t="s">
        <v>15</v>
      </c>
      <c r="D315" s="4" t="s">
        <v>24</v>
      </c>
      <c r="E315" s="4" t="s">
        <v>12</v>
      </c>
      <c r="F315" s="4"/>
      <c r="G315" s="85">
        <f>G316</f>
        <v>237.5</v>
      </c>
      <c r="H315" s="85">
        <f t="shared" ref="H315" si="159">H316</f>
        <v>141.13075000000001</v>
      </c>
      <c r="I315" s="80">
        <f t="shared" si="127"/>
        <v>59.423473684210528</v>
      </c>
    </row>
    <row r="316" spans="1:9" ht="48" customHeight="1" x14ac:dyDescent="0.2">
      <c r="A316" s="5" t="s">
        <v>187</v>
      </c>
      <c r="B316" s="4" t="s">
        <v>87</v>
      </c>
      <c r="C316" s="4" t="s">
        <v>15</v>
      </c>
      <c r="D316" s="4" t="s">
        <v>24</v>
      </c>
      <c r="E316" s="4" t="s">
        <v>332</v>
      </c>
      <c r="F316" s="4"/>
      <c r="G316" s="85">
        <f>G317+G319</f>
        <v>237.5</v>
      </c>
      <c r="H316" s="85">
        <f t="shared" ref="H316" si="160">H317+H319</f>
        <v>141.13075000000001</v>
      </c>
      <c r="I316" s="80">
        <f t="shared" si="127"/>
        <v>59.423473684210528</v>
      </c>
    </row>
    <row r="317" spans="1:9" ht="36" customHeight="1" x14ac:dyDescent="0.2">
      <c r="A317" s="5" t="s">
        <v>465</v>
      </c>
      <c r="B317" s="4" t="s">
        <v>87</v>
      </c>
      <c r="C317" s="4" t="s">
        <v>15</v>
      </c>
      <c r="D317" s="4" t="s">
        <v>24</v>
      </c>
      <c r="E317" s="4" t="s">
        <v>169</v>
      </c>
      <c r="F317" s="4"/>
      <c r="G317" s="85">
        <f t="shared" ref="G317:H317" si="161">G318</f>
        <v>51.6</v>
      </c>
      <c r="H317" s="85">
        <f t="shared" si="161"/>
        <v>12.9</v>
      </c>
      <c r="I317" s="80">
        <f t="shared" si="127"/>
        <v>25</v>
      </c>
    </row>
    <row r="318" spans="1:9" ht="24" customHeight="1" x14ac:dyDescent="0.2">
      <c r="A318" s="5" t="s">
        <v>47</v>
      </c>
      <c r="B318" s="4" t="s">
        <v>87</v>
      </c>
      <c r="C318" s="4" t="s">
        <v>15</v>
      </c>
      <c r="D318" s="4" t="s">
        <v>24</v>
      </c>
      <c r="E318" s="4" t="s">
        <v>169</v>
      </c>
      <c r="F318" s="4" t="s">
        <v>51</v>
      </c>
      <c r="G318" s="85">
        <v>51.6</v>
      </c>
      <c r="H318" s="85">
        <f>12.9</f>
        <v>12.9</v>
      </c>
      <c r="I318" s="80">
        <f t="shared" si="127"/>
        <v>25</v>
      </c>
    </row>
    <row r="319" spans="1:9" ht="60" customHeight="1" x14ac:dyDescent="0.2">
      <c r="A319" s="5" t="s">
        <v>466</v>
      </c>
      <c r="B319" s="4" t="s">
        <v>87</v>
      </c>
      <c r="C319" s="4" t="s">
        <v>15</v>
      </c>
      <c r="D319" s="4" t="s">
        <v>24</v>
      </c>
      <c r="E319" s="4" t="s">
        <v>168</v>
      </c>
      <c r="F319" s="4"/>
      <c r="G319" s="85">
        <f t="shared" ref="G319:H319" si="162">G320</f>
        <v>185.9</v>
      </c>
      <c r="H319" s="85">
        <f t="shared" si="162"/>
        <v>128.23075</v>
      </c>
      <c r="I319" s="80">
        <f t="shared" si="127"/>
        <v>68.978348574502419</v>
      </c>
    </row>
    <row r="320" spans="1:9" ht="60" customHeight="1" x14ac:dyDescent="0.2">
      <c r="A320" s="5" t="s">
        <v>38</v>
      </c>
      <c r="B320" s="4" t="s">
        <v>87</v>
      </c>
      <c r="C320" s="4" t="s">
        <v>15</v>
      </c>
      <c r="D320" s="4" t="s">
        <v>24</v>
      </c>
      <c r="E320" s="4" t="s">
        <v>168</v>
      </c>
      <c r="F320" s="4" t="s">
        <v>34</v>
      </c>
      <c r="G320" s="85">
        <v>185.9</v>
      </c>
      <c r="H320" s="85">
        <f>99.58261+28.64814</f>
        <v>128.23075</v>
      </c>
      <c r="I320" s="80">
        <f t="shared" si="127"/>
        <v>68.978348574502419</v>
      </c>
    </row>
    <row r="321" spans="1:9" ht="59.25" customHeight="1" x14ac:dyDescent="0.2">
      <c r="A321" s="5" t="s">
        <v>354</v>
      </c>
      <c r="B321" s="4" t="s">
        <v>87</v>
      </c>
      <c r="C321" s="4" t="s">
        <v>15</v>
      </c>
      <c r="D321" s="4" t="s">
        <v>24</v>
      </c>
      <c r="E321" s="4" t="s">
        <v>135</v>
      </c>
      <c r="F321" s="4"/>
      <c r="G321" s="83">
        <f>G322</f>
        <v>20</v>
      </c>
      <c r="H321" s="83">
        <f t="shared" ref="H321:H322" si="163">H322</f>
        <v>0</v>
      </c>
      <c r="I321" s="80">
        <f t="shared" si="127"/>
        <v>0</v>
      </c>
    </row>
    <row r="322" spans="1:9" ht="48" customHeight="1" x14ac:dyDescent="0.2">
      <c r="A322" s="5" t="s">
        <v>356</v>
      </c>
      <c r="B322" s="4" t="s">
        <v>87</v>
      </c>
      <c r="C322" s="4" t="s">
        <v>15</v>
      </c>
      <c r="D322" s="4" t="s">
        <v>24</v>
      </c>
      <c r="E322" s="4" t="s">
        <v>357</v>
      </c>
      <c r="F322" s="4"/>
      <c r="G322" s="83">
        <f>G323</f>
        <v>20</v>
      </c>
      <c r="H322" s="83">
        <f t="shared" si="163"/>
        <v>0</v>
      </c>
      <c r="I322" s="80">
        <f t="shared" si="127"/>
        <v>0</v>
      </c>
    </row>
    <row r="323" spans="1:9" ht="36" customHeight="1" x14ac:dyDescent="0.2">
      <c r="A323" s="5" t="s">
        <v>288</v>
      </c>
      <c r="B323" s="4" t="s">
        <v>87</v>
      </c>
      <c r="C323" s="4" t="s">
        <v>15</v>
      </c>
      <c r="D323" s="4" t="s">
        <v>24</v>
      </c>
      <c r="E323" s="4" t="s">
        <v>154</v>
      </c>
      <c r="F323" s="4"/>
      <c r="G323" s="83">
        <f t="shared" ref="G323" si="164">G324+G325</f>
        <v>20</v>
      </c>
      <c r="H323" s="83">
        <f t="shared" ref="H323" si="165">H324+H325</f>
        <v>0</v>
      </c>
      <c r="I323" s="80">
        <f t="shared" si="127"/>
        <v>0</v>
      </c>
    </row>
    <row r="324" spans="1:9" ht="24" hidden="1" customHeight="1" x14ac:dyDescent="0.2">
      <c r="A324" s="5" t="s">
        <v>47</v>
      </c>
      <c r="B324" s="4" t="s">
        <v>87</v>
      </c>
      <c r="C324" s="4" t="s">
        <v>15</v>
      </c>
      <c r="D324" s="4" t="s">
        <v>24</v>
      </c>
      <c r="E324" s="4" t="s">
        <v>154</v>
      </c>
      <c r="F324" s="4">
        <v>200</v>
      </c>
      <c r="G324" s="83"/>
      <c r="H324" s="83"/>
      <c r="I324" s="80" t="e">
        <f t="shared" si="127"/>
        <v>#DIV/0!</v>
      </c>
    </row>
    <row r="325" spans="1:9" ht="12.75" customHeight="1" x14ac:dyDescent="0.2">
      <c r="A325" s="5" t="s">
        <v>45</v>
      </c>
      <c r="B325" s="4" t="s">
        <v>87</v>
      </c>
      <c r="C325" s="4" t="s">
        <v>15</v>
      </c>
      <c r="D325" s="4" t="s">
        <v>24</v>
      </c>
      <c r="E325" s="4" t="s">
        <v>154</v>
      </c>
      <c r="F325" s="4" t="s">
        <v>43</v>
      </c>
      <c r="G325" s="83">
        <v>20</v>
      </c>
      <c r="H325" s="83"/>
      <c r="I325" s="80">
        <f t="shared" ref="I325:I386" si="166">H325/G325*100</f>
        <v>0</v>
      </c>
    </row>
    <row r="326" spans="1:9" ht="36" customHeight="1" x14ac:dyDescent="0.2">
      <c r="A326" s="5" t="s">
        <v>296</v>
      </c>
      <c r="B326" s="4" t="s">
        <v>87</v>
      </c>
      <c r="C326" s="4" t="s">
        <v>15</v>
      </c>
      <c r="D326" s="4" t="s">
        <v>24</v>
      </c>
      <c r="E326" s="4" t="s">
        <v>293</v>
      </c>
      <c r="F326" s="4"/>
      <c r="G326" s="83">
        <f t="shared" ref="G326:H329" si="167">G327</f>
        <v>16</v>
      </c>
      <c r="H326" s="83">
        <f t="shared" si="167"/>
        <v>0</v>
      </c>
      <c r="I326" s="80">
        <f t="shared" si="166"/>
        <v>0</v>
      </c>
    </row>
    <row r="327" spans="1:9" ht="57" customHeight="1" x14ac:dyDescent="0.2">
      <c r="A327" s="5" t="s">
        <v>358</v>
      </c>
      <c r="B327" s="4" t="s">
        <v>87</v>
      </c>
      <c r="C327" s="4" t="s">
        <v>15</v>
      </c>
      <c r="D327" s="4" t="s">
        <v>24</v>
      </c>
      <c r="E327" s="4" t="s">
        <v>294</v>
      </c>
      <c r="F327" s="4"/>
      <c r="G327" s="83">
        <f>G328</f>
        <v>16</v>
      </c>
      <c r="H327" s="83">
        <f t="shared" si="167"/>
        <v>0</v>
      </c>
      <c r="I327" s="80">
        <f t="shared" si="166"/>
        <v>0</v>
      </c>
    </row>
    <row r="328" spans="1:9" ht="36" customHeight="1" x14ac:dyDescent="0.2">
      <c r="A328" s="5" t="s">
        <v>297</v>
      </c>
      <c r="B328" s="4" t="s">
        <v>87</v>
      </c>
      <c r="C328" s="4" t="s">
        <v>15</v>
      </c>
      <c r="D328" s="4" t="s">
        <v>24</v>
      </c>
      <c r="E328" s="4" t="s">
        <v>359</v>
      </c>
      <c r="F328" s="4"/>
      <c r="G328" s="83">
        <f>G329</f>
        <v>16</v>
      </c>
      <c r="H328" s="83">
        <f t="shared" si="167"/>
        <v>0</v>
      </c>
      <c r="I328" s="80">
        <f t="shared" si="166"/>
        <v>0</v>
      </c>
    </row>
    <row r="329" spans="1:9" ht="29.25" customHeight="1" x14ac:dyDescent="0.2">
      <c r="A329" s="5" t="s">
        <v>478</v>
      </c>
      <c r="B329" s="4" t="s">
        <v>87</v>
      </c>
      <c r="C329" s="4" t="s">
        <v>15</v>
      </c>
      <c r="D329" s="4" t="s">
        <v>24</v>
      </c>
      <c r="E329" s="4" t="s">
        <v>295</v>
      </c>
      <c r="F329" s="4"/>
      <c r="G329" s="83">
        <f>G330</f>
        <v>16</v>
      </c>
      <c r="H329" s="83">
        <f t="shared" si="167"/>
        <v>0</v>
      </c>
      <c r="I329" s="80">
        <f t="shared" si="166"/>
        <v>0</v>
      </c>
    </row>
    <row r="330" spans="1:9" ht="24" customHeight="1" x14ac:dyDescent="0.2">
      <c r="A330" s="5" t="s">
        <v>47</v>
      </c>
      <c r="B330" s="4" t="s">
        <v>87</v>
      </c>
      <c r="C330" s="4" t="s">
        <v>15</v>
      </c>
      <c r="D330" s="4" t="s">
        <v>24</v>
      </c>
      <c r="E330" s="4" t="s">
        <v>295</v>
      </c>
      <c r="F330" s="4" t="s">
        <v>51</v>
      </c>
      <c r="G330" s="83">
        <v>16</v>
      </c>
      <c r="H330" s="83"/>
      <c r="I330" s="80">
        <f t="shared" si="166"/>
        <v>0</v>
      </c>
    </row>
    <row r="331" spans="1:9" ht="24" customHeight="1" x14ac:dyDescent="0.2">
      <c r="A331" s="5" t="s">
        <v>164</v>
      </c>
      <c r="B331" s="4" t="s">
        <v>87</v>
      </c>
      <c r="C331" s="4" t="s">
        <v>6</v>
      </c>
      <c r="D331" s="4"/>
      <c r="E331" s="4"/>
      <c r="F331" s="4"/>
      <c r="G331" s="88">
        <f>G332+G348</f>
        <v>5478.18</v>
      </c>
      <c r="H331" s="88">
        <f>H332+H348</f>
        <v>2058.3770300000001</v>
      </c>
      <c r="I331" s="80">
        <f t="shared" si="166"/>
        <v>37.574103625656697</v>
      </c>
    </row>
    <row r="332" spans="1:9" ht="36" customHeight="1" x14ac:dyDescent="0.2">
      <c r="A332" s="5" t="s">
        <v>163</v>
      </c>
      <c r="B332" s="4" t="s">
        <v>87</v>
      </c>
      <c r="C332" s="4" t="s">
        <v>6</v>
      </c>
      <c r="D332" s="4" t="s">
        <v>70</v>
      </c>
      <c r="E332" s="4"/>
      <c r="F332" s="4"/>
      <c r="G332" s="80">
        <f>G333+G342+G346</f>
        <v>5438.18</v>
      </c>
      <c r="H332" s="80">
        <f t="shared" ref="H332" si="168">H333+H342+H346</f>
        <v>2047.3770300000001</v>
      </c>
      <c r="I332" s="80">
        <f t="shared" si="166"/>
        <v>37.648202707523467</v>
      </c>
    </row>
    <row r="333" spans="1:9" ht="60" customHeight="1" x14ac:dyDescent="0.2">
      <c r="A333" s="5" t="s">
        <v>451</v>
      </c>
      <c r="B333" s="4" t="s">
        <v>87</v>
      </c>
      <c r="C333" s="4" t="s">
        <v>6</v>
      </c>
      <c r="D333" s="4" t="s">
        <v>70</v>
      </c>
      <c r="E333" s="4" t="s">
        <v>285</v>
      </c>
      <c r="F333" s="4"/>
      <c r="G333" s="83">
        <f>G334+G340</f>
        <v>2989.18</v>
      </c>
      <c r="H333" s="83">
        <f t="shared" ref="H333" si="169">H334+H340</f>
        <v>1415.40039</v>
      </c>
      <c r="I333" s="80">
        <f t="shared" si="166"/>
        <v>47.350791521420597</v>
      </c>
    </row>
    <row r="334" spans="1:9" ht="25.5" customHeight="1" x14ac:dyDescent="0.2">
      <c r="A334" s="5" t="s">
        <v>452</v>
      </c>
      <c r="B334" s="4" t="s">
        <v>87</v>
      </c>
      <c r="C334" s="4" t="s">
        <v>6</v>
      </c>
      <c r="D334" s="4" t="s">
        <v>70</v>
      </c>
      <c r="E334" s="4" t="s">
        <v>162</v>
      </c>
      <c r="F334" s="4"/>
      <c r="G334" s="83">
        <f>G335+G337</f>
        <v>2622.1</v>
      </c>
      <c r="H334" s="83">
        <f t="shared" ref="H334" si="170">H335+H337</f>
        <v>1252.2716399999999</v>
      </c>
      <c r="I334" s="80">
        <f t="shared" si="166"/>
        <v>47.758347889096527</v>
      </c>
    </row>
    <row r="335" spans="1:9" ht="23.25" customHeight="1" x14ac:dyDescent="0.2">
      <c r="A335" s="5" t="s">
        <v>281</v>
      </c>
      <c r="B335" s="4" t="s">
        <v>87</v>
      </c>
      <c r="C335" s="4" t="s">
        <v>6</v>
      </c>
      <c r="D335" s="4" t="s">
        <v>70</v>
      </c>
      <c r="E335" s="4" t="s">
        <v>161</v>
      </c>
      <c r="F335" s="4"/>
      <c r="G335" s="83">
        <f>G336</f>
        <v>2600.1</v>
      </c>
      <c r="H335" s="83">
        <f t="shared" ref="H335" si="171">H336</f>
        <v>1237.6946399999999</v>
      </c>
      <c r="I335" s="80">
        <f t="shared" si="166"/>
        <v>47.601809161186111</v>
      </c>
    </row>
    <row r="336" spans="1:9" ht="60" customHeight="1" x14ac:dyDescent="0.2">
      <c r="A336" s="5" t="s">
        <v>38</v>
      </c>
      <c r="B336" s="4" t="s">
        <v>87</v>
      </c>
      <c r="C336" s="4" t="s">
        <v>6</v>
      </c>
      <c r="D336" s="4" t="s">
        <v>70</v>
      </c>
      <c r="E336" s="4" t="s">
        <v>161</v>
      </c>
      <c r="F336" s="4">
        <v>100</v>
      </c>
      <c r="G336" s="83">
        <v>2600.1</v>
      </c>
      <c r="H336" s="83">
        <f>968.31662+269.37802</f>
        <v>1237.6946399999999</v>
      </c>
      <c r="I336" s="80">
        <f t="shared" si="166"/>
        <v>47.601809161186111</v>
      </c>
    </row>
    <row r="337" spans="1:9" ht="24" customHeight="1" x14ac:dyDescent="0.2">
      <c r="A337" s="5" t="s">
        <v>282</v>
      </c>
      <c r="B337" s="4" t="s">
        <v>87</v>
      </c>
      <c r="C337" s="4" t="s">
        <v>6</v>
      </c>
      <c r="D337" s="4" t="s">
        <v>70</v>
      </c>
      <c r="E337" s="4" t="s">
        <v>160</v>
      </c>
      <c r="F337" s="4"/>
      <c r="G337" s="83">
        <f>G338+G339</f>
        <v>22</v>
      </c>
      <c r="H337" s="83">
        <f t="shared" ref="H337" si="172">H338+H339</f>
        <v>14.577</v>
      </c>
      <c r="I337" s="80">
        <f t="shared" si="166"/>
        <v>66.259090909090915</v>
      </c>
    </row>
    <row r="338" spans="1:9" ht="24" customHeight="1" x14ac:dyDescent="0.2">
      <c r="A338" s="5" t="s">
        <v>47</v>
      </c>
      <c r="B338" s="4" t="s">
        <v>87</v>
      </c>
      <c r="C338" s="4" t="s">
        <v>6</v>
      </c>
      <c r="D338" s="4" t="s">
        <v>70</v>
      </c>
      <c r="E338" s="4" t="s">
        <v>160</v>
      </c>
      <c r="F338" s="4" t="s">
        <v>51</v>
      </c>
      <c r="G338" s="83">
        <f>9+6</f>
        <v>15</v>
      </c>
      <c r="H338" s="83">
        <v>11.246</v>
      </c>
      <c r="I338" s="80">
        <f t="shared" si="166"/>
        <v>74.973333333333329</v>
      </c>
    </row>
    <row r="339" spans="1:9" ht="24" customHeight="1" x14ac:dyDescent="0.2">
      <c r="A339" s="5" t="s">
        <v>77</v>
      </c>
      <c r="B339" s="4" t="s">
        <v>87</v>
      </c>
      <c r="C339" s="4" t="s">
        <v>6</v>
      </c>
      <c r="D339" s="4" t="s">
        <v>70</v>
      </c>
      <c r="E339" s="4" t="s">
        <v>160</v>
      </c>
      <c r="F339" s="4" t="s">
        <v>87</v>
      </c>
      <c r="G339" s="83">
        <v>7</v>
      </c>
      <c r="H339" s="83">
        <v>3.331</v>
      </c>
      <c r="I339" s="80">
        <f t="shared" si="166"/>
        <v>47.585714285714289</v>
      </c>
    </row>
    <row r="340" spans="1:9" ht="24" customHeight="1" x14ac:dyDescent="0.2">
      <c r="A340" s="5" t="s">
        <v>484</v>
      </c>
      <c r="B340" s="4" t="s">
        <v>87</v>
      </c>
      <c r="C340" s="4" t="s">
        <v>6</v>
      </c>
      <c r="D340" s="4" t="s">
        <v>70</v>
      </c>
      <c r="E340" s="4" t="s">
        <v>505</v>
      </c>
      <c r="F340" s="4"/>
      <c r="G340" s="80">
        <f>G341</f>
        <v>367.08</v>
      </c>
      <c r="H340" s="80">
        <f t="shared" ref="H340" si="173">H341</f>
        <v>163.12875</v>
      </c>
      <c r="I340" s="80">
        <f t="shared" si="166"/>
        <v>44.439563582870214</v>
      </c>
    </row>
    <row r="341" spans="1:9" ht="24" customHeight="1" x14ac:dyDescent="0.2">
      <c r="A341" s="5" t="s">
        <v>38</v>
      </c>
      <c r="B341" s="4" t="s">
        <v>87</v>
      </c>
      <c r="C341" s="4" t="s">
        <v>6</v>
      </c>
      <c r="D341" s="4" t="s">
        <v>70</v>
      </c>
      <c r="E341" s="4" t="s">
        <v>505</v>
      </c>
      <c r="F341" s="4" t="s">
        <v>34</v>
      </c>
      <c r="G341" s="80">
        <v>367.08</v>
      </c>
      <c r="H341" s="80">
        <f>110.368+52.76075</f>
        <v>163.12875</v>
      </c>
      <c r="I341" s="80">
        <f t="shared" si="166"/>
        <v>44.439563582870214</v>
      </c>
    </row>
    <row r="342" spans="1:9" ht="24" customHeight="1" x14ac:dyDescent="0.2">
      <c r="A342" s="5" t="s">
        <v>354</v>
      </c>
      <c r="B342" s="4" t="s">
        <v>87</v>
      </c>
      <c r="C342" s="4" t="s">
        <v>6</v>
      </c>
      <c r="D342" s="4" t="s">
        <v>70</v>
      </c>
      <c r="E342" s="4" t="s">
        <v>135</v>
      </c>
      <c r="F342" s="4"/>
      <c r="G342" s="83">
        <f>G343</f>
        <v>1994</v>
      </c>
      <c r="H342" s="83">
        <f t="shared" ref="H342:H343" si="174">H343</f>
        <v>203.68163999999999</v>
      </c>
      <c r="I342" s="80">
        <f t="shared" si="166"/>
        <v>10.214726178535606</v>
      </c>
    </row>
    <row r="343" spans="1:9" ht="41.25" customHeight="1" x14ac:dyDescent="0.2">
      <c r="A343" s="5" t="s">
        <v>159</v>
      </c>
      <c r="B343" s="4" t="s">
        <v>87</v>
      </c>
      <c r="C343" s="4" t="s">
        <v>6</v>
      </c>
      <c r="D343" s="4" t="s">
        <v>70</v>
      </c>
      <c r="E343" s="4" t="s">
        <v>361</v>
      </c>
      <c r="F343" s="4"/>
      <c r="G343" s="83">
        <f>G344</f>
        <v>1994</v>
      </c>
      <c r="H343" s="83">
        <f t="shared" si="174"/>
        <v>203.68163999999999</v>
      </c>
      <c r="I343" s="80">
        <f t="shared" si="166"/>
        <v>10.214726178535606</v>
      </c>
    </row>
    <row r="344" spans="1:9" ht="43.5" customHeight="1" x14ac:dyDescent="0.2">
      <c r="A344" s="5" t="s">
        <v>550</v>
      </c>
      <c r="B344" s="4" t="s">
        <v>87</v>
      </c>
      <c r="C344" s="4" t="s">
        <v>6</v>
      </c>
      <c r="D344" s="4" t="s">
        <v>70</v>
      </c>
      <c r="E344" s="4" t="s">
        <v>549</v>
      </c>
      <c r="F344" s="4"/>
      <c r="G344" s="83">
        <f>G345</f>
        <v>1994</v>
      </c>
      <c r="H344" s="83">
        <f t="shared" ref="H344" si="175">H345</f>
        <v>203.68163999999999</v>
      </c>
      <c r="I344" s="80">
        <f t="shared" si="166"/>
        <v>10.214726178535606</v>
      </c>
    </row>
    <row r="345" spans="1:9" ht="24" customHeight="1" x14ac:dyDescent="0.2">
      <c r="A345" s="5" t="s">
        <v>47</v>
      </c>
      <c r="B345" s="4" t="s">
        <v>87</v>
      </c>
      <c r="C345" s="4" t="s">
        <v>6</v>
      </c>
      <c r="D345" s="4" t="s">
        <v>70</v>
      </c>
      <c r="E345" s="4" t="s">
        <v>549</v>
      </c>
      <c r="F345" s="4" t="s">
        <v>51</v>
      </c>
      <c r="G345" s="83">
        <f>2000-6</f>
        <v>1994</v>
      </c>
      <c r="H345" s="83">
        <f>203.68164</f>
        <v>203.68163999999999</v>
      </c>
      <c r="I345" s="80">
        <f t="shared" si="166"/>
        <v>10.214726178535606</v>
      </c>
    </row>
    <row r="346" spans="1:9" ht="12.75" customHeight="1" x14ac:dyDescent="0.2">
      <c r="A346" s="5" t="s">
        <v>46</v>
      </c>
      <c r="B346" s="4" t="s">
        <v>87</v>
      </c>
      <c r="C346" s="4" t="s">
        <v>6</v>
      </c>
      <c r="D346" s="4" t="s">
        <v>70</v>
      </c>
      <c r="E346" s="4" t="s">
        <v>44</v>
      </c>
      <c r="F346" s="4"/>
      <c r="G346" s="82">
        <f t="shared" ref="G346:H346" si="176">G347</f>
        <v>455</v>
      </c>
      <c r="H346" s="82">
        <f t="shared" si="176"/>
        <v>428.29500000000002</v>
      </c>
      <c r="I346" s="80">
        <f t="shared" si="166"/>
        <v>94.130769230769232</v>
      </c>
    </row>
    <row r="347" spans="1:9" ht="27.75" customHeight="1" x14ac:dyDescent="0.2">
      <c r="A347" s="5" t="s">
        <v>47</v>
      </c>
      <c r="B347" s="4" t="s">
        <v>87</v>
      </c>
      <c r="C347" s="4" t="s">
        <v>6</v>
      </c>
      <c r="D347" s="4" t="s">
        <v>70</v>
      </c>
      <c r="E347" s="4" t="s">
        <v>44</v>
      </c>
      <c r="F347" s="4" t="s">
        <v>51</v>
      </c>
      <c r="G347" s="82">
        <v>455</v>
      </c>
      <c r="H347" s="82">
        <v>428.29500000000002</v>
      </c>
      <c r="I347" s="80">
        <f t="shared" si="166"/>
        <v>94.130769230769232</v>
      </c>
    </row>
    <row r="348" spans="1:9" ht="24" customHeight="1" x14ac:dyDescent="0.2">
      <c r="A348" s="5" t="s">
        <v>158</v>
      </c>
      <c r="B348" s="4" t="s">
        <v>87</v>
      </c>
      <c r="C348" s="4" t="s">
        <v>6</v>
      </c>
      <c r="D348" s="4" t="s">
        <v>7</v>
      </c>
      <c r="E348" s="4"/>
      <c r="F348" s="4"/>
      <c r="G348" s="88">
        <f>G349</f>
        <v>40</v>
      </c>
      <c r="H348" s="88">
        <f t="shared" ref="H348" si="177">H349</f>
        <v>11</v>
      </c>
      <c r="I348" s="80">
        <f t="shared" si="166"/>
        <v>27.500000000000004</v>
      </c>
    </row>
    <row r="349" spans="1:9" ht="24" customHeight="1" x14ac:dyDescent="0.2">
      <c r="A349" s="5" t="s">
        <v>354</v>
      </c>
      <c r="B349" s="4" t="s">
        <v>87</v>
      </c>
      <c r="C349" s="4" t="s">
        <v>6</v>
      </c>
      <c r="D349" s="4">
        <v>14</v>
      </c>
      <c r="E349" s="4" t="s">
        <v>135</v>
      </c>
      <c r="F349" s="4"/>
      <c r="G349" s="83">
        <f>G350+G353</f>
        <v>40</v>
      </c>
      <c r="H349" s="83">
        <f t="shared" ref="H349" si="178">H350+H353</f>
        <v>11</v>
      </c>
      <c r="I349" s="80">
        <f t="shared" si="166"/>
        <v>27.500000000000004</v>
      </c>
    </row>
    <row r="350" spans="1:9" ht="60" customHeight="1" x14ac:dyDescent="0.2">
      <c r="A350" s="5" t="s">
        <v>157</v>
      </c>
      <c r="B350" s="4" t="s">
        <v>87</v>
      </c>
      <c r="C350" s="4" t="s">
        <v>6</v>
      </c>
      <c r="D350" s="4" t="s">
        <v>7</v>
      </c>
      <c r="E350" s="4" t="s">
        <v>357</v>
      </c>
      <c r="F350" s="4"/>
      <c r="G350" s="83">
        <f>G351</f>
        <v>15</v>
      </c>
      <c r="H350" s="83">
        <f t="shared" ref="H350:H351" si="179">H351</f>
        <v>0</v>
      </c>
      <c r="I350" s="80">
        <f t="shared" si="166"/>
        <v>0</v>
      </c>
    </row>
    <row r="351" spans="1:9" ht="24" x14ac:dyDescent="0.2">
      <c r="A351" s="5" t="s">
        <v>362</v>
      </c>
      <c r="B351" s="4" t="s">
        <v>87</v>
      </c>
      <c r="C351" s="4" t="s">
        <v>6</v>
      </c>
      <c r="D351" s="4" t="s">
        <v>7</v>
      </c>
      <c r="E351" s="4" t="s">
        <v>156</v>
      </c>
      <c r="F351" s="4"/>
      <c r="G351" s="83">
        <f>G352</f>
        <v>15</v>
      </c>
      <c r="H351" s="83">
        <f t="shared" si="179"/>
        <v>0</v>
      </c>
      <c r="I351" s="80">
        <f t="shared" si="166"/>
        <v>0</v>
      </c>
    </row>
    <row r="352" spans="1:9" ht="24" customHeight="1" x14ac:dyDescent="0.2">
      <c r="A352" s="5" t="s">
        <v>47</v>
      </c>
      <c r="B352" s="4" t="s">
        <v>87</v>
      </c>
      <c r="C352" s="4" t="s">
        <v>6</v>
      </c>
      <c r="D352" s="4">
        <v>14</v>
      </c>
      <c r="E352" s="4" t="s">
        <v>156</v>
      </c>
      <c r="F352" s="4">
        <v>200</v>
      </c>
      <c r="G352" s="83">
        <v>15</v>
      </c>
      <c r="H352" s="83"/>
      <c r="I352" s="80">
        <f t="shared" si="166"/>
        <v>0</v>
      </c>
    </row>
    <row r="353" spans="1:9" ht="48" customHeight="1" x14ac:dyDescent="0.2">
      <c r="A353" s="5" t="s">
        <v>155</v>
      </c>
      <c r="B353" s="4" t="s">
        <v>87</v>
      </c>
      <c r="C353" s="4" t="s">
        <v>6</v>
      </c>
      <c r="D353" s="4" t="s">
        <v>7</v>
      </c>
      <c r="E353" s="4" t="s">
        <v>363</v>
      </c>
      <c r="F353" s="4"/>
      <c r="G353" s="83">
        <f>G354+G356</f>
        <v>25</v>
      </c>
      <c r="H353" s="83">
        <f t="shared" ref="H353" si="180">H354+H356</f>
        <v>11</v>
      </c>
      <c r="I353" s="80">
        <f t="shared" si="166"/>
        <v>44</v>
      </c>
    </row>
    <row r="354" spans="1:9" ht="48" customHeight="1" x14ac:dyDescent="0.2">
      <c r="A354" s="5" t="s">
        <v>365</v>
      </c>
      <c r="B354" s="4" t="s">
        <v>87</v>
      </c>
      <c r="C354" s="4" t="s">
        <v>6</v>
      </c>
      <c r="D354" s="4" t="s">
        <v>7</v>
      </c>
      <c r="E354" s="4" t="s">
        <v>364</v>
      </c>
      <c r="F354" s="4"/>
      <c r="G354" s="83">
        <f>G355</f>
        <v>25</v>
      </c>
      <c r="H354" s="83">
        <f t="shared" ref="H354" si="181">H355</f>
        <v>11</v>
      </c>
      <c r="I354" s="80">
        <f t="shared" si="166"/>
        <v>44</v>
      </c>
    </row>
    <row r="355" spans="1:9" ht="24" customHeight="1" x14ac:dyDescent="0.2">
      <c r="A355" s="5" t="s">
        <v>47</v>
      </c>
      <c r="B355" s="4" t="s">
        <v>87</v>
      </c>
      <c r="C355" s="4" t="s">
        <v>6</v>
      </c>
      <c r="D355" s="4">
        <v>14</v>
      </c>
      <c r="E355" s="4" t="s">
        <v>364</v>
      </c>
      <c r="F355" s="4">
        <v>200</v>
      </c>
      <c r="G355" s="83">
        <v>25</v>
      </c>
      <c r="H355" s="83">
        <v>11</v>
      </c>
      <c r="I355" s="80">
        <f t="shared" si="166"/>
        <v>44</v>
      </c>
    </row>
    <row r="356" spans="1:9" ht="60" hidden="1" customHeight="1" x14ac:dyDescent="0.2">
      <c r="A356" s="5" t="s">
        <v>291</v>
      </c>
      <c r="B356" s="4" t="s">
        <v>87</v>
      </c>
      <c r="C356" s="4" t="s">
        <v>6</v>
      </c>
      <c r="D356" s="4">
        <v>14</v>
      </c>
      <c r="E356" s="4" t="s">
        <v>366</v>
      </c>
      <c r="F356" s="4"/>
      <c r="G356" s="83">
        <f t="shared" ref="G356" si="182">G357+G358</f>
        <v>0</v>
      </c>
      <c r="H356" s="83">
        <f t="shared" ref="H356" si="183">H357+H358</f>
        <v>0</v>
      </c>
      <c r="I356" s="80" t="e">
        <f t="shared" si="166"/>
        <v>#DIV/0!</v>
      </c>
    </row>
    <row r="357" spans="1:9" ht="24" hidden="1" customHeight="1" x14ac:dyDescent="0.2">
      <c r="A357" s="5" t="s">
        <v>47</v>
      </c>
      <c r="B357" s="4" t="s">
        <v>87</v>
      </c>
      <c r="C357" s="4" t="s">
        <v>6</v>
      </c>
      <c r="D357" s="4">
        <v>14</v>
      </c>
      <c r="E357" s="4" t="s">
        <v>366</v>
      </c>
      <c r="F357" s="4">
        <v>200</v>
      </c>
      <c r="G357" s="83"/>
      <c r="H357" s="83"/>
      <c r="I357" s="80" t="e">
        <f t="shared" si="166"/>
        <v>#DIV/0!</v>
      </c>
    </row>
    <row r="358" spans="1:9" ht="12.75" hidden="1" customHeight="1" x14ac:dyDescent="0.2">
      <c r="A358" s="5" t="s">
        <v>45</v>
      </c>
      <c r="B358" s="4" t="s">
        <v>87</v>
      </c>
      <c r="C358" s="4" t="s">
        <v>6</v>
      </c>
      <c r="D358" s="4">
        <v>14</v>
      </c>
      <c r="E358" s="4" t="s">
        <v>366</v>
      </c>
      <c r="F358" s="4" t="s">
        <v>43</v>
      </c>
      <c r="G358" s="83"/>
      <c r="H358" s="83"/>
      <c r="I358" s="80" t="e">
        <f t="shared" si="166"/>
        <v>#DIV/0!</v>
      </c>
    </row>
    <row r="359" spans="1:9" ht="12.75" customHeight="1" x14ac:dyDescent="0.2">
      <c r="A359" s="5" t="s">
        <v>153</v>
      </c>
      <c r="B359" s="4" t="s">
        <v>87</v>
      </c>
      <c r="C359" s="4" t="s">
        <v>59</v>
      </c>
      <c r="D359" s="4"/>
      <c r="E359" s="4"/>
      <c r="F359" s="4"/>
      <c r="G359" s="88">
        <f>G360+G380+G370+G375</f>
        <v>18294.418249999999</v>
      </c>
      <c r="H359" s="88">
        <f t="shared" ref="H359" si="184">H360+H380+H370+H375</f>
        <v>4023.3664499999995</v>
      </c>
      <c r="I359" s="80">
        <f t="shared" si="166"/>
        <v>21.992316973511851</v>
      </c>
    </row>
    <row r="360" spans="1:9" ht="12.75" customHeight="1" x14ac:dyDescent="0.2">
      <c r="A360" s="5" t="s">
        <v>152</v>
      </c>
      <c r="B360" s="4" t="s">
        <v>87</v>
      </c>
      <c r="C360" s="4" t="s">
        <v>59</v>
      </c>
      <c r="D360" s="4" t="s">
        <v>36</v>
      </c>
      <c r="E360" s="4"/>
      <c r="F360" s="4"/>
      <c r="G360" s="88">
        <f>G361</f>
        <v>734.7</v>
      </c>
      <c r="H360" s="88">
        <f t="shared" ref="H360:H361" si="185">H361</f>
        <v>263.09460000000001</v>
      </c>
      <c r="I360" s="80">
        <f t="shared" si="166"/>
        <v>35.809799918334015</v>
      </c>
    </row>
    <row r="361" spans="1:9" ht="60" x14ac:dyDescent="0.2">
      <c r="A361" s="5" t="s">
        <v>348</v>
      </c>
      <c r="B361" s="4" t="s">
        <v>87</v>
      </c>
      <c r="C361" s="4" t="s">
        <v>59</v>
      </c>
      <c r="D361" s="4" t="s">
        <v>36</v>
      </c>
      <c r="E361" s="4" t="s">
        <v>64</v>
      </c>
      <c r="F361" s="4"/>
      <c r="G361" s="85">
        <f>G362</f>
        <v>734.7</v>
      </c>
      <c r="H361" s="85">
        <f t="shared" si="185"/>
        <v>263.09460000000001</v>
      </c>
      <c r="I361" s="80">
        <f t="shared" si="166"/>
        <v>35.809799918334015</v>
      </c>
    </row>
    <row r="362" spans="1:9" ht="36" x14ac:dyDescent="0.2">
      <c r="A362" s="5" t="s">
        <v>151</v>
      </c>
      <c r="B362" s="4" t="s">
        <v>87</v>
      </c>
      <c r="C362" s="4" t="s">
        <v>59</v>
      </c>
      <c r="D362" s="4" t="s">
        <v>36</v>
      </c>
      <c r="E362" s="4" t="s">
        <v>367</v>
      </c>
      <c r="F362" s="4"/>
      <c r="G362" s="85">
        <f>G363+G366+G368</f>
        <v>734.7</v>
      </c>
      <c r="H362" s="85">
        <f t="shared" ref="H362" si="186">H363+H366+H368</f>
        <v>263.09460000000001</v>
      </c>
      <c r="I362" s="80">
        <f t="shared" si="166"/>
        <v>35.809799918334015</v>
      </c>
    </row>
    <row r="363" spans="1:9" ht="30.75" customHeight="1" x14ac:dyDescent="0.2">
      <c r="A363" s="5" t="s">
        <v>368</v>
      </c>
      <c r="B363" s="4" t="s">
        <v>87</v>
      </c>
      <c r="C363" s="4" t="s">
        <v>59</v>
      </c>
      <c r="D363" s="4" t="s">
        <v>36</v>
      </c>
      <c r="E363" s="4" t="s">
        <v>150</v>
      </c>
      <c r="F363" s="4"/>
      <c r="G363" s="85">
        <f>G364+G365</f>
        <v>139</v>
      </c>
      <c r="H363" s="85">
        <f t="shared" ref="H363" si="187">H364+H365</f>
        <v>0</v>
      </c>
      <c r="I363" s="80">
        <f t="shared" si="166"/>
        <v>0</v>
      </c>
    </row>
    <row r="364" spans="1:9" ht="24" x14ac:dyDescent="0.2">
      <c r="A364" s="5" t="s">
        <v>47</v>
      </c>
      <c r="B364" s="4" t="s">
        <v>87</v>
      </c>
      <c r="C364" s="4" t="s">
        <v>59</v>
      </c>
      <c r="D364" s="4" t="s">
        <v>36</v>
      </c>
      <c r="E364" s="4" t="s">
        <v>150</v>
      </c>
      <c r="F364" s="4">
        <v>200</v>
      </c>
      <c r="G364" s="85">
        <v>139</v>
      </c>
      <c r="H364" s="85"/>
      <c r="I364" s="80">
        <f t="shared" si="166"/>
        <v>0</v>
      </c>
    </row>
    <row r="365" spans="1:9" ht="24" hidden="1" x14ac:dyDescent="0.2">
      <c r="A365" s="5" t="s">
        <v>77</v>
      </c>
      <c r="B365" s="4" t="s">
        <v>87</v>
      </c>
      <c r="C365" s="4" t="s">
        <v>59</v>
      </c>
      <c r="D365" s="4" t="s">
        <v>36</v>
      </c>
      <c r="E365" s="4" t="s">
        <v>150</v>
      </c>
      <c r="F365" s="4" t="s">
        <v>87</v>
      </c>
      <c r="G365" s="85"/>
      <c r="H365" s="85"/>
      <c r="I365" s="80" t="e">
        <f t="shared" si="166"/>
        <v>#DIV/0!</v>
      </c>
    </row>
    <row r="366" spans="1:9" ht="96" x14ac:dyDescent="0.2">
      <c r="A366" s="5" t="s">
        <v>467</v>
      </c>
      <c r="B366" s="4" t="s">
        <v>87</v>
      </c>
      <c r="C366" s="4" t="s">
        <v>59</v>
      </c>
      <c r="D366" s="4" t="s">
        <v>36</v>
      </c>
      <c r="E366" s="4" t="s">
        <v>149</v>
      </c>
      <c r="F366" s="4"/>
      <c r="G366" s="85">
        <f t="shared" ref="G366:H366" si="188">G367</f>
        <v>191.8</v>
      </c>
      <c r="H366" s="85">
        <f t="shared" si="188"/>
        <v>113.42</v>
      </c>
      <c r="I366" s="80">
        <f t="shared" si="166"/>
        <v>59.134515119916578</v>
      </c>
    </row>
    <row r="367" spans="1:9" ht="24" x14ac:dyDescent="0.2">
      <c r="A367" s="5" t="s">
        <v>47</v>
      </c>
      <c r="B367" s="4" t="s">
        <v>87</v>
      </c>
      <c r="C367" s="4" t="s">
        <v>59</v>
      </c>
      <c r="D367" s="4" t="s">
        <v>36</v>
      </c>
      <c r="E367" s="4" t="s">
        <v>149</v>
      </c>
      <c r="F367" s="4" t="s">
        <v>51</v>
      </c>
      <c r="G367" s="85">
        <v>191.8</v>
      </c>
      <c r="H367" s="85">
        <v>113.42</v>
      </c>
      <c r="I367" s="80">
        <f t="shared" si="166"/>
        <v>59.134515119916578</v>
      </c>
    </row>
    <row r="368" spans="1:9" ht="36" x14ac:dyDescent="0.2">
      <c r="A368" s="5" t="s">
        <v>468</v>
      </c>
      <c r="B368" s="4" t="s">
        <v>87</v>
      </c>
      <c r="C368" s="4" t="s">
        <v>59</v>
      </c>
      <c r="D368" s="4" t="s">
        <v>36</v>
      </c>
      <c r="E368" s="4" t="s">
        <v>148</v>
      </c>
      <c r="F368" s="4"/>
      <c r="G368" s="85">
        <f t="shared" ref="G368:H368" si="189">G369</f>
        <v>403.9</v>
      </c>
      <c r="H368" s="85">
        <f t="shared" si="189"/>
        <v>149.6746</v>
      </c>
      <c r="I368" s="80">
        <f t="shared" si="166"/>
        <v>37.057340925971779</v>
      </c>
    </row>
    <row r="369" spans="1:9" ht="24" x14ac:dyDescent="0.2">
      <c r="A369" s="5" t="s">
        <v>47</v>
      </c>
      <c r="B369" s="4" t="s">
        <v>87</v>
      </c>
      <c r="C369" s="4" t="s">
        <v>59</v>
      </c>
      <c r="D369" s="4" t="s">
        <v>36</v>
      </c>
      <c r="E369" s="4" t="s">
        <v>148</v>
      </c>
      <c r="F369" s="4" t="s">
        <v>51</v>
      </c>
      <c r="G369" s="85">
        <v>403.9</v>
      </c>
      <c r="H369" s="85">
        <v>149.6746</v>
      </c>
      <c r="I369" s="80">
        <f t="shared" si="166"/>
        <v>37.057340925971779</v>
      </c>
    </row>
    <row r="370" spans="1:9" ht="31.5" customHeight="1" x14ac:dyDescent="0.2">
      <c r="A370" s="5" t="s">
        <v>147</v>
      </c>
      <c r="B370" s="4" t="s">
        <v>87</v>
      </c>
      <c r="C370" s="4" t="s">
        <v>59</v>
      </c>
      <c r="D370" s="4" t="s">
        <v>70</v>
      </c>
      <c r="E370" s="4"/>
      <c r="F370" s="4"/>
      <c r="G370" s="80">
        <f>G371</f>
        <v>5784.6362499999996</v>
      </c>
      <c r="H370" s="80">
        <f t="shared" ref="H370" si="190">H371</f>
        <v>1385.5551499999999</v>
      </c>
      <c r="I370" s="80">
        <f t="shared" si="166"/>
        <v>23.952329759714797</v>
      </c>
    </row>
    <row r="371" spans="1:9" ht="47.25" customHeight="1" x14ac:dyDescent="0.2">
      <c r="A371" s="5" t="s">
        <v>355</v>
      </c>
      <c r="B371" s="4" t="s">
        <v>87</v>
      </c>
      <c r="C371" s="4" t="s">
        <v>59</v>
      </c>
      <c r="D371" s="4" t="s">
        <v>70</v>
      </c>
      <c r="E371" s="4" t="s">
        <v>130</v>
      </c>
      <c r="F371" s="4"/>
      <c r="G371" s="83">
        <f>G372</f>
        <v>5784.6362499999996</v>
      </c>
      <c r="H371" s="83">
        <f t="shared" ref="H371:H373" si="191">H372</f>
        <v>1385.5551499999999</v>
      </c>
      <c r="I371" s="80">
        <f t="shared" si="166"/>
        <v>23.952329759714797</v>
      </c>
    </row>
    <row r="372" spans="1:9" ht="24" customHeight="1" x14ac:dyDescent="0.2">
      <c r="A372" s="5" t="s">
        <v>369</v>
      </c>
      <c r="B372" s="4" t="s">
        <v>87</v>
      </c>
      <c r="C372" s="4" t="s">
        <v>59</v>
      </c>
      <c r="D372" s="4" t="s">
        <v>70</v>
      </c>
      <c r="E372" s="4" t="s">
        <v>370</v>
      </c>
      <c r="F372" s="4"/>
      <c r="G372" s="83">
        <f>G373</f>
        <v>5784.6362499999996</v>
      </c>
      <c r="H372" s="83">
        <f t="shared" si="191"/>
        <v>1385.5551499999999</v>
      </c>
      <c r="I372" s="80">
        <f t="shared" si="166"/>
        <v>23.952329759714797</v>
      </c>
    </row>
    <row r="373" spans="1:9" ht="36.75" customHeight="1" x14ac:dyDescent="0.2">
      <c r="A373" s="5" t="s">
        <v>372</v>
      </c>
      <c r="B373" s="4" t="s">
        <v>87</v>
      </c>
      <c r="C373" s="4" t="s">
        <v>59</v>
      </c>
      <c r="D373" s="4" t="s">
        <v>70</v>
      </c>
      <c r="E373" s="4" t="s">
        <v>371</v>
      </c>
      <c r="F373" s="4"/>
      <c r="G373" s="83">
        <f>G374</f>
        <v>5784.6362499999996</v>
      </c>
      <c r="H373" s="83">
        <f t="shared" si="191"/>
        <v>1385.5551499999999</v>
      </c>
      <c r="I373" s="80">
        <f t="shared" si="166"/>
        <v>23.952329759714797</v>
      </c>
    </row>
    <row r="374" spans="1:9" ht="24" customHeight="1" x14ac:dyDescent="0.2">
      <c r="A374" s="5" t="s">
        <v>47</v>
      </c>
      <c r="B374" s="4" t="s">
        <v>87</v>
      </c>
      <c r="C374" s="4" t="s">
        <v>59</v>
      </c>
      <c r="D374" s="4" t="s">
        <v>70</v>
      </c>
      <c r="E374" s="4" t="s">
        <v>371</v>
      </c>
      <c r="F374" s="4" t="s">
        <v>51</v>
      </c>
      <c r="G374" s="83">
        <v>5784.6362499999996</v>
      </c>
      <c r="H374" s="83">
        <v>1385.5551499999999</v>
      </c>
      <c r="I374" s="80">
        <f t="shared" si="166"/>
        <v>23.952329759714797</v>
      </c>
    </row>
    <row r="375" spans="1:9" ht="24" customHeight="1" x14ac:dyDescent="0.2">
      <c r="A375" s="5" t="s">
        <v>536</v>
      </c>
      <c r="B375" s="4" t="s">
        <v>87</v>
      </c>
      <c r="C375" s="4" t="s">
        <v>59</v>
      </c>
      <c r="D375" s="4" t="s">
        <v>54</v>
      </c>
      <c r="E375" s="4"/>
      <c r="F375" s="4"/>
      <c r="G375" s="83">
        <f>G376</f>
        <v>380</v>
      </c>
      <c r="H375" s="83">
        <f t="shared" ref="H375:H378" si="192">H376</f>
        <v>0</v>
      </c>
      <c r="I375" s="80">
        <f t="shared" si="166"/>
        <v>0</v>
      </c>
    </row>
    <row r="376" spans="1:9" ht="24" customHeight="1" x14ac:dyDescent="0.2">
      <c r="A376" s="5" t="s">
        <v>355</v>
      </c>
      <c r="B376" s="4" t="s">
        <v>87</v>
      </c>
      <c r="C376" s="4" t="s">
        <v>59</v>
      </c>
      <c r="D376" s="4" t="s">
        <v>54</v>
      </c>
      <c r="E376" s="4" t="s">
        <v>130</v>
      </c>
      <c r="F376" s="4"/>
      <c r="G376" s="83">
        <f>G377</f>
        <v>380</v>
      </c>
      <c r="H376" s="83">
        <f t="shared" si="192"/>
        <v>0</v>
      </c>
      <c r="I376" s="80">
        <f t="shared" si="166"/>
        <v>0</v>
      </c>
    </row>
    <row r="377" spans="1:9" ht="24" customHeight="1" x14ac:dyDescent="0.2">
      <c r="A377" s="5" t="s">
        <v>538</v>
      </c>
      <c r="B377" s="4" t="s">
        <v>87</v>
      </c>
      <c r="C377" s="4" t="s">
        <v>59</v>
      </c>
      <c r="D377" s="4" t="s">
        <v>54</v>
      </c>
      <c r="E377" s="4" t="s">
        <v>530</v>
      </c>
      <c r="F377" s="4"/>
      <c r="G377" s="83">
        <f>G378</f>
        <v>380</v>
      </c>
      <c r="H377" s="83">
        <f t="shared" si="192"/>
        <v>0</v>
      </c>
      <c r="I377" s="80">
        <f t="shared" si="166"/>
        <v>0</v>
      </c>
    </row>
    <row r="378" spans="1:9" ht="24" customHeight="1" x14ac:dyDescent="0.2">
      <c r="A378" s="5" t="s">
        <v>537</v>
      </c>
      <c r="B378" s="4" t="s">
        <v>87</v>
      </c>
      <c r="C378" s="4" t="s">
        <v>59</v>
      </c>
      <c r="D378" s="4" t="s">
        <v>54</v>
      </c>
      <c r="E378" s="4" t="s">
        <v>531</v>
      </c>
      <c r="F378" s="4"/>
      <c r="G378" s="83">
        <f>G379</f>
        <v>380</v>
      </c>
      <c r="H378" s="83">
        <f t="shared" si="192"/>
        <v>0</v>
      </c>
      <c r="I378" s="80">
        <f t="shared" si="166"/>
        <v>0</v>
      </c>
    </row>
    <row r="379" spans="1:9" ht="24" customHeight="1" x14ac:dyDescent="0.2">
      <c r="A379" s="5" t="s">
        <v>47</v>
      </c>
      <c r="B379" s="4" t="s">
        <v>87</v>
      </c>
      <c r="C379" s="4" t="s">
        <v>59</v>
      </c>
      <c r="D379" s="4" t="s">
        <v>54</v>
      </c>
      <c r="E379" s="4" t="s">
        <v>531</v>
      </c>
      <c r="F379" s="4" t="s">
        <v>51</v>
      </c>
      <c r="G379" s="83">
        <v>380</v>
      </c>
      <c r="H379" s="83"/>
      <c r="I379" s="80">
        <f t="shared" si="166"/>
        <v>0</v>
      </c>
    </row>
    <row r="380" spans="1:9" ht="12.75" customHeight="1" x14ac:dyDescent="0.2">
      <c r="A380" s="5" t="s">
        <v>146</v>
      </c>
      <c r="B380" s="4" t="s">
        <v>87</v>
      </c>
      <c r="C380" s="4" t="s">
        <v>59</v>
      </c>
      <c r="D380" s="4" t="s">
        <v>28</v>
      </c>
      <c r="E380" s="4"/>
      <c r="F380" s="4"/>
      <c r="G380" s="88">
        <f>G381+G390+G398+G403+G414</f>
        <v>11395.081999999999</v>
      </c>
      <c r="H380" s="88">
        <f>H381+H390+H398+H403+H414</f>
        <v>2374.7166999999999</v>
      </c>
      <c r="I380" s="80">
        <f t="shared" si="166"/>
        <v>20.839838625119157</v>
      </c>
    </row>
    <row r="381" spans="1:9" ht="48" customHeight="1" x14ac:dyDescent="0.2">
      <c r="A381" s="5" t="s">
        <v>380</v>
      </c>
      <c r="B381" s="5" t="s">
        <v>87</v>
      </c>
      <c r="C381" s="5" t="s">
        <v>59</v>
      </c>
      <c r="D381" s="5" t="s">
        <v>28</v>
      </c>
      <c r="E381" s="5" t="s">
        <v>284</v>
      </c>
      <c r="F381" s="5"/>
      <c r="G381" s="90">
        <f>G382+G388</f>
        <v>1114.04</v>
      </c>
      <c r="H381" s="90">
        <f t="shared" ref="H381" si="193">H382+H388</f>
        <v>535.14186999999993</v>
      </c>
      <c r="I381" s="80">
        <f t="shared" si="166"/>
        <v>48.036145021722731</v>
      </c>
    </row>
    <row r="382" spans="1:9" ht="48" customHeight="1" x14ac:dyDescent="0.2">
      <c r="A382" s="5" t="s">
        <v>360</v>
      </c>
      <c r="B382" s="5" t="s">
        <v>87</v>
      </c>
      <c r="C382" s="5" t="s">
        <v>59</v>
      </c>
      <c r="D382" s="5" t="s">
        <v>28</v>
      </c>
      <c r="E382" s="5" t="s">
        <v>381</v>
      </c>
      <c r="F382" s="5"/>
      <c r="G382" s="90">
        <f>G383+G385</f>
        <v>1034.76</v>
      </c>
      <c r="H382" s="90">
        <f t="shared" ref="H382" si="194">H383+H385</f>
        <v>487.88936999999999</v>
      </c>
      <c r="I382" s="80">
        <f t="shared" si="166"/>
        <v>47.150002899223011</v>
      </c>
    </row>
    <row r="383" spans="1:9" ht="36" customHeight="1" x14ac:dyDescent="0.2">
      <c r="A383" s="5" t="s">
        <v>286</v>
      </c>
      <c r="B383" s="5" t="s">
        <v>87</v>
      </c>
      <c r="C383" s="5" t="s">
        <v>59</v>
      </c>
      <c r="D383" s="5" t="s">
        <v>28</v>
      </c>
      <c r="E383" s="5" t="s">
        <v>279</v>
      </c>
      <c r="F383" s="5"/>
      <c r="G383" s="90">
        <f t="shared" ref="G383:H383" si="195">G384</f>
        <v>821.56</v>
      </c>
      <c r="H383" s="90">
        <f t="shared" si="195"/>
        <v>448.21810999999997</v>
      </c>
      <c r="I383" s="80">
        <f t="shared" si="166"/>
        <v>54.556953843906719</v>
      </c>
    </row>
    <row r="384" spans="1:9" ht="60" customHeight="1" x14ac:dyDescent="0.2">
      <c r="A384" s="5" t="s">
        <v>38</v>
      </c>
      <c r="B384" s="5" t="s">
        <v>87</v>
      </c>
      <c r="C384" s="5" t="s">
        <v>59</v>
      </c>
      <c r="D384" s="5" t="s">
        <v>28</v>
      </c>
      <c r="E384" s="5" t="s">
        <v>279</v>
      </c>
      <c r="F384" s="5" t="s">
        <v>34</v>
      </c>
      <c r="G384" s="90">
        <v>821.56</v>
      </c>
      <c r="H384" s="90">
        <f>347.5259+100.69221</f>
        <v>448.21810999999997</v>
      </c>
      <c r="I384" s="80">
        <f t="shared" si="166"/>
        <v>54.556953843906719</v>
      </c>
    </row>
    <row r="385" spans="1:9" ht="36" customHeight="1" x14ac:dyDescent="0.2">
      <c r="A385" s="5" t="s">
        <v>287</v>
      </c>
      <c r="B385" s="5" t="s">
        <v>87</v>
      </c>
      <c r="C385" s="5" t="s">
        <v>59</v>
      </c>
      <c r="D385" s="5" t="s">
        <v>28</v>
      </c>
      <c r="E385" s="5" t="s">
        <v>278</v>
      </c>
      <c r="F385" s="5"/>
      <c r="G385" s="90">
        <f t="shared" ref="G385:H385" si="196">G386+G387</f>
        <v>213.2</v>
      </c>
      <c r="H385" s="90">
        <f t="shared" si="196"/>
        <v>39.671260000000004</v>
      </c>
      <c r="I385" s="80">
        <f t="shared" si="166"/>
        <v>18.607532833020642</v>
      </c>
    </row>
    <row r="386" spans="1:9" ht="24" customHeight="1" x14ac:dyDescent="0.2">
      <c r="A386" s="5" t="s">
        <v>47</v>
      </c>
      <c r="B386" s="5" t="s">
        <v>87</v>
      </c>
      <c r="C386" s="5" t="s">
        <v>59</v>
      </c>
      <c r="D386" s="5" t="s">
        <v>28</v>
      </c>
      <c r="E386" s="5" t="s">
        <v>278</v>
      </c>
      <c r="F386" s="5" t="s">
        <v>51</v>
      </c>
      <c r="G386" s="90">
        <v>171.2</v>
      </c>
      <c r="H386" s="90">
        <v>23.41</v>
      </c>
      <c r="I386" s="80">
        <f t="shared" si="166"/>
        <v>13.674065420560749</v>
      </c>
    </row>
    <row r="387" spans="1:9" ht="24" customHeight="1" x14ac:dyDescent="0.2">
      <c r="A387" s="5" t="s">
        <v>77</v>
      </c>
      <c r="B387" s="5" t="s">
        <v>87</v>
      </c>
      <c r="C387" s="5" t="s">
        <v>59</v>
      </c>
      <c r="D387" s="5" t="s">
        <v>28</v>
      </c>
      <c r="E387" s="5" t="s">
        <v>278</v>
      </c>
      <c r="F387" s="5" t="s">
        <v>87</v>
      </c>
      <c r="G387" s="90">
        <v>42</v>
      </c>
      <c r="H387" s="90">
        <f>15.966+0.075+0.22026</f>
        <v>16.26126</v>
      </c>
      <c r="I387" s="80">
        <f t="shared" ref="I387:I448" si="197">H387/G387*100</f>
        <v>38.717285714285715</v>
      </c>
    </row>
    <row r="388" spans="1:9" ht="24" customHeight="1" x14ac:dyDescent="0.2">
      <c r="A388" s="5" t="s">
        <v>484</v>
      </c>
      <c r="B388" s="4" t="s">
        <v>87</v>
      </c>
      <c r="C388" s="4" t="s">
        <v>59</v>
      </c>
      <c r="D388" s="4" t="s">
        <v>28</v>
      </c>
      <c r="E388" s="4" t="s">
        <v>506</v>
      </c>
      <c r="F388" s="4"/>
      <c r="G388" s="80">
        <f>G389</f>
        <v>79.28</v>
      </c>
      <c r="H388" s="80">
        <f t="shared" ref="H388" si="198">H389</f>
        <v>47.252499999999998</v>
      </c>
      <c r="I388" s="80">
        <f t="shared" si="197"/>
        <v>59.602043390514623</v>
      </c>
    </row>
    <row r="389" spans="1:9" ht="24" customHeight="1" x14ac:dyDescent="0.2">
      <c r="A389" s="5" t="s">
        <v>38</v>
      </c>
      <c r="B389" s="4" t="s">
        <v>87</v>
      </c>
      <c r="C389" s="4" t="s">
        <v>59</v>
      </c>
      <c r="D389" s="4" t="s">
        <v>28</v>
      </c>
      <c r="E389" s="4" t="s">
        <v>506</v>
      </c>
      <c r="F389" s="4" t="s">
        <v>34</v>
      </c>
      <c r="G389" s="80">
        <v>79.28</v>
      </c>
      <c r="H389" s="80">
        <f>33.948+13.3045</f>
        <v>47.252499999999998</v>
      </c>
      <c r="I389" s="80">
        <f t="shared" si="197"/>
        <v>59.602043390514623</v>
      </c>
    </row>
    <row r="390" spans="1:9" ht="51.75" customHeight="1" x14ac:dyDescent="0.2">
      <c r="A390" s="5" t="s">
        <v>373</v>
      </c>
      <c r="B390" s="4" t="s">
        <v>87</v>
      </c>
      <c r="C390" s="4" t="s">
        <v>59</v>
      </c>
      <c r="D390" s="4" t="s">
        <v>28</v>
      </c>
      <c r="E390" s="4" t="s">
        <v>145</v>
      </c>
      <c r="F390" s="4"/>
      <c r="G390" s="84">
        <f>G391+G395</f>
        <v>993.99900000000002</v>
      </c>
      <c r="H390" s="84">
        <f t="shared" ref="H390" si="199">H391+H395</f>
        <v>22</v>
      </c>
      <c r="I390" s="80">
        <f t="shared" si="197"/>
        <v>2.2132819047101657</v>
      </c>
    </row>
    <row r="391" spans="1:9" ht="36" customHeight="1" x14ac:dyDescent="0.2">
      <c r="A391" s="5" t="s">
        <v>265</v>
      </c>
      <c r="B391" s="4" t="s">
        <v>87</v>
      </c>
      <c r="C391" s="4" t="s">
        <v>59</v>
      </c>
      <c r="D391" s="4" t="s">
        <v>28</v>
      </c>
      <c r="E391" s="4" t="s">
        <v>374</v>
      </c>
      <c r="F391" s="4"/>
      <c r="G391" s="84">
        <f>G392</f>
        <v>938.99900000000002</v>
      </c>
      <c r="H391" s="84">
        <f t="shared" ref="H391" si="200">H392</f>
        <v>22</v>
      </c>
      <c r="I391" s="80">
        <f t="shared" si="197"/>
        <v>2.3429204929930703</v>
      </c>
    </row>
    <row r="392" spans="1:9" ht="44.25" customHeight="1" x14ac:dyDescent="0.2">
      <c r="A392" s="5" t="s">
        <v>375</v>
      </c>
      <c r="B392" s="4" t="s">
        <v>87</v>
      </c>
      <c r="C392" s="4" t="s">
        <v>59</v>
      </c>
      <c r="D392" s="4" t="s">
        <v>28</v>
      </c>
      <c r="E392" s="4" t="s">
        <v>144</v>
      </c>
      <c r="F392" s="4"/>
      <c r="G392" s="84">
        <f>G394+G393</f>
        <v>938.99900000000002</v>
      </c>
      <c r="H392" s="84">
        <f t="shared" ref="H392" si="201">H394+H393</f>
        <v>22</v>
      </c>
      <c r="I392" s="80">
        <f t="shared" si="197"/>
        <v>2.3429204929930703</v>
      </c>
    </row>
    <row r="393" spans="1:9" ht="44.25" customHeight="1" x14ac:dyDescent="0.2">
      <c r="A393" s="5" t="s">
        <v>47</v>
      </c>
      <c r="B393" s="4" t="s">
        <v>87</v>
      </c>
      <c r="C393" s="4" t="s">
        <v>59</v>
      </c>
      <c r="D393" s="4" t="s">
        <v>28</v>
      </c>
      <c r="E393" s="4" t="s">
        <v>144</v>
      </c>
      <c r="F393" s="4" t="s">
        <v>51</v>
      </c>
      <c r="G393" s="84">
        <v>148.999</v>
      </c>
      <c r="H393" s="84">
        <v>22</v>
      </c>
      <c r="I393" s="80">
        <f t="shared" si="197"/>
        <v>14.765199766441386</v>
      </c>
    </row>
    <row r="394" spans="1:9" ht="24" customHeight="1" x14ac:dyDescent="0.2">
      <c r="A394" s="5" t="s">
        <v>77</v>
      </c>
      <c r="B394" s="4" t="s">
        <v>87</v>
      </c>
      <c r="C394" s="4" t="s">
        <v>59</v>
      </c>
      <c r="D394" s="4" t="s">
        <v>28</v>
      </c>
      <c r="E394" s="4" t="s">
        <v>144</v>
      </c>
      <c r="F394" s="4" t="s">
        <v>87</v>
      </c>
      <c r="G394" s="84">
        <v>790</v>
      </c>
      <c r="H394" s="84"/>
      <c r="I394" s="80">
        <f t="shared" si="197"/>
        <v>0</v>
      </c>
    </row>
    <row r="395" spans="1:9" ht="32.25" customHeight="1" x14ac:dyDescent="0.2">
      <c r="A395" s="8" t="s">
        <v>378</v>
      </c>
      <c r="B395" s="4" t="s">
        <v>87</v>
      </c>
      <c r="C395" s="4" t="s">
        <v>59</v>
      </c>
      <c r="D395" s="4" t="s">
        <v>28</v>
      </c>
      <c r="E395" s="4" t="s">
        <v>376</v>
      </c>
      <c r="F395" s="4"/>
      <c r="G395" s="84">
        <f>G396</f>
        <v>55</v>
      </c>
      <c r="H395" s="84">
        <f t="shared" ref="H395" si="202">H396</f>
        <v>0</v>
      </c>
      <c r="I395" s="80">
        <f t="shared" si="197"/>
        <v>0</v>
      </c>
    </row>
    <row r="396" spans="1:9" ht="24" customHeight="1" x14ac:dyDescent="0.2">
      <c r="A396" s="5" t="s">
        <v>379</v>
      </c>
      <c r="B396" s="4" t="s">
        <v>87</v>
      </c>
      <c r="C396" s="4" t="s">
        <v>59</v>
      </c>
      <c r="D396" s="4" t="s">
        <v>28</v>
      </c>
      <c r="E396" s="4" t="s">
        <v>377</v>
      </c>
      <c r="F396" s="4"/>
      <c r="G396" s="84">
        <f t="shared" ref="G396:H396" si="203">G397</f>
        <v>55</v>
      </c>
      <c r="H396" s="84">
        <f t="shared" si="203"/>
        <v>0</v>
      </c>
      <c r="I396" s="80">
        <f t="shared" si="197"/>
        <v>0</v>
      </c>
    </row>
    <row r="397" spans="1:9" ht="24" customHeight="1" x14ac:dyDescent="0.2">
      <c r="A397" s="5" t="s">
        <v>47</v>
      </c>
      <c r="B397" s="4" t="s">
        <v>87</v>
      </c>
      <c r="C397" s="4" t="s">
        <v>59</v>
      </c>
      <c r="D397" s="4" t="s">
        <v>28</v>
      </c>
      <c r="E397" s="4" t="s">
        <v>377</v>
      </c>
      <c r="F397" s="4" t="s">
        <v>51</v>
      </c>
      <c r="G397" s="84">
        <v>55</v>
      </c>
      <c r="H397" s="84"/>
      <c r="I397" s="80">
        <f t="shared" si="197"/>
        <v>0</v>
      </c>
    </row>
    <row r="398" spans="1:9" ht="48" customHeight="1" x14ac:dyDescent="0.2">
      <c r="A398" s="5" t="s">
        <v>382</v>
      </c>
      <c r="B398" s="4" t="s">
        <v>87</v>
      </c>
      <c r="C398" s="4" t="s">
        <v>59</v>
      </c>
      <c r="D398" s="4" t="s">
        <v>28</v>
      </c>
      <c r="E398" s="4" t="s">
        <v>138</v>
      </c>
      <c r="F398" s="4"/>
      <c r="G398" s="84">
        <f>G399</f>
        <v>6293.2739999999994</v>
      </c>
      <c r="H398" s="84">
        <f t="shared" ref="H398:H399" si="204">H399</f>
        <v>1760.12583</v>
      </c>
      <c r="I398" s="80">
        <f t="shared" si="197"/>
        <v>27.96836479708336</v>
      </c>
    </row>
    <row r="399" spans="1:9" ht="48" customHeight="1" x14ac:dyDescent="0.2">
      <c r="A399" s="5" t="s">
        <v>137</v>
      </c>
      <c r="B399" s="4" t="s">
        <v>87</v>
      </c>
      <c r="C399" s="4" t="s">
        <v>59</v>
      </c>
      <c r="D399" s="4" t="s">
        <v>28</v>
      </c>
      <c r="E399" s="4" t="s">
        <v>383</v>
      </c>
      <c r="F399" s="4"/>
      <c r="G399" s="84">
        <f>G400</f>
        <v>6293.2739999999994</v>
      </c>
      <c r="H399" s="84">
        <f t="shared" si="204"/>
        <v>1760.12583</v>
      </c>
      <c r="I399" s="80">
        <f t="shared" si="197"/>
        <v>27.96836479708336</v>
      </c>
    </row>
    <row r="400" spans="1:9" ht="48" customHeight="1" x14ac:dyDescent="0.2">
      <c r="A400" s="5" t="s">
        <v>384</v>
      </c>
      <c r="B400" s="4" t="s">
        <v>87</v>
      </c>
      <c r="C400" s="4" t="s">
        <v>59</v>
      </c>
      <c r="D400" s="4" t="s">
        <v>28</v>
      </c>
      <c r="E400" s="4" t="s">
        <v>136</v>
      </c>
      <c r="F400" s="4"/>
      <c r="G400" s="84">
        <f>G401+G402</f>
        <v>6293.2739999999994</v>
      </c>
      <c r="H400" s="84">
        <f t="shared" ref="H400" si="205">H401+H402</f>
        <v>1760.12583</v>
      </c>
      <c r="I400" s="80">
        <f t="shared" si="197"/>
        <v>27.96836479708336</v>
      </c>
    </row>
    <row r="401" spans="1:9" ht="24" customHeight="1" x14ac:dyDescent="0.2">
      <c r="A401" s="5" t="s">
        <v>47</v>
      </c>
      <c r="B401" s="4" t="s">
        <v>87</v>
      </c>
      <c r="C401" s="4" t="s">
        <v>59</v>
      </c>
      <c r="D401" s="4" t="s">
        <v>28</v>
      </c>
      <c r="E401" s="4" t="s">
        <v>136</v>
      </c>
      <c r="F401" s="4" t="s">
        <v>51</v>
      </c>
      <c r="G401" s="84">
        <v>5226.0739999999996</v>
      </c>
      <c r="H401" s="84">
        <f>1300.86183</f>
        <v>1300.8618300000001</v>
      </c>
      <c r="I401" s="80">
        <f t="shared" si="197"/>
        <v>24.891760621835822</v>
      </c>
    </row>
    <row r="402" spans="1:9" ht="24" customHeight="1" x14ac:dyDescent="0.2">
      <c r="A402" s="5" t="s">
        <v>77</v>
      </c>
      <c r="B402" s="4" t="s">
        <v>87</v>
      </c>
      <c r="C402" s="4" t="s">
        <v>59</v>
      </c>
      <c r="D402" s="4" t="s">
        <v>28</v>
      </c>
      <c r="E402" s="4" t="s">
        <v>136</v>
      </c>
      <c r="F402" s="4" t="s">
        <v>87</v>
      </c>
      <c r="G402" s="84">
        <v>1067.2</v>
      </c>
      <c r="H402" s="84">
        <f>459.264</f>
        <v>459.26400000000001</v>
      </c>
      <c r="I402" s="80">
        <f t="shared" si="197"/>
        <v>43.03448275862069</v>
      </c>
    </row>
    <row r="403" spans="1:9" ht="57.75" customHeight="1" x14ac:dyDescent="0.2">
      <c r="A403" s="5" t="s">
        <v>355</v>
      </c>
      <c r="B403" s="4" t="s">
        <v>87</v>
      </c>
      <c r="C403" s="4" t="s">
        <v>59</v>
      </c>
      <c r="D403" s="4" t="s">
        <v>28</v>
      </c>
      <c r="E403" s="4" t="s">
        <v>130</v>
      </c>
      <c r="F403" s="4"/>
      <c r="G403" s="84">
        <f>G404+G409</f>
        <v>2943.7690000000002</v>
      </c>
      <c r="H403" s="84">
        <f>H404+H409</f>
        <v>7.4489999999999998</v>
      </c>
      <c r="I403" s="80">
        <f t="shared" si="197"/>
        <v>0.25304295275886113</v>
      </c>
    </row>
    <row r="404" spans="1:9" ht="39" customHeight="1" x14ac:dyDescent="0.2">
      <c r="A404" s="5" t="s">
        <v>143</v>
      </c>
      <c r="B404" s="4" t="s">
        <v>87</v>
      </c>
      <c r="C404" s="4" t="s">
        <v>59</v>
      </c>
      <c r="D404" s="4" t="s">
        <v>28</v>
      </c>
      <c r="E404" s="4" t="s">
        <v>385</v>
      </c>
      <c r="F404" s="4"/>
      <c r="G404" s="84">
        <f>G405+G407</f>
        <v>2127.4490000000001</v>
      </c>
      <c r="H404" s="84">
        <f t="shared" ref="H404:I404" si="206">H405+H407</f>
        <v>7.4489999999999998</v>
      </c>
      <c r="I404" s="84">
        <f t="shared" si="206"/>
        <v>2.0000053698627194</v>
      </c>
    </row>
    <row r="405" spans="1:9" ht="30.75" customHeight="1" x14ac:dyDescent="0.2">
      <c r="A405" s="5" t="s">
        <v>387</v>
      </c>
      <c r="B405" s="4" t="s">
        <v>87</v>
      </c>
      <c r="C405" s="4" t="s">
        <v>59</v>
      </c>
      <c r="D405" s="4" t="s">
        <v>28</v>
      </c>
      <c r="E405" s="4" t="s">
        <v>386</v>
      </c>
      <c r="F405" s="4"/>
      <c r="G405" s="84">
        <f>G406</f>
        <v>1755</v>
      </c>
      <c r="H405" s="84">
        <f t="shared" ref="H405" si="207">H406</f>
        <v>0</v>
      </c>
      <c r="I405" s="80">
        <f t="shared" si="197"/>
        <v>0</v>
      </c>
    </row>
    <row r="406" spans="1:9" ht="24" x14ac:dyDescent="0.2">
      <c r="A406" s="5" t="s">
        <v>47</v>
      </c>
      <c r="B406" s="4" t="s">
        <v>87</v>
      </c>
      <c r="C406" s="4" t="s">
        <v>59</v>
      </c>
      <c r="D406" s="4" t="s">
        <v>28</v>
      </c>
      <c r="E406" s="4" t="s">
        <v>386</v>
      </c>
      <c r="F406" s="4" t="s">
        <v>51</v>
      </c>
      <c r="G406" s="84">
        <v>1755</v>
      </c>
      <c r="H406" s="84"/>
      <c r="I406" s="80">
        <f t="shared" si="197"/>
        <v>0</v>
      </c>
    </row>
    <row r="407" spans="1:9" ht="48" customHeight="1" x14ac:dyDescent="0.2">
      <c r="A407" s="5" t="s">
        <v>508</v>
      </c>
      <c r="B407" s="4" t="s">
        <v>87</v>
      </c>
      <c r="C407" s="4" t="s">
        <v>59</v>
      </c>
      <c r="D407" s="4" t="s">
        <v>28</v>
      </c>
      <c r="E407" s="4" t="s">
        <v>507</v>
      </c>
      <c r="F407" s="4"/>
      <c r="G407" s="84">
        <f>G408</f>
        <v>372.44900000000001</v>
      </c>
      <c r="H407" s="84">
        <f t="shared" ref="H407" si="208">H408</f>
        <v>7.4489999999999998</v>
      </c>
      <c r="I407" s="80">
        <f t="shared" si="197"/>
        <v>2.0000053698627194</v>
      </c>
    </row>
    <row r="408" spans="1:9" ht="24" customHeight="1" x14ac:dyDescent="0.2">
      <c r="A408" s="5" t="s">
        <v>47</v>
      </c>
      <c r="B408" s="4" t="s">
        <v>87</v>
      </c>
      <c r="C408" s="4" t="s">
        <v>59</v>
      </c>
      <c r="D408" s="4" t="s">
        <v>28</v>
      </c>
      <c r="E408" s="4" t="s">
        <v>507</v>
      </c>
      <c r="F408" s="4" t="s">
        <v>51</v>
      </c>
      <c r="G408" s="84">
        <v>372.44900000000001</v>
      </c>
      <c r="H408" s="84">
        <v>7.4489999999999998</v>
      </c>
      <c r="I408" s="80">
        <f t="shared" si="197"/>
        <v>2.0000053698627194</v>
      </c>
    </row>
    <row r="409" spans="1:9" ht="49.5" customHeight="1" x14ac:dyDescent="0.2">
      <c r="A409" s="5" t="s">
        <v>444</v>
      </c>
      <c r="B409" s="4" t="s">
        <v>87</v>
      </c>
      <c r="C409" s="4" t="s">
        <v>59</v>
      </c>
      <c r="D409" s="4" t="s">
        <v>28</v>
      </c>
      <c r="E409" s="4" t="s">
        <v>442</v>
      </c>
      <c r="F409" s="4"/>
      <c r="G409" s="84">
        <f>G412+G410</f>
        <v>816.32</v>
      </c>
      <c r="H409" s="84">
        <f t="shared" ref="H409" si="209">H412+H410</f>
        <v>0</v>
      </c>
      <c r="I409" s="80">
        <f t="shared" si="197"/>
        <v>0</v>
      </c>
    </row>
    <row r="410" spans="1:9" ht="51.75" customHeight="1" x14ac:dyDescent="0.2">
      <c r="A410" s="5" t="s">
        <v>477</v>
      </c>
      <c r="B410" s="4" t="s">
        <v>87</v>
      </c>
      <c r="C410" s="4" t="s">
        <v>59</v>
      </c>
      <c r="D410" s="4" t="s">
        <v>28</v>
      </c>
      <c r="E410" s="4" t="s">
        <v>476</v>
      </c>
      <c r="F410" s="4"/>
      <c r="G410" s="84">
        <f>G411</f>
        <v>816.32</v>
      </c>
      <c r="H410" s="84">
        <f t="shared" ref="H410:H412" si="210">H411</f>
        <v>0</v>
      </c>
      <c r="I410" s="80">
        <f t="shared" si="197"/>
        <v>0</v>
      </c>
    </row>
    <row r="411" spans="1:9" ht="24" customHeight="1" x14ac:dyDescent="0.2">
      <c r="A411" s="5" t="s">
        <v>47</v>
      </c>
      <c r="B411" s="4" t="s">
        <v>87</v>
      </c>
      <c r="C411" s="4" t="s">
        <v>59</v>
      </c>
      <c r="D411" s="4" t="s">
        <v>28</v>
      </c>
      <c r="E411" s="4" t="s">
        <v>476</v>
      </c>
      <c r="F411" s="4" t="s">
        <v>51</v>
      </c>
      <c r="G411" s="84">
        <v>816.32</v>
      </c>
      <c r="H411" s="84"/>
      <c r="I411" s="80">
        <f t="shared" si="197"/>
        <v>0</v>
      </c>
    </row>
    <row r="412" spans="1:9" ht="39" hidden="1" customHeight="1" x14ac:dyDescent="0.2">
      <c r="A412" s="5" t="s">
        <v>445</v>
      </c>
      <c r="B412" s="4" t="s">
        <v>87</v>
      </c>
      <c r="C412" s="4" t="s">
        <v>59</v>
      </c>
      <c r="D412" s="4" t="s">
        <v>28</v>
      </c>
      <c r="E412" s="4" t="s">
        <v>443</v>
      </c>
      <c r="F412" s="4"/>
      <c r="G412" s="84">
        <f>G413</f>
        <v>0</v>
      </c>
      <c r="H412" s="84">
        <f t="shared" si="210"/>
        <v>0</v>
      </c>
      <c r="I412" s="80" t="e">
        <f t="shared" si="197"/>
        <v>#DIV/0!</v>
      </c>
    </row>
    <row r="413" spans="1:9" ht="24" hidden="1" customHeight="1" x14ac:dyDescent="0.2">
      <c r="A413" s="5" t="s">
        <v>47</v>
      </c>
      <c r="B413" s="4" t="s">
        <v>87</v>
      </c>
      <c r="C413" s="4" t="s">
        <v>59</v>
      </c>
      <c r="D413" s="4" t="s">
        <v>28</v>
      </c>
      <c r="E413" s="4" t="s">
        <v>443</v>
      </c>
      <c r="F413" s="4" t="s">
        <v>51</v>
      </c>
      <c r="G413" s="84"/>
      <c r="H413" s="84"/>
      <c r="I413" s="80" t="e">
        <f t="shared" si="197"/>
        <v>#DIV/0!</v>
      </c>
    </row>
    <row r="414" spans="1:9" ht="24" customHeight="1" x14ac:dyDescent="0.2">
      <c r="A414" s="5" t="s">
        <v>46</v>
      </c>
      <c r="B414" s="4" t="s">
        <v>87</v>
      </c>
      <c r="C414" s="4" t="s">
        <v>59</v>
      </c>
      <c r="D414" s="4" t="s">
        <v>28</v>
      </c>
      <c r="E414" s="4" t="s">
        <v>44</v>
      </c>
      <c r="F414" s="4"/>
      <c r="G414" s="84">
        <f>G415</f>
        <v>50</v>
      </c>
      <c r="H414" s="84">
        <f t="shared" ref="H414" si="211">H415</f>
        <v>50</v>
      </c>
      <c r="I414" s="80">
        <f t="shared" si="197"/>
        <v>100</v>
      </c>
    </row>
    <row r="415" spans="1:9" ht="24" customHeight="1" x14ac:dyDescent="0.2">
      <c r="A415" s="5" t="s">
        <v>47</v>
      </c>
      <c r="B415" s="4" t="s">
        <v>87</v>
      </c>
      <c r="C415" s="4" t="s">
        <v>59</v>
      </c>
      <c r="D415" s="4" t="s">
        <v>28</v>
      </c>
      <c r="E415" s="4" t="s">
        <v>44</v>
      </c>
      <c r="F415" s="4" t="s">
        <v>51</v>
      </c>
      <c r="G415" s="84">
        <v>50</v>
      </c>
      <c r="H415" s="84">
        <v>50</v>
      </c>
      <c r="I415" s="80">
        <f t="shared" si="197"/>
        <v>100</v>
      </c>
    </row>
    <row r="416" spans="1:9" ht="12.75" customHeight="1" x14ac:dyDescent="0.2">
      <c r="A416" s="5" t="s">
        <v>142</v>
      </c>
      <c r="B416" s="4" t="s">
        <v>87</v>
      </c>
      <c r="C416" s="4" t="s">
        <v>36</v>
      </c>
      <c r="D416" s="4"/>
      <c r="E416" s="4"/>
      <c r="F416" s="4"/>
      <c r="G416" s="91">
        <f>G422+G460+G417</f>
        <v>24632.267</v>
      </c>
      <c r="H416" s="91">
        <f>H422+H460+H417</f>
        <v>2809.3404300000002</v>
      </c>
      <c r="I416" s="80">
        <f t="shared" si="197"/>
        <v>11.405123328681036</v>
      </c>
    </row>
    <row r="417" spans="1:9" ht="12.75" customHeight="1" x14ac:dyDescent="0.2">
      <c r="A417" s="5" t="s">
        <v>141</v>
      </c>
      <c r="B417" s="4" t="s">
        <v>87</v>
      </c>
      <c r="C417" s="4" t="s">
        <v>36</v>
      </c>
      <c r="D417" s="4" t="s">
        <v>15</v>
      </c>
      <c r="E417" s="4"/>
      <c r="F417" s="4"/>
      <c r="G417" s="91">
        <f>G418</f>
        <v>60</v>
      </c>
      <c r="H417" s="91">
        <f t="shared" ref="H417:H418" si="212">H418</f>
        <v>4.4980500000000001</v>
      </c>
      <c r="I417" s="80">
        <f t="shared" si="197"/>
        <v>7.4967500000000005</v>
      </c>
    </row>
    <row r="418" spans="1:9" ht="36" customHeight="1" x14ac:dyDescent="0.2">
      <c r="A418" s="5" t="s">
        <v>382</v>
      </c>
      <c r="B418" s="4" t="s">
        <v>87</v>
      </c>
      <c r="C418" s="4" t="s">
        <v>36</v>
      </c>
      <c r="D418" s="4" t="s">
        <v>15</v>
      </c>
      <c r="E418" s="4" t="s">
        <v>138</v>
      </c>
      <c r="F418" s="4"/>
      <c r="G418" s="91">
        <f>G419</f>
        <v>60</v>
      </c>
      <c r="H418" s="91">
        <f t="shared" si="212"/>
        <v>4.4980500000000001</v>
      </c>
      <c r="I418" s="80">
        <f t="shared" si="197"/>
        <v>7.4967500000000005</v>
      </c>
    </row>
    <row r="419" spans="1:9" ht="36" customHeight="1" x14ac:dyDescent="0.2">
      <c r="A419" s="5" t="s">
        <v>299</v>
      </c>
      <c r="B419" s="4" t="s">
        <v>87</v>
      </c>
      <c r="C419" s="4" t="s">
        <v>36</v>
      </c>
      <c r="D419" s="4" t="s">
        <v>15</v>
      </c>
      <c r="E419" s="4" t="s">
        <v>388</v>
      </c>
      <c r="F419" s="4"/>
      <c r="G419" s="91">
        <f t="shared" ref="G419:H420" si="213">G420</f>
        <v>60</v>
      </c>
      <c r="H419" s="91">
        <f t="shared" si="213"/>
        <v>4.4980500000000001</v>
      </c>
      <c r="I419" s="80">
        <f t="shared" si="197"/>
        <v>7.4967500000000005</v>
      </c>
    </row>
    <row r="420" spans="1:9" ht="24" customHeight="1" x14ac:dyDescent="0.2">
      <c r="A420" s="5" t="s">
        <v>390</v>
      </c>
      <c r="B420" s="4" t="s">
        <v>87</v>
      </c>
      <c r="C420" s="4" t="s">
        <v>36</v>
      </c>
      <c r="D420" s="4" t="s">
        <v>15</v>
      </c>
      <c r="E420" s="4" t="s">
        <v>389</v>
      </c>
      <c r="F420" s="4"/>
      <c r="G420" s="91">
        <f t="shared" si="213"/>
        <v>60</v>
      </c>
      <c r="H420" s="91">
        <f t="shared" si="213"/>
        <v>4.4980500000000001</v>
      </c>
      <c r="I420" s="80">
        <f t="shared" si="197"/>
        <v>7.4967500000000005</v>
      </c>
    </row>
    <row r="421" spans="1:9" s="41" customFormat="1" ht="24" customHeight="1" x14ac:dyDescent="0.2">
      <c r="A421" s="5" t="s">
        <v>47</v>
      </c>
      <c r="B421" s="4" t="s">
        <v>87</v>
      </c>
      <c r="C421" s="4" t="s">
        <v>36</v>
      </c>
      <c r="D421" s="4" t="s">
        <v>15</v>
      </c>
      <c r="E421" s="4" t="s">
        <v>389</v>
      </c>
      <c r="F421" s="4" t="s">
        <v>51</v>
      </c>
      <c r="G421" s="80">
        <v>60</v>
      </c>
      <c r="H421" s="80">
        <v>4.4980500000000001</v>
      </c>
      <c r="I421" s="80">
        <f t="shared" si="197"/>
        <v>7.4967500000000005</v>
      </c>
    </row>
    <row r="422" spans="1:9" ht="12.75" customHeight="1" x14ac:dyDescent="0.2">
      <c r="A422" s="5" t="s">
        <v>140</v>
      </c>
      <c r="B422" s="4" t="s">
        <v>87</v>
      </c>
      <c r="C422" s="4" t="s">
        <v>36</v>
      </c>
      <c r="D422" s="4" t="s">
        <v>27</v>
      </c>
      <c r="E422" s="4"/>
      <c r="F422" s="4"/>
      <c r="G422" s="88">
        <f>G423+G433+G438+G443+G458</f>
        <v>23972.267</v>
      </c>
      <c r="H422" s="88">
        <f t="shared" ref="H422" si="214">H423+H433+H438+H443+H458</f>
        <v>2652.0523800000001</v>
      </c>
      <c r="I422" s="80">
        <f t="shared" si="197"/>
        <v>11.063002009780719</v>
      </c>
    </row>
    <row r="423" spans="1:9" ht="24" customHeight="1" x14ac:dyDescent="0.2">
      <c r="A423" s="5" t="s">
        <v>348</v>
      </c>
      <c r="B423" s="4">
        <v>800</v>
      </c>
      <c r="C423" s="4" t="s">
        <v>36</v>
      </c>
      <c r="D423" s="4" t="s">
        <v>27</v>
      </c>
      <c r="E423" s="4" t="s">
        <v>64</v>
      </c>
      <c r="F423" s="4"/>
      <c r="G423" s="83">
        <f>G424</f>
        <v>10701.44</v>
      </c>
      <c r="H423" s="83">
        <f t="shared" ref="H423" si="215">H424</f>
        <v>0</v>
      </c>
      <c r="I423" s="80">
        <f t="shared" si="197"/>
        <v>0</v>
      </c>
    </row>
    <row r="424" spans="1:9" ht="24" customHeight="1" x14ac:dyDescent="0.2">
      <c r="A424" s="5" t="s">
        <v>119</v>
      </c>
      <c r="B424" s="4">
        <v>800</v>
      </c>
      <c r="C424" s="4" t="s">
        <v>36</v>
      </c>
      <c r="D424" s="4" t="s">
        <v>27</v>
      </c>
      <c r="E424" s="4" t="s">
        <v>391</v>
      </c>
      <c r="F424" s="4"/>
      <c r="G424" s="85">
        <f>G425+G427+G431+G429</f>
        <v>10701.44</v>
      </c>
      <c r="H424" s="85">
        <f>H425+H427+H431+H429</f>
        <v>0</v>
      </c>
      <c r="I424" s="80">
        <f t="shared" si="197"/>
        <v>0</v>
      </c>
    </row>
    <row r="425" spans="1:9" ht="18" customHeight="1" x14ac:dyDescent="0.2">
      <c r="A425" s="5" t="s">
        <v>393</v>
      </c>
      <c r="B425" s="4">
        <v>800</v>
      </c>
      <c r="C425" s="4" t="s">
        <v>36</v>
      </c>
      <c r="D425" s="4" t="s">
        <v>27</v>
      </c>
      <c r="E425" s="4" t="s">
        <v>392</v>
      </c>
      <c r="F425" s="4"/>
      <c r="G425" s="85">
        <f>G426</f>
        <v>0</v>
      </c>
      <c r="H425" s="85">
        <f t="shared" ref="H425" si="216">H426</f>
        <v>0</v>
      </c>
      <c r="I425" s="80" t="e">
        <f t="shared" si="197"/>
        <v>#DIV/0!</v>
      </c>
    </row>
    <row r="426" spans="1:9" ht="24" hidden="1" customHeight="1" x14ac:dyDescent="0.2">
      <c r="A426" s="5" t="s">
        <v>73</v>
      </c>
      <c r="B426" s="4" t="s">
        <v>87</v>
      </c>
      <c r="C426" s="4" t="s">
        <v>36</v>
      </c>
      <c r="D426" s="4" t="s">
        <v>27</v>
      </c>
      <c r="E426" s="4" t="s">
        <v>392</v>
      </c>
      <c r="F426" s="4" t="s">
        <v>72</v>
      </c>
      <c r="G426" s="85"/>
      <c r="H426" s="85"/>
      <c r="I426" s="80" t="e">
        <f t="shared" si="197"/>
        <v>#DIV/0!</v>
      </c>
    </row>
    <row r="427" spans="1:9" ht="38.25" hidden="1" customHeight="1" x14ac:dyDescent="0.2">
      <c r="A427" s="5" t="s">
        <v>394</v>
      </c>
      <c r="B427" s="4">
        <v>800</v>
      </c>
      <c r="C427" s="4" t="s">
        <v>36</v>
      </c>
      <c r="D427" s="4" t="s">
        <v>27</v>
      </c>
      <c r="E427" s="4" t="s">
        <v>395</v>
      </c>
      <c r="F427" s="4"/>
      <c r="G427" s="83">
        <f t="shared" ref="G427:H429" si="217">G428</f>
        <v>0</v>
      </c>
      <c r="H427" s="83">
        <f t="shared" si="217"/>
        <v>0</v>
      </c>
      <c r="I427" s="80" t="e">
        <f t="shared" si="197"/>
        <v>#DIV/0!</v>
      </c>
    </row>
    <row r="428" spans="1:9" ht="24" hidden="1" customHeight="1" x14ac:dyDescent="0.2">
      <c r="A428" s="5" t="s">
        <v>73</v>
      </c>
      <c r="B428" s="4">
        <v>800</v>
      </c>
      <c r="C428" s="4" t="s">
        <v>36</v>
      </c>
      <c r="D428" s="4" t="s">
        <v>27</v>
      </c>
      <c r="E428" s="4" t="s">
        <v>395</v>
      </c>
      <c r="F428" s="4">
        <v>400</v>
      </c>
      <c r="G428" s="83"/>
      <c r="H428" s="83"/>
      <c r="I428" s="80" t="e">
        <f t="shared" si="197"/>
        <v>#DIV/0!</v>
      </c>
    </row>
    <row r="429" spans="1:9" ht="38.25" hidden="1" customHeight="1" x14ac:dyDescent="0.2">
      <c r="A429" s="5" t="s">
        <v>394</v>
      </c>
      <c r="B429" s="4">
        <v>800</v>
      </c>
      <c r="C429" s="4" t="s">
        <v>36</v>
      </c>
      <c r="D429" s="4" t="s">
        <v>27</v>
      </c>
      <c r="E429" s="4" t="s">
        <v>509</v>
      </c>
      <c r="F429" s="4"/>
      <c r="G429" s="83">
        <f t="shared" si="217"/>
        <v>0</v>
      </c>
      <c r="H429" s="83">
        <f t="shared" si="217"/>
        <v>0</v>
      </c>
      <c r="I429" s="80" t="e">
        <f t="shared" si="197"/>
        <v>#DIV/0!</v>
      </c>
    </row>
    <row r="430" spans="1:9" ht="24" hidden="1" customHeight="1" x14ac:dyDescent="0.2">
      <c r="A430" s="5" t="s">
        <v>73</v>
      </c>
      <c r="B430" s="4">
        <v>800</v>
      </c>
      <c r="C430" s="4" t="s">
        <v>36</v>
      </c>
      <c r="D430" s="4" t="s">
        <v>27</v>
      </c>
      <c r="E430" s="4" t="s">
        <v>509</v>
      </c>
      <c r="F430" s="4">
        <v>400</v>
      </c>
      <c r="G430" s="83"/>
      <c r="H430" s="83"/>
      <c r="I430" s="80" t="e">
        <f t="shared" si="197"/>
        <v>#DIV/0!</v>
      </c>
    </row>
    <row r="431" spans="1:9" ht="96" customHeight="1" x14ac:dyDescent="0.2">
      <c r="A431" s="5" t="s">
        <v>139</v>
      </c>
      <c r="B431" s="4">
        <v>800</v>
      </c>
      <c r="C431" s="4" t="s">
        <v>36</v>
      </c>
      <c r="D431" s="4" t="s">
        <v>27</v>
      </c>
      <c r="E431" s="4" t="s">
        <v>509</v>
      </c>
      <c r="F431" s="4"/>
      <c r="G431" s="83">
        <f t="shared" ref="G431:H431" si="218">G432</f>
        <v>10701.44</v>
      </c>
      <c r="H431" s="83">
        <f t="shared" si="218"/>
        <v>0</v>
      </c>
      <c r="I431" s="80">
        <f t="shared" si="197"/>
        <v>0</v>
      </c>
    </row>
    <row r="432" spans="1:9" ht="24" customHeight="1" x14ac:dyDescent="0.2">
      <c r="A432" s="5" t="s">
        <v>73</v>
      </c>
      <c r="B432" s="4">
        <v>800</v>
      </c>
      <c r="C432" s="4" t="s">
        <v>36</v>
      </c>
      <c r="D432" s="4" t="s">
        <v>27</v>
      </c>
      <c r="E432" s="4" t="s">
        <v>509</v>
      </c>
      <c r="F432" s="4">
        <v>400</v>
      </c>
      <c r="G432" s="83">
        <v>10701.44</v>
      </c>
      <c r="H432" s="83"/>
      <c r="I432" s="80">
        <f t="shared" si="197"/>
        <v>0</v>
      </c>
    </row>
    <row r="433" spans="1:9" ht="70.5" customHeight="1" x14ac:dyDescent="0.2">
      <c r="A433" s="5" t="s">
        <v>382</v>
      </c>
      <c r="B433" s="4" t="s">
        <v>87</v>
      </c>
      <c r="C433" s="4" t="s">
        <v>36</v>
      </c>
      <c r="D433" s="4" t="s">
        <v>27</v>
      </c>
      <c r="E433" s="4" t="s">
        <v>138</v>
      </c>
      <c r="F433" s="4"/>
      <c r="G433" s="84">
        <f>G434</f>
        <v>3742.7</v>
      </c>
      <c r="H433" s="84">
        <f t="shared" ref="H433:H434" si="219">H434</f>
        <v>2151.0077000000001</v>
      </c>
      <c r="I433" s="80">
        <f t="shared" si="197"/>
        <v>57.47208432415102</v>
      </c>
    </row>
    <row r="434" spans="1:9" ht="48" customHeight="1" x14ac:dyDescent="0.2">
      <c r="A434" s="5" t="s">
        <v>137</v>
      </c>
      <c r="B434" s="4" t="s">
        <v>87</v>
      </c>
      <c r="C434" s="4" t="s">
        <v>36</v>
      </c>
      <c r="D434" s="4" t="s">
        <v>27</v>
      </c>
      <c r="E434" s="4" t="s">
        <v>383</v>
      </c>
      <c r="F434" s="4"/>
      <c r="G434" s="84">
        <f>G435</f>
        <v>3742.7</v>
      </c>
      <c r="H434" s="84">
        <f t="shared" si="219"/>
        <v>2151.0077000000001</v>
      </c>
      <c r="I434" s="80">
        <f t="shared" si="197"/>
        <v>57.47208432415102</v>
      </c>
    </row>
    <row r="435" spans="1:9" ht="36.75" customHeight="1" x14ac:dyDescent="0.2">
      <c r="A435" s="5" t="s">
        <v>396</v>
      </c>
      <c r="B435" s="4" t="s">
        <v>87</v>
      </c>
      <c r="C435" s="4" t="s">
        <v>36</v>
      </c>
      <c r="D435" s="4" t="s">
        <v>27</v>
      </c>
      <c r="E435" s="4" t="s">
        <v>136</v>
      </c>
      <c r="F435" s="4"/>
      <c r="G435" s="84">
        <f>G436+G437</f>
        <v>3742.7</v>
      </c>
      <c r="H435" s="84">
        <f t="shared" ref="H435" si="220">H436+H437</f>
        <v>2151.0077000000001</v>
      </c>
      <c r="I435" s="80">
        <f t="shared" si="197"/>
        <v>57.47208432415102</v>
      </c>
    </row>
    <row r="436" spans="1:9" ht="24" customHeight="1" x14ac:dyDescent="0.2">
      <c r="A436" s="5" t="s">
        <v>47</v>
      </c>
      <c r="B436" s="4" t="s">
        <v>87</v>
      </c>
      <c r="C436" s="4" t="s">
        <v>36</v>
      </c>
      <c r="D436" s="4" t="s">
        <v>27</v>
      </c>
      <c r="E436" s="4" t="s">
        <v>136</v>
      </c>
      <c r="F436" s="4" t="s">
        <v>51</v>
      </c>
      <c r="G436" s="84">
        <v>3742.7</v>
      </c>
      <c r="H436" s="84">
        <v>2151.0077000000001</v>
      </c>
      <c r="I436" s="80">
        <f t="shared" si="197"/>
        <v>57.47208432415102</v>
      </c>
    </row>
    <row r="437" spans="1:9" ht="24" hidden="1" customHeight="1" x14ac:dyDescent="0.2">
      <c r="A437" s="5" t="s">
        <v>77</v>
      </c>
      <c r="B437" s="4" t="s">
        <v>87</v>
      </c>
      <c r="C437" s="4" t="s">
        <v>36</v>
      </c>
      <c r="D437" s="4" t="s">
        <v>27</v>
      </c>
      <c r="E437" s="4" t="s">
        <v>136</v>
      </c>
      <c r="F437" s="4" t="s">
        <v>87</v>
      </c>
      <c r="G437" s="84"/>
      <c r="H437" s="84"/>
      <c r="I437" s="80" t="e">
        <f t="shared" si="197"/>
        <v>#DIV/0!</v>
      </c>
    </row>
    <row r="438" spans="1:9" ht="45.75" customHeight="1" x14ac:dyDescent="0.2">
      <c r="A438" s="5" t="s">
        <v>354</v>
      </c>
      <c r="B438" s="4" t="s">
        <v>87</v>
      </c>
      <c r="C438" s="4" t="s">
        <v>36</v>
      </c>
      <c r="D438" s="4" t="s">
        <v>27</v>
      </c>
      <c r="E438" s="4" t="s">
        <v>135</v>
      </c>
      <c r="F438" s="4"/>
      <c r="G438" s="85">
        <f>G439</f>
        <v>2052.5</v>
      </c>
      <c r="H438" s="85">
        <f t="shared" ref="H438:H439" si="221">H439</f>
        <v>229.45386999999999</v>
      </c>
      <c r="I438" s="80">
        <f t="shared" si="197"/>
        <v>11.179238489646771</v>
      </c>
    </row>
    <row r="439" spans="1:9" ht="36" customHeight="1" x14ac:dyDescent="0.2">
      <c r="A439" s="5" t="s">
        <v>134</v>
      </c>
      <c r="B439" s="4" t="s">
        <v>87</v>
      </c>
      <c r="C439" s="4" t="s">
        <v>36</v>
      </c>
      <c r="D439" s="4" t="s">
        <v>27</v>
      </c>
      <c r="E439" s="4" t="s">
        <v>397</v>
      </c>
      <c r="F439" s="4"/>
      <c r="G439" s="85">
        <f>G440</f>
        <v>2052.5</v>
      </c>
      <c r="H439" s="85">
        <f t="shared" si="221"/>
        <v>229.45386999999999</v>
      </c>
      <c r="I439" s="80">
        <f t="shared" si="197"/>
        <v>11.179238489646771</v>
      </c>
    </row>
    <row r="440" spans="1:9" ht="36" customHeight="1" x14ac:dyDescent="0.2">
      <c r="A440" s="5" t="s">
        <v>398</v>
      </c>
      <c r="B440" s="4" t="s">
        <v>87</v>
      </c>
      <c r="C440" s="4" t="s">
        <v>36</v>
      </c>
      <c r="D440" s="4" t="s">
        <v>27</v>
      </c>
      <c r="E440" s="4" t="s">
        <v>399</v>
      </c>
      <c r="F440" s="4"/>
      <c r="G440" s="85">
        <f>G441+G442</f>
        <v>2052.5</v>
      </c>
      <c r="H440" s="85">
        <f t="shared" ref="H440" si="222">H441+H442</f>
        <v>229.45386999999999</v>
      </c>
      <c r="I440" s="80">
        <f t="shared" si="197"/>
        <v>11.179238489646771</v>
      </c>
    </row>
    <row r="441" spans="1:9" ht="24" customHeight="1" x14ac:dyDescent="0.2">
      <c r="A441" s="5" t="s">
        <v>47</v>
      </c>
      <c r="B441" s="4" t="s">
        <v>87</v>
      </c>
      <c r="C441" s="4" t="s">
        <v>36</v>
      </c>
      <c r="D441" s="4" t="s">
        <v>27</v>
      </c>
      <c r="E441" s="4" t="s">
        <v>399</v>
      </c>
      <c r="F441" s="4" t="s">
        <v>51</v>
      </c>
      <c r="G441" s="85">
        <v>1922.5</v>
      </c>
      <c r="H441" s="85">
        <v>171.95386999999999</v>
      </c>
      <c r="I441" s="80">
        <f t="shared" si="197"/>
        <v>8.9442845253576078</v>
      </c>
    </row>
    <row r="442" spans="1:9" ht="24" customHeight="1" x14ac:dyDescent="0.2">
      <c r="A442" s="5" t="s">
        <v>77</v>
      </c>
      <c r="B442" s="4" t="s">
        <v>87</v>
      </c>
      <c r="C442" s="4" t="s">
        <v>36</v>
      </c>
      <c r="D442" s="4" t="s">
        <v>27</v>
      </c>
      <c r="E442" s="4" t="s">
        <v>399</v>
      </c>
      <c r="F442" s="4" t="s">
        <v>87</v>
      </c>
      <c r="G442" s="85">
        <v>130</v>
      </c>
      <c r="H442" s="85">
        <v>57.5</v>
      </c>
      <c r="I442" s="80">
        <f t="shared" si="197"/>
        <v>44.230769230769226</v>
      </c>
    </row>
    <row r="443" spans="1:9" ht="54.75" customHeight="1" x14ac:dyDescent="0.2">
      <c r="A443" s="5" t="s">
        <v>355</v>
      </c>
      <c r="B443" s="4" t="s">
        <v>87</v>
      </c>
      <c r="C443" s="4" t="s">
        <v>36</v>
      </c>
      <c r="D443" s="4" t="s">
        <v>27</v>
      </c>
      <c r="E443" s="4" t="s">
        <v>130</v>
      </c>
      <c r="F443" s="4"/>
      <c r="G443" s="85">
        <f>G444+G448</f>
        <v>6976.226999999999</v>
      </c>
      <c r="H443" s="85">
        <f>H444+H448</f>
        <v>37.590809999999998</v>
      </c>
      <c r="I443" s="80">
        <f t="shared" si="197"/>
        <v>0.53884155432442205</v>
      </c>
    </row>
    <row r="444" spans="1:9" ht="48" customHeight="1" x14ac:dyDescent="0.2">
      <c r="A444" s="5" t="s">
        <v>133</v>
      </c>
      <c r="B444" s="4" t="s">
        <v>87</v>
      </c>
      <c r="C444" s="4" t="s">
        <v>36</v>
      </c>
      <c r="D444" s="4" t="s">
        <v>27</v>
      </c>
      <c r="E444" s="4" t="s">
        <v>346</v>
      </c>
      <c r="F444" s="4"/>
      <c r="G444" s="85">
        <f>G445</f>
        <v>2355.6669999999999</v>
      </c>
      <c r="H444" s="85">
        <f t="shared" ref="H444" si="223">H445</f>
        <v>0</v>
      </c>
      <c r="I444" s="80">
        <f t="shared" si="197"/>
        <v>0</v>
      </c>
    </row>
    <row r="445" spans="1:9" ht="24" x14ac:dyDescent="0.2">
      <c r="A445" s="5" t="s">
        <v>400</v>
      </c>
      <c r="B445" s="4" t="s">
        <v>87</v>
      </c>
      <c r="C445" s="4" t="s">
        <v>36</v>
      </c>
      <c r="D445" s="4" t="s">
        <v>27</v>
      </c>
      <c r="E445" s="4" t="s">
        <v>401</v>
      </c>
      <c r="F445" s="4"/>
      <c r="G445" s="85">
        <f>G446+G447</f>
        <v>2355.6669999999999</v>
      </c>
      <c r="H445" s="85">
        <f t="shared" ref="H445" si="224">H446+H447</f>
        <v>0</v>
      </c>
      <c r="I445" s="80">
        <f t="shared" si="197"/>
        <v>0</v>
      </c>
    </row>
    <row r="446" spans="1:9" ht="24" customHeight="1" x14ac:dyDescent="0.2">
      <c r="A446" s="5" t="s">
        <v>47</v>
      </c>
      <c r="B446" s="4" t="s">
        <v>87</v>
      </c>
      <c r="C446" s="4" t="s">
        <v>36</v>
      </c>
      <c r="D446" s="4" t="s">
        <v>27</v>
      </c>
      <c r="E446" s="4" t="s">
        <v>401</v>
      </c>
      <c r="F446" s="4">
        <v>200</v>
      </c>
      <c r="G446" s="85">
        <v>100</v>
      </c>
      <c r="H446" s="85"/>
      <c r="I446" s="80">
        <f t="shared" si="197"/>
        <v>0</v>
      </c>
    </row>
    <row r="447" spans="1:9" ht="24" customHeight="1" x14ac:dyDescent="0.2">
      <c r="A447" s="5" t="s">
        <v>73</v>
      </c>
      <c r="B447" s="4" t="s">
        <v>87</v>
      </c>
      <c r="C447" s="4" t="s">
        <v>36</v>
      </c>
      <c r="D447" s="4" t="s">
        <v>27</v>
      </c>
      <c r="E447" s="4" t="s">
        <v>401</v>
      </c>
      <c r="F447" s="4" t="s">
        <v>72</v>
      </c>
      <c r="G447" s="85">
        <v>2255.6669999999999</v>
      </c>
      <c r="H447" s="85"/>
      <c r="I447" s="80">
        <f t="shared" si="197"/>
        <v>0</v>
      </c>
    </row>
    <row r="448" spans="1:9" ht="24" customHeight="1" x14ac:dyDescent="0.2">
      <c r="A448" s="5" t="s">
        <v>402</v>
      </c>
      <c r="B448" s="4" t="s">
        <v>87</v>
      </c>
      <c r="C448" s="4" t="s">
        <v>36</v>
      </c>
      <c r="D448" s="4" t="s">
        <v>27</v>
      </c>
      <c r="E448" s="4" t="s">
        <v>404</v>
      </c>
      <c r="F448" s="4"/>
      <c r="G448" s="85">
        <f>G449+G451+G455+G453</f>
        <v>4620.5599999999995</v>
      </c>
      <c r="H448" s="85">
        <f t="shared" ref="H448" si="225">H449+H451+H455+H453</f>
        <v>37.590809999999998</v>
      </c>
      <c r="I448" s="80">
        <f t="shared" si="197"/>
        <v>0.81355528334227878</v>
      </c>
    </row>
    <row r="449" spans="1:9" ht="24" customHeight="1" x14ac:dyDescent="0.2">
      <c r="A449" s="5" t="s">
        <v>403</v>
      </c>
      <c r="B449" s="4" t="s">
        <v>87</v>
      </c>
      <c r="C449" s="4" t="s">
        <v>36</v>
      </c>
      <c r="D449" s="4" t="s">
        <v>27</v>
      </c>
      <c r="E449" s="4" t="s">
        <v>405</v>
      </c>
      <c r="F449" s="4"/>
      <c r="G449" s="85">
        <f>G450</f>
        <v>1000</v>
      </c>
      <c r="H449" s="85">
        <f t="shared" ref="H449" si="226">H450</f>
        <v>0</v>
      </c>
      <c r="I449" s="80">
        <f t="shared" ref="I449:I508" si="227">H449/G449*100</f>
        <v>0</v>
      </c>
    </row>
    <row r="450" spans="1:9" ht="24" customHeight="1" x14ac:dyDescent="0.2">
      <c r="A450" s="5" t="s">
        <v>77</v>
      </c>
      <c r="B450" s="4" t="s">
        <v>87</v>
      </c>
      <c r="C450" s="4" t="s">
        <v>36</v>
      </c>
      <c r="D450" s="4" t="s">
        <v>27</v>
      </c>
      <c r="E450" s="4" t="s">
        <v>405</v>
      </c>
      <c r="F450" s="4" t="s">
        <v>87</v>
      </c>
      <c r="G450" s="85">
        <v>1000</v>
      </c>
      <c r="H450" s="85"/>
      <c r="I450" s="80">
        <f t="shared" si="227"/>
        <v>0</v>
      </c>
    </row>
    <row r="451" spans="1:9" ht="48" hidden="1" customHeight="1" x14ac:dyDescent="0.2">
      <c r="A451" s="8" t="s">
        <v>479</v>
      </c>
      <c r="B451" s="4" t="s">
        <v>87</v>
      </c>
      <c r="C451" s="4" t="s">
        <v>36</v>
      </c>
      <c r="D451" s="4" t="s">
        <v>27</v>
      </c>
      <c r="E451" s="4" t="s">
        <v>406</v>
      </c>
      <c r="F451" s="4"/>
      <c r="G451" s="85">
        <f t="shared" ref="G451:H453" si="228">G452</f>
        <v>0</v>
      </c>
      <c r="H451" s="85">
        <f t="shared" si="228"/>
        <v>0</v>
      </c>
      <c r="I451" s="80" t="e">
        <f t="shared" si="227"/>
        <v>#DIV/0!</v>
      </c>
    </row>
    <row r="452" spans="1:9" ht="24" hidden="1" customHeight="1" x14ac:dyDescent="0.2">
      <c r="A452" s="5" t="s">
        <v>47</v>
      </c>
      <c r="B452" s="4" t="s">
        <v>87</v>
      </c>
      <c r="C452" s="4" t="s">
        <v>36</v>
      </c>
      <c r="D452" s="4" t="s">
        <v>27</v>
      </c>
      <c r="E452" s="4" t="s">
        <v>406</v>
      </c>
      <c r="F452" s="4" t="s">
        <v>51</v>
      </c>
      <c r="G452" s="85"/>
      <c r="H452" s="85"/>
      <c r="I452" s="80" t="e">
        <f t="shared" si="227"/>
        <v>#DIV/0!</v>
      </c>
    </row>
    <row r="453" spans="1:9" ht="48" customHeight="1" x14ac:dyDescent="0.2">
      <c r="A453" s="8" t="s">
        <v>510</v>
      </c>
      <c r="B453" s="4" t="s">
        <v>87</v>
      </c>
      <c r="C453" s="4" t="s">
        <v>36</v>
      </c>
      <c r="D453" s="4" t="s">
        <v>27</v>
      </c>
      <c r="E453" s="4" t="s">
        <v>511</v>
      </c>
      <c r="F453" s="4"/>
      <c r="G453" s="85">
        <f t="shared" si="228"/>
        <v>3521.06</v>
      </c>
      <c r="H453" s="85">
        <f t="shared" si="228"/>
        <v>0</v>
      </c>
      <c r="I453" s="80">
        <f t="shared" si="227"/>
        <v>0</v>
      </c>
    </row>
    <row r="454" spans="1:9" ht="24" customHeight="1" x14ac:dyDescent="0.2">
      <c r="A454" s="5" t="s">
        <v>47</v>
      </c>
      <c r="B454" s="4" t="s">
        <v>87</v>
      </c>
      <c r="C454" s="4" t="s">
        <v>36</v>
      </c>
      <c r="D454" s="4" t="s">
        <v>27</v>
      </c>
      <c r="E454" s="4" t="s">
        <v>511</v>
      </c>
      <c r="F454" s="4" t="s">
        <v>51</v>
      </c>
      <c r="G454" s="85">
        <v>3521.06</v>
      </c>
      <c r="H454" s="85"/>
      <c r="I454" s="80">
        <f t="shared" si="227"/>
        <v>0</v>
      </c>
    </row>
    <row r="455" spans="1:9" ht="60" customHeight="1" x14ac:dyDescent="0.2">
      <c r="A455" s="5" t="s">
        <v>469</v>
      </c>
      <c r="B455" s="4" t="s">
        <v>87</v>
      </c>
      <c r="C455" s="4" t="s">
        <v>36</v>
      </c>
      <c r="D455" s="4" t="s">
        <v>27</v>
      </c>
      <c r="E455" s="4" t="s">
        <v>132</v>
      </c>
      <c r="F455" s="4"/>
      <c r="G455" s="85">
        <f t="shared" ref="G455" si="229">G456+G457</f>
        <v>99.5</v>
      </c>
      <c r="H455" s="85">
        <f t="shared" ref="H455" si="230">H456+H457</f>
        <v>37.590809999999998</v>
      </c>
      <c r="I455" s="80">
        <f t="shared" si="227"/>
        <v>37.779708542713564</v>
      </c>
    </row>
    <row r="456" spans="1:9" ht="24" hidden="1" customHeight="1" x14ac:dyDescent="0.2">
      <c r="A456" s="5" t="s">
        <v>47</v>
      </c>
      <c r="B456" s="4" t="s">
        <v>87</v>
      </c>
      <c r="C456" s="4" t="s">
        <v>36</v>
      </c>
      <c r="D456" s="4" t="s">
        <v>27</v>
      </c>
      <c r="E456" s="4" t="s">
        <v>132</v>
      </c>
      <c r="F456" s="4" t="s">
        <v>51</v>
      </c>
      <c r="G456" s="85"/>
      <c r="H456" s="85"/>
      <c r="I456" s="80" t="e">
        <f t="shared" si="227"/>
        <v>#DIV/0!</v>
      </c>
    </row>
    <row r="457" spans="1:9" ht="24" customHeight="1" x14ac:dyDescent="0.2">
      <c r="A457" s="5" t="s">
        <v>77</v>
      </c>
      <c r="B457" s="4" t="s">
        <v>87</v>
      </c>
      <c r="C457" s="4" t="s">
        <v>36</v>
      </c>
      <c r="D457" s="4" t="s">
        <v>27</v>
      </c>
      <c r="E457" s="4" t="s">
        <v>132</v>
      </c>
      <c r="F457" s="4" t="s">
        <v>87</v>
      </c>
      <c r="G457" s="85">
        <v>99.5</v>
      </c>
      <c r="H457" s="85">
        <v>37.590809999999998</v>
      </c>
      <c r="I457" s="80">
        <f t="shared" si="227"/>
        <v>37.779708542713564</v>
      </c>
    </row>
    <row r="458" spans="1:9" ht="24" customHeight="1" x14ac:dyDescent="0.2">
      <c r="A458" s="5" t="s">
        <v>46</v>
      </c>
      <c r="B458" s="4" t="s">
        <v>87</v>
      </c>
      <c r="C458" s="4" t="s">
        <v>36</v>
      </c>
      <c r="D458" s="4" t="s">
        <v>27</v>
      </c>
      <c r="E458" s="4" t="s">
        <v>44</v>
      </c>
      <c r="F458" s="4"/>
      <c r="G458" s="84">
        <f>G459</f>
        <v>499.4</v>
      </c>
      <c r="H458" s="84">
        <f t="shared" ref="H458" si="231">H459</f>
        <v>234</v>
      </c>
      <c r="I458" s="80">
        <f t="shared" si="227"/>
        <v>46.856227472967568</v>
      </c>
    </row>
    <row r="459" spans="1:9" ht="24" customHeight="1" x14ac:dyDescent="0.2">
      <c r="A459" s="5" t="s">
        <v>47</v>
      </c>
      <c r="B459" s="4" t="s">
        <v>87</v>
      </c>
      <c r="C459" s="4" t="s">
        <v>36</v>
      </c>
      <c r="D459" s="4" t="s">
        <v>27</v>
      </c>
      <c r="E459" s="4" t="s">
        <v>44</v>
      </c>
      <c r="F459" s="4" t="s">
        <v>51</v>
      </c>
      <c r="G459" s="84">
        <v>499.4</v>
      </c>
      <c r="H459" s="84">
        <v>234</v>
      </c>
      <c r="I459" s="80">
        <f t="shared" si="227"/>
        <v>46.856227472967568</v>
      </c>
    </row>
    <row r="460" spans="1:9" ht="12.75" customHeight="1" x14ac:dyDescent="0.2">
      <c r="A460" s="5" t="s">
        <v>131</v>
      </c>
      <c r="B460" s="4" t="s">
        <v>87</v>
      </c>
      <c r="C460" s="4" t="s">
        <v>36</v>
      </c>
      <c r="D460" s="4" t="s">
        <v>6</v>
      </c>
      <c r="E460" s="4"/>
      <c r="F460" s="4"/>
      <c r="G460" s="88">
        <f>G461</f>
        <v>600</v>
      </c>
      <c r="H460" s="88">
        <f t="shared" ref="H460:H462" si="232">H461</f>
        <v>152.79000000000002</v>
      </c>
      <c r="I460" s="80">
        <f t="shared" si="227"/>
        <v>25.465000000000003</v>
      </c>
    </row>
    <row r="461" spans="1:9" ht="54" customHeight="1" x14ac:dyDescent="0.2">
      <c r="A461" s="5" t="s">
        <v>355</v>
      </c>
      <c r="B461" s="4" t="s">
        <v>87</v>
      </c>
      <c r="C461" s="4" t="s">
        <v>36</v>
      </c>
      <c r="D461" s="4" t="s">
        <v>6</v>
      </c>
      <c r="E461" s="4" t="s">
        <v>130</v>
      </c>
      <c r="F461" s="4"/>
      <c r="G461" s="83">
        <f>G462</f>
        <v>600</v>
      </c>
      <c r="H461" s="83">
        <f t="shared" si="232"/>
        <v>152.79000000000002</v>
      </c>
      <c r="I461" s="80">
        <f t="shared" si="227"/>
        <v>25.465000000000003</v>
      </c>
    </row>
    <row r="462" spans="1:9" ht="24" customHeight="1" x14ac:dyDescent="0.2">
      <c r="A462" s="5" t="s">
        <v>283</v>
      </c>
      <c r="B462" s="4" t="s">
        <v>87</v>
      </c>
      <c r="C462" s="4" t="s">
        <v>36</v>
      </c>
      <c r="D462" s="4" t="s">
        <v>6</v>
      </c>
      <c r="E462" s="4" t="s">
        <v>407</v>
      </c>
      <c r="F462" s="4"/>
      <c r="G462" s="83">
        <f>G463</f>
        <v>600</v>
      </c>
      <c r="H462" s="83">
        <f t="shared" si="232"/>
        <v>152.79000000000002</v>
      </c>
      <c r="I462" s="80">
        <f t="shared" si="227"/>
        <v>25.465000000000003</v>
      </c>
    </row>
    <row r="463" spans="1:9" ht="24" customHeight="1" x14ac:dyDescent="0.2">
      <c r="A463" s="5" t="s">
        <v>409</v>
      </c>
      <c r="B463" s="4" t="s">
        <v>87</v>
      </c>
      <c r="C463" s="4" t="s">
        <v>36</v>
      </c>
      <c r="D463" s="4" t="s">
        <v>6</v>
      </c>
      <c r="E463" s="4" t="s">
        <v>408</v>
      </c>
      <c r="F463" s="4"/>
      <c r="G463" s="83">
        <f>G464+G465</f>
        <v>600</v>
      </c>
      <c r="H463" s="83">
        <f t="shared" ref="H463" si="233">H464+H465</f>
        <v>152.79000000000002</v>
      </c>
      <c r="I463" s="80">
        <f t="shared" si="227"/>
        <v>25.465000000000003</v>
      </c>
    </row>
    <row r="464" spans="1:9" ht="24" customHeight="1" x14ac:dyDescent="0.2">
      <c r="A464" s="5" t="s">
        <v>47</v>
      </c>
      <c r="B464" s="4" t="s">
        <v>87</v>
      </c>
      <c r="C464" s="4" t="s">
        <v>36</v>
      </c>
      <c r="D464" s="4" t="s">
        <v>6</v>
      </c>
      <c r="E464" s="4" t="s">
        <v>408</v>
      </c>
      <c r="F464" s="4" t="s">
        <v>51</v>
      </c>
      <c r="G464" s="83">
        <v>550</v>
      </c>
      <c r="H464" s="83">
        <v>102.79</v>
      </c>
      <c r="I464" s="80">
        <f t="shared" si="227"/>
        <v>18.689090909090911</v>
      </c>
    </row>
    <row r="465" spans="1:9" ht="24" customHeight="1" x14ac:dyDescent="0.2">
      <c r="A465" s="5" t="s">
        <v>77</v>
      </c>
      <c r="B465" s="4" t="s">
        <v>87</v>
      </c>
      <c r="C465" s="4" t="s">
        <v>36</v>
      </c>
      <c r="D465" s="4" t="s">
        <v>6</v>
      </c>
      <c r="E465" s="4" t="s">
        <v>408</v>
      </c>
      <c r="F465" s="4" t="s">
        <v>87</v>
      </c>
      <c r="G465" s="83">
        <v>50</v>
      </c>
      <c r="H465" s="83">
        <v>50</v>
      </c>
      <c r="I465" s="80">
        <f t="shared" si="227"/>
        <v>100</v>
      </c>
    </row>
    <row r="466" spans="1:9" ht="12.75" customHeight="1" x14ac:dyDescent="0.2">
      <c r="A466" s="5" t="s">
        <v>242</v>
      </c>
      <c r="B466" s="4" t="s">
        <v>87</v>
      </c>
      <c r="C466" s="4" t="s">
        <v>53</v>
      </c>
      <c r="D466" s="4"/>
      <c r="E466" s="4"/>
      <c r="F466" s="4"/>
      <c r="G466" s="83">
        <f t="shared" ref="G466:H470" si="234">G467</f>
        <v>300</v>
      </c>
      <c r="H466" s="83">
        <f t="shared" si="234"/>
        <v>0</v>
      </c>
      <c r="I466" s="80">
        <f t="shared" si="227"/>
        <v>0</v>
      </c>
    </row>
    <row r="467" spans="1:9" ht="18" customHeight="1" x14ac:dyDescent="0.2">
      <c r="A467" s="5" t="s">
        <v>298</v>
      </c>
      <c r="B467" s="4" t="s">
        <v>87</v>
      </c>
      <c r="C467" s="4" t="s">
        <v>53</v>
      </c>
      <c r="D467" s="4" t="s">
        <v>36</v>
      </c>
      <c r="E467" s="4"/>
      <c r="F467" s="4"/>
      <c r="G467" s="83">
        <f>G468</f>
        <v>300</v>
      </c>
      <c r="H467" s="83">
        <f t="shared" si="234"/>
        <v>0</v>
      </c>
      <c r="I467" s="80">
        <f t="shared" si="227"/>
        <v>0</v>
      </c>
    </row>
    <row r="468" spans="1:9" ht="58.5" customHeight="1" x14ac:dyDescent="0.2">
      <c r="A468" s="5" t="s">
        <v>382</v>
      </c>
      <c r="B468" s="4" t="s">
        <v>87</v>
      </c>
      <c r="C468" s="4" t="s">
        <v>53</v>
      </c>
      <c r="D468" s="4" t="s">
        <v>36</v>
      </c>
      <c r="E468" s="4" t="s">
        <v>138</v>
      </c>
      <c r="F468" s="4"/>
      <c r="G468" s="83">
        <f>G469</f>
        <v>300</v>
      </c>
      <c r="H468" s="83">
        <f t="shared" si="234"/>
        <v>0</v>
      </c>
      <c r="I468" s="80">
        <f t="shared" si="227"/>
        <v>0</v>
      </c>
    </row>
    <row r="469" spans="1:9" ht="31.5" customHeight="1" x14ac:dyDescent="0.2">
      <c r="A469" s="5" t="s">
        <v>137</v>
      </c>
      <c r="B469" s="4" t="s">
        <v>87</v>
      </c>
      <c r="C469" s="4" t="s">
        <v>53</v>
      </c>
      <c r="D469" s="4" t="s">
        <v>36</v>
      </c>
      <c r="E469" s="4" t="s">
        <v>383</v>
      </c>
      <c r="F469" s="4"/>
      <c r="G469" s="83">
        <f>G470</f>
        <v>300</v>
      </c>
      <c r="H469" s="83">
        <f t="shared" si="234"/>
        <v>0</v>
      </c>
      <c r="I469" s="80">
        <f t="shared" si="227"/>
        <v>0</v>
      </c>
    </row>
    <row r="470" spans="1:9" ht="24" customHeight="1" x14ac:dyDescent="0.2">
      <c r="A470" s="5" t="s">
        <v>384</v>
      </c>
      <c r="B470" s="4" t="s">
        <v>87</v>
      </c>
      <c r="C470" s="4" t="s">
        <v>53</v>
      </c>
      <c r="D470" s="4" t="s">
        <v>36</v>
      </c>
      <c r="E470" s="4" t="s">
        <v>136</v>
      </c>
      <c r="F470" s="4"/>
      <c r="G470" s="83">
        <f>G471</f>
        <v>300</v>
      </c>
      <c r="H470" s="83">
        <f t="shared" si="234"/>
        <v>0</v>
      </c>
      <c r="I470" s="80">
        <f t="shared" si="227"/>
        <v>0</v>
      </c>
    </row>
    <row r="471" spans="1:9" ht="24" customHeight="1" x14ac:dyDescent="0.2">
      <c r="A471" s="5" t="s">
        <v>77</v>
      </c>
      <c r="B471" s="4" t="s">
        <v>87</v>
      </c>
      <c r="C471" s="4" t="s">
        <v>53</v>
      </c>
      <c r="D471" s="4" t="s">
        <v>36</v>
      </c>
      <c r="E471" s="4" t="s">
        <v>136</v>
      </c>
      <c r="F471" s="4" t="s">
        <v>87</v>
      </c>
      <c r="G471" s="83">
        <v>300</v>
      </c>
      <c r="H471" s="83"/>
      <c r="I471" s="80">
        <f t="shared" si="227"/>
        <v>0</v>
      </c>
    </row>
    <row r="472" spans="1:9" ht="12.75" customHeight="1" x14ac:dyDescent="0.2">
      <c r="A472" s="5" t="s">
        <v>239</v>
      </c>
      <c r="B472" s="4" t="s">
        <v>87</v>
      </c>
      <c r="C472" s="4" t="s">
        <v>84</v>
      </c>
      <c r="D472" s="4"/>
      <c r="E472" s="4"/>
      <c r="F472" s="4"/>
      <c r="G472" s="80">
        <f>G473+G482</f>
        <v>17762.79</v>
      </c>
      <c r="H472" s="80">
        <f t="shared" ref="H472" si="235">H473+H482</f>
        <v>0</v>
      </c>
      <c r="I472" s="80">
        <f t="shared" si="227"/>
        <v>0</v>
      </c>
    </row>
    <row r="473" spans="1:9" ht="12.75" customHeight="1" x14ac:dyDescent="0.2">
      <c r="A473" s="5" t="s">
        <v>120</v>
      </c>
      <c r="B473" s="4">
        <v>800</v>
      </c>
      <c r="C473" s="4" t="s">
        <v>84</v>
      </c>
      <c r="D473" s="4" t="s">
        <v>27</v>
      </c>
      <c r="E473" s="4"/>
      <c r="F473" s="4"/>
      <c r="G473" s="80">
        <f>G478+G474</f>
        <v>17756.79</v>
      </c>
      <c r="H473" s="80">
        <f t="shared" ref="H473" si="236">H478+H474</f>
        <v>0</v>
      </c>
      <c r="I473" s="80">
        <f t="shared" si="227"/>
        <v>0</v>
      </c>
    </row>
    <row r="474" spans="1:9" ht="69.75" customHeight="1" x14ac:dyDescent="0.2">
      <c r="A474" s="5" t="s">
        <v>348</v>
      </c>
      <c r="B474" s="4">
        <v>800</v>
      </c>
      <c r="C474" s="4" t="s">
        <v>84</v>
      </c>
      <c r="D474" s="4" t="s">
        <v>27</v>
      </c>
      <c r="E474" s="4" t="s">
        <v>64</v>
      </c>
      <c r="F474" s="4"/>
      <c r="G474" s="80">
        <f>G475</f>
        <v>15306.12</v>
      </c>
      <c r="H474" s="80">
        <f t="shared" ref="H474:H476" si="237">H475</f>
        <v>0</v>
      </c>
      <c r="I474" s="80">
        <f t="shared" si="227"/>
        <v>0</v>
      </c>
    </row>
    <row r="475" spans="1:9" ht="29.25" customHeight="1" x14ac:dyDescent="0.2">
      <c r="A475" s="5" t="s">
        <v>119</v>
      </c>
      <c r="B475" s="4">
        <v>800</v>
      </c>
      <c r="C475" s="4" t="s">
        <v>84</v>
      </c>
      <c r="D475" s="4" t="s">
        <v>27</v>
      </c>
      <c r="E475" s="4" t="s">
        <v>391</v>
      </c>
      <c r="F475" s="4"/>
      <c r="G475" s="80">
        <f>G476</f>
        <v>15306.12</v>
      </c>
      <c r="H475" s="80">
        <f t="shared" si="237"/>
        <v>0</v>
      </c>
      <c r="I475" s="80">
        <f t="shared" si="227"/>
        <v>0</v>
      </c>
    </row>
    <row r="476" spans="1:9" ht="40.5" customHeight="1" x14ac:dyDescent="0.2">
      <c r="A476" s="5" t="s">
        <v>474</v>
      </c>
      <c r="B476" s="4">
        <v>800</v>
      </c>
      <c r="C476" s="4" t="s">
        <v>84</v>
      </c>
      <c r="D476" s="4" t="s">
        <v>27</v>
      </c>
      <c r="E476" s="4" t="s">
        <v>392</v>
      </c>
      <c r="F476" s="4"/>
      <c r="G476" s="80">
        <f>G477</f>
        <v>15306.12</v>
      </c>
      <c r="H476" s="80">
        <f t="shared" si="237"/>
        <v>0</v>
      </c>
      <c r="I476" s="80">
        <f t="shared" si="227"/>
        <v>0</v>
      </c>
    </row>
    <row r="477" spans="1:9" ht="28.5" customHeight="1" x14ac:dyDescent="0.2">
      <c r="A477" s="5" t="s">
        <v>73</v>
      </c>
      <c r="B477" s="4">
        <v>800</v>
      </c>
      <c r="C477" s="4" t="s">
        <v>84</v>
      </c>
      <c r="D477" s="4" t="s">
        <v>27</v>
      </c>
      <c r="E477" s="4" t="s">
        <v>392</v>
      </c>
      <c r="F477" s="4" t="s">
        <v>72</v>
      </c>
      <c r="G477" s="80">
        <v>15306.12</v>
      </c>
      <c r="H477" s="80"/>
      <c r="I477" s="80">
        <f t="shared" si="227"/>
        <v>0</v>
      </c>
    </row>
    <row r="478" spans="1:9" ht="33.75" customHeight="1" x14ac:dyDescent="0.2">
      <c r="A478" s="5" t="s">
        <v>313</v>
      </c>
      <c r="B478" s="4" t="s">
        <v>87</v>
      </c>
      <c r="C478" s="4" t="s">
        <v>84</v>
      </c>
      <c r="D478" s="4" t="s">
        <v>27</v>
      </c>
      <c r="E478" s="4" t="s">
        <v>60</v>
      </c>
      <c r="F478" s="4"/>
      <c r="G478" s="83">
        <f>G479</f>
        <v>2450.67</v>
      </c>
      <c r="H478" s="83">
        <f t="shared" ref="H478:H480" si="238">H479</f>
        <v>0</v>
      </c>
      <c r="I478" s="80">
        <f t="shared" si="227"/>
        <v>0</v>
      </c>
    </row>
    <row r="479" spans="1:9" ht="30.75" customHeight="1" x14ac:dyDescent="0.2">
      <c r="A479" s="5" t="s">
        <v>118</v>
      </c>
      <c r="B479" s="4" t="s">
        <v>87</v>
      </c>
      <c r="C479" s="4" t="s">
        <v>84</v>
      </c>
      <c r="D479" s="4" t="s">
        <v>27</v>
      </c>
      <c r="E479" s="4" t="s">
        <v>117</v>
      </c>
      <c r="F479" s="4"/>
      <c r="G479" s="83">
        <f>G480</f>
        <v>2450.67</v>
      </c>
      <c r="H479" s="83">
        <f t="shared" si="238"/>
        <v>0</v>
      </c>
      <c r="I479" s="80">
        <f t="shared" si="227"/>
        <v>0</v>
      </c>
    </row>
    <row r="480" spans="1:9" ht="36" x14ac:dyDescent="0.2">
      <c r="A480" s="5" t="s">
        <v>311</v>
      </c>
      <c r="B480" s="4" t="s">
        <v>87</v>
      </c>
      <c r="C480" s="4" t="s">
        <v>84</v>
      </c>
      <c r="D480" s="4" t="s">
        <v>27</v>
      </c>
      <c r="E480" s="4" t="s">
        <v>312</v>
      </c>
      <c r="F480" s="4"/>
      <c r="G480" s="83">
        <f>G481</f>
        <v>2450.67</v>
      </c>
      <c r="H480" s="83">
        <f t="shared" si="238"/>
        <v>0</v>
      </c>
      <c r="I480" s="80">
        <f t="shared" si="227"/>
        <v>0</v>
      </c>
    </row>
    <row r="481" spans="1:9" s="59" customFormat="1" ht="24" x14ac:dyDescent="0.2">
      <c r="A481" s="8" t="s">
        <v>73</v>
      </c>
      <c r="B481" s="4" t="s">
        <v>87</v>
      </c>
      <c r="C481" s="4" t="s">
        <v>84</v>
      </c>
      <c r="D481" s="4" t="s">
        <v>27</v>
      </c>
      <c r="E481" s="4" t="s">
        <v>312</v>
      </c>
      <c r="F481" s="4" t="s">
        <v>72</v>
      </c>
      <c r="G481" s="83">
        <v>2450.67</v>
      </c>
      <c r="H481" s="83"/>
      <c r="I481" s="80">
        <f t="shared" si="227"/>
        <v>0</v>
      </c>
    </row>
    <row r="482" spans="1:9" s="59" customFormat="1" x14ac:dyDescent="0.2">
      <c r="A482" s="73" t="s">
        <v>495</v>
      </c>
      <c r="B482" s="4" t="s">
        <v>87</v>
      </c>
      <c r="C482" s="4" t="s">
        <v>84</v>
      </c>
      <c r="D482" s="4" t="s">
        <v>36</v>
      </c>
      <c r="E482" s="4"/>
      <c r="F482" s="4"/>
      <c r="G482" s="82">
        <f>G483</f>
        <v>6</v>
      </c>
      <c r="H482" s="82">
        <f t="shared" ref="H482:H484" si="239">H483</f>
        <v>0</v>
      </c>
      <c r="I482" s="80">
        <f t="shared" si="227"/>
        <v>0</v>
      </c>
    </row>
    <row r="483" spans="1:9" s="59" customFormat="1" ht="31.5" customHeight="1" x14ac:dyDescent="0.2">
      <c r="A483" s="5" t="s">
        <v>331</v>
      </c>
      <c r="B483" s="4" t="s">
        <v>87</v>
      </c>
      <c r="C483" s="4" t="s">
        <v>84</v>
      </c>
      <c r="D483" s="4" t="s">
        <v>36</v>
      </c>
      <c r="E483" s="4" t="s">
        <v>12</v>
      </c>
      <c r="F483" s="4"/>
      <c r="G483" s="82">
        <f>G484</f>
        <v>6</v>
      </c>
      <c r="H483" s="82">
        <f t="shared" si="239"/>
        <v>0</v>
      </c>
      <c r="I483" s="80">
        <f t="shared" si="227"/>
        <v>0</v>
      </c>
    </row>
    <row r="484" spans="1:9" s="59" customFormat="1" ht="48" x14ac:dyDescent="0.2">
      <c r="A484" s="5" t="s">
        <v>187</v>
      </c>
      <c r="B484" s="4" t="s">
        <v>87</v>
      </c>
      <c r="C484" s="4" t="s">
        <v>84</v>
      </c>
      <c r="D484" s="4" t="s">
        <v>36</v>
      </c>
      <c r="E484" s="4" t="s">
        <v>332</v>
      </c>
      <c r="F484" s="4"/>
      <c r="G484" s="82">
        <f>G485</f>
        <v>6</v>
      </c>
      <c r="H484" s="82">
        <f t="shared" si="239"/>
        <v>0</v>
      </c>
      <c r="I484" s="80">
        <f t="shared" si="227"/>
        <v>0</v>
      </c>
    </row>
    <row r="485" spans="1:9" s="59" customFormat="1" ht="24" x14ac:dyDescent="0.2">
      <c r="A485" s="5" t="s">
        <v>333</v>
      </c>
      <c r="B485" s="4" t="s">
        <v>87</v>
      </c>
      <c r="C485" s="4" t="s">
        <v>84</v>
      </c>
      <c r="D485" s="4" t="s">
        <v>36</v>
      </c>
      <c r="E485" s="4" t="s">
        <v>280</v>
      </c>
      <c r="F485" s="4"/>
      <c r="G485" s="82">
        <f>G486+G487</f>
        <v>6</v>
      </c>
      <c r="H485" s="82">
        <f t="shared" ref="H485" si="240">H486+H487</f>
        <v>0</v>
      </c>
      <c r="I485" s="80">
        <f t="shared" si="227"/>
        <v>0</v>
      </c>
    </row>
    <row r="486" spans="1:9" s="59" customFormat="1" ht="24" x14ac:dyDescent="0.2">
      <c r="A486" s="5" t="s">
        <v>47</v>
      </c>
      <c r="B486" s="4" t="s">
        <v>87</v>
      </c>
      <c r="C486" s="4" t="s">
        <v>84</v>
      </c>
      <c r="D486" s="4" t="s">
        <v>36</v>
      </c>
      <c r="E486" s="4" t="s">
        <v>280</v>
      </c>
      <c r="F486" s="4" t="s">
        <v>490</v>
      </c>
      <c r="G486" s="82">
        <v>3</v>
      </c>
      <c r="H486" s="82"/>
      <c r="I486" s="80">
        <f t="shared" si="227"/>
        <v>0</v>
      </c>
    </row>
    <row r="487" spans="1:9" s="59" customFormat="1" ht="38.25" x14ac:dyDescent="0.2">
      <c r="A487" s="1" t="s">
        <v>29</v>
      </c>
      <c r="B487" s="4" t="s">
        <v>87</v>
      </c>
      <c r="C487" s="4" t="s">
        <v>84</v>
      </c>
      <c r="D487" s="4" t="s">
        <v>36</v>
      </c>
      <c r="E487" s="4" t="s">
        <v>280</v>
      </c>
      <c r="F487" s="4" t="s">
        <v>26</v>
      </c>
      <c r="G487" s="82">
        <v>3</v>
      </c>
      <c r="H487" s="82"/>
      <c r="I487" s="80">
        <f t="shared" si="227"/>
        <v>0</v>
      </c>
    </row>
    <row r="488" spans="1:9" ht="12.75" customHeight="1" x14ac:dyDescent="0.2">
      <c r="A488" s="5" t="s">
        <v>75</v>
      </c>
      <c r="B488" s="4" t="s">
        <v>87</v>
      </c>
      <c r="C488" s="4" t="s">
        <v>70</v>
      </c>
      <c r="D488" s="4"/>
      <c r="E488" s="4"/>
      <c r="F488" s="4"/>
      <c r="G488" s="88">
        <f>G489</f>
        <v>300</v>
      </c>
      <c r="H488" s="88">
        <f t="shared" ref="H488:H492" si="241">H489</f>
        <v>0</v>
      </c>
      <c r="I488" s="80">
        <f t="shared" si="227"/>
        <v>0</v>
      </c>
    </row>
    <row r="489" spans="1:9" ht="12.75" customHeight="1" x14ac:dyDescent="0.2">
      <c r="A489" s="5" t="s">
        <v>71</v>
      </c>
      <c r="B489" s="4" t="s">
        <v>87</v>
      </c>
      <c r="C489" s="4" t="s">
        <v>70</v>
      </c>
      <c r="D489" s="4" t="s">
        <v>70</v>
      </c>
      <c r="E489" s="4"/>
      <c r="F489" s="4"/>
      <c r="G489" s="88">
        <f>G490</f>
        <v>300</v>
      </c>
      <c r="H489" s="88">
        <f t="shared" si="241"/>
        <v>0</v>
      </c>
      <c r="I489" s="80">
        <f t="shared" si="227"/>
        <v>0</v>
      </c>
    </row>
    <row r="490" spans="1:9" ht="51.75" customHeight="1" x14ac:dyDescent="0.2">
      <c r="A490" s="5" t="s">
        <v>410</v>
      </c>
      <c r="B490" s="4" t="s">
        <v>87</v>
      </c>
      <c r="C490" s="4" t="s">
        <v>70</v>
      </c>
      <c r="D490" s="4" t="s">
        <v>70</v>
      </c>
      <c r="E490" s="4" t="s">
        <v>57</v>
      </c>
      <c r="F490" s="4"/>
      <c r="G490" s="85">
        <f>G491</f>
        <v>300</v>
      </c>
      <c r="H490" s="85">
        <f t="shared" si="241"/>
        <v>0</v>
      </c>
      <c r="I490" s="80">
        <f t="shared" si="227"/>
        <v>0</v>
      </c>
    </row>
    <row r="491" spans="1:9" ht="41.25" customHeight="1" x14ac:dyDescent="0.2">
      <c r="A491" s="5" t="s">
        <v>308</v>
      </c>
      <c r="B491" s="4" t="s">
        <v>87</v>
      </c>
      <c r="C491" s="4" t="s">
        <v>70</v>
      </c>
      <c r="D491" s="4" t="s">
        <v>70</v>
      </c>
      <c r="E491" s="4" t="s">
        <v>411</v>
      </c>
      <c r="F491" s="4"/>
      <c r="G491" s="88">
        <f>G492</f>
        <v>300</v>
      </c>
      <c r="H491" s="88">
        <f t="shared" si="241"/>
        <v>0</v>
      </c>
      <c r="I491" s="80">
        <f t="shared" si="227"/>
        <v>0</v>
      </c>
    </row>
    <row r="492" spans="1:9" ht="41.25" customHeight="1" x14ac:dyDescent="0.2">
      <c r="A492" s="5" t="s">
        <v>413</v>
      </c>
      <c r="B492" s="4" t="s">
        <v>87</v>
      </c>
      <c r="C492" s="4" t="s">
        <v>70</v>
      </c>
      <c r="D492" s="4" t="s">
        <v>70</v>
      </c>
      <c r="E492" s="4" t="s">
        <v>412</v>
      </c>
      <c r="F492" s="4"/>
      <c r="G492" s="88">
        <f>G493</f>
        <v>300</v>
      </c>
      <c r="H492" s="88">
        <f t="shared" si="241"/>
        <v>0</v>
      </c>
      <c r="I492" s="80">
        <f t="shared" si="227"/>
        <v>0</v>
      </c>
    </row>
    <row r="493" spans="1:9" ht="24" customHeight="1" x14ac:dyDescent="0.2">
      <c r="A493" s="5" t="s">
        <v>47</v>
      </c>
      <c r="B493" s="4" t="s">
        <v>87</v>
      </c>
      <c r="C493" s="4" t="s">
        <v>70</v>
      </c>
      <c r="D493" s="4" t="s">
        <v>70</v>
      </c>
      <c r="E493" s="4" t="s">
        <v>412</v>
      </c>
      <c r="F493" s="4">
        <v>200</v>
      </c>
      <c r="G493" s="88">
        <v>300</v>
      </c>
      <c r="H493" s="88"/>
      <c r="I493" s="80">
        <f t="shared" si="227"/>
        <v>0</v>
      </c>
    </row>
    <row r="494" spans="1:9" ht="12.75" customHeight="1" x14ac:dyDescent="0.2">
      <c r="A494" s="5" t="s">
        <v>69</v>
      </c>
      <c r="B494" s="4" t="s">
        <v>87</v>
      </c>
      <c r="C494" s="4" t="s">
        <v>54</v>
      </c>
      <c r="D494" s="4" t="s">
        <v>19</v>
      </c>
      <c r="E494" s="4"/>
      <c r="F494" s="4"/>
      <c r="G494" s="80">
        <f t="shared" ref="G494:H494" si="242">G502+G495</f>
        <v>4678.5471299999999</v>
      </c>
      <c r="H494" s="80">
        <f t="shared" si="242"/>
        <v>1317.5138999999999</v>
      </c>
      <c r="I494" s="80">
        <f t="shared" si="227"/>
        <v>28.160748698068584</v>
      </c>
    </row>
    <row r="495" spans="1:9" ht="12.75" customHeight="1" x14ac:dyDescent="0.2">
      <c r="A495" s="5" t="s">
        <v>68</v>
      </c>
      <c r="B495" s="4" t="s">
        <v>87</v>
      </c>
      <c r="C495" s="4" t="s">
        <v>54</v>
      </c>
      <c r="D495" s="4" t="s">
        <v>15</v>
      </c>
      <c r="E495" s="4"/>
      <c r="F495" s="4"/>
      <c r="G495" s="80">
        <f>G496+G500</f>
        <v>500</v>
      </c>
      <c r="H495" s="80">
        <f t="shared" ref="H495" si="243">H496+H500</f>
        <v>276.3039</v>
      </c>
      <c r="I495" s="80">
        <f t="shared" si="227"/>
        <v>55.260779999999997</v>
      </c>
    </row>
    <row r="496" spans="1:9" ht="53.25" customHeight="1" x14ac:dyDescent="0.2">
      <c r="A496" s="5" t="s">
        <v>410</v>
      </c>
      <c r="B496" s="4" t="s">
        <v>87</v>
      </c>
      <c r="C496" s="4" t="s">
        <v>54</v>
      </c>
      <c r="D496" s="4" t="s">
        <v>15</v>
      </c>
      <c r="E496" s="4" t="s">
        <v>57</v>
      </c>
      <c r="F496" s="4"/>
      <c r="G496" s="80">
        <f>G497</f>
        <v>500</v>
      </c>
      <c r="H496" s="80">
        <f t="shared" ref="H496:H498" si="244">H497</f>
        <v>276.3039</v>
      </c>
      <c r="I496" s="80">
        <f t="shared" si="227"/>
        <v>55.260779999999997</v>
      </c>
    </row>
    <row r="497" spans="1:9" ht="44.25" customHeight="1" x14ac:dyDescent="0.2">
      <c r="A497" s="5" t="s">
        <v>308</v>
      </c>
      <c r="B497" s="4" t="s">
        <v>87</v>
      </c>
      <c r="C497" s="4" t="s">
        <v>54</v>
      </c>
      <c r="D497" s="4" t="s">
        <v>15</v>
      </c>
      <c r="E497" s="4" t="s">
        <v>411</v>
      </c>
      <c r="F497" s="4"/>
      <c r="G497" s="80">
        <f>G498</f>
        <v>500</v>
      </c>
      <c r="H497" s="80">
        <f t="shared" si="244"/>
        <v>276.3039</v>
      </c>
      <c r="I497" s="80">
        <f t="shared" si="227"/>
        <v>55.260779999999997</v>
      </c>
    </row>
    <row r="498" spans="1:9" ht="28.5" customHeight="1" x14ac:dyDescent="0.2">
      <c r="A498" s="5" t="s">
        <v>414</v>
      </c>
      <c r="B498" s="4" t="s">
        <v>87</v>
      </c>
      <c r="C498" s="4" t="s">
        <v>54</v>
      </c>
      <c r="D498" s="4" t="s">
        <v>15</v>
      </c>
      <c r="E498" s="4" t="s">
        <v>415</v>
      </c>
      <c r="F498" s="4"/>
      <c r="G498" s="80">
        <f>G499</f>
        <v>500</v>
      </c>
      <c r="H498" s="80">
        <f t="shared" si="244"/>
        <v>276.3039</v>
      </c>
      <c r="I498" s="80">
        <f t="shared" si="227"/>
        <v>55.260779999999997</v>
      </c>
    </row>
    <row r="499" spans="1:9" ht="12.75" customHeight="1" x14ac:dyDescent="0.2">
      <c r="A499" s="5" t="s">
        <v>45</v>
      </c>
      <c r="B499" s="4" t="s">
        <v>87</v>
      </c>
      <c r="C499" s="4" t="s">
        <v>54</v>
      </c>
      <c r="D499" s="4" t="s">
        <v>15</v>
      </c>
      <c r="E499" s="4" t="s">
        <v>415</v>
      </c>
      <c r="F499" s="4" t="s">
        <v>43</v>
      </c>
      <c r="G499" s="83">
        <v>500</v>
      </c>
      <c r="H499" s="83">
        <v>276.3039</v>
      </c>
      <c r="I499" s="80">
        <f t="shared" si="227"/>
        <v>55.260779999999997</v>
      </c>
    </row>
    <row r="500" spans="1:9" ht="12.75" hidden="1" customHeight="1" x14ac:dyDescent="0.2">
      <c r="A500" s="5" t="s">
        <v>67</v>
      </c>
      <c r="B500" s="4" t="s">
        <v>87</v>
      </c>
      <c r="C500" s="4" t="s">
        <v>54</v>
      </c>
      <c r="D500" s="4" t="s">
        <v>15</v>
      </c>
      <c r="E500" s="4" t="s">
        <v>66</v>
      </c>
      <c r="F500" s="4"/>
      <c r="G500" s="83">
        <f t="shared" ref="G500:H500" si="245">G501</f>
        <v>0</v>
      </c>
      <c r="H500" s="83">
        <f t="shared" si="245"/>
        <v>0</v>
      </c>
      <c r="I500" s="80" t="e">
        <f t="shared" si="227"/>
        <v>#DIV/0!</v>
      </c>
    </row>
    <row r="501" spans="1:9" ht="12.75" hidden="1" customHeight="1" x14ac:dyDescent="0.2">
      <c r="A501" s="5" t="s">
        <v>45</v>
      </c>
      <c r="B501" s="4" t="s">
        <v>87</v>
      </c>
      <c r="C501" s="4" t="s">
        <v>54</v>
      </c>
      <c r="D501" s="4" t="s">
        <v>15</v>
      </c>
      <c r="E501" s="4" t="s">
        <v>66</v>
      </c>
      <c r="F501" s="4" t="s">
        <v>43</v>
      </c>
      <c r="G501" s="83"/>
      <c r="H501" s="83"/>
      <c r="I501" s="80" t="e">
        <f t="shared" si="227"/>
        <v>#DIV/0!</v>
      </c>
    </row>
    <row r="502" spans="1:9" s="36" customFormat="1" ht="12.75" customHeight="1" x14ac:dyDescent="0.2">
      <c r="A502" s="5" t="s">
        <v>65</v>
      </c>
      <c r="B502" s="4" t="s">
        <v>87</v>
      </c>
      <c r="C502" s="4" t="s">
        <v>54</v>
      </c>
      <c r="D502" s="4" t="s">
        <v>6</v>
      </c>
      <c r="E502" s="4"/>
      <c r="F502" s="4"/>
      <c r="G502" s="80">
        <f>G503+G509+G516</f>
        <v>4178.5471299999999</v>
      </c>
      <c r="H502" s="80">
        <f t="shared" ref="H502:I502" si="246">H503+H509+H516</f>
        <v>1041.21</v>
      </c>
      <c r="I502" s="80">
        <f t="shared" si="246"/>
        <v>199.92745317102191</v>
      </c>
    </row>
    <row r="503" spans="1:9" s="36" customFormat="1" ht="60" x14ac:dyDescent="0.2">
      <c r="A503" s="5" t="s">
        <v>348</v>
      </c>
      <c r="B503" s="4" t="s">
        <v>87</v>
      </c>
      <c r="C503" s="4" t="s">
        <v>54</v>
      </c>
      <c r="D503" s="4" t="s">
        <v>6</v>
      </c>
      <c r="E503" s="4" t="s">
        <v>64</v>
      </c>
      <c r="F503" s="4"/>
      <c r="G503" s="85">
        <f>G504</f>
        <v>3136.8371299999999</v>
      </c>
      <c r="H503" s="85">
        <f t="shared" ref="H503:H504" si="247">H504</f>
        <v>0</v>
      </c>
      <c r="I503" s="80">
        <f t="shared" si="227"/>
        <v>0</v>
      </c>
    </row>
    <row r="504" spans="1:9" s="36" customFormat="1" ht="24" x14ac:dyDescent="0.2">
      <c r="A504" s="5" t="s">
        <v>416</v>
      </c>
      <c r="B504" s="4" t="s">
        <v>87</v>
      </c>
      <c r="C504" s="4" t="s">
        <v>54</v>
      </c>
      <c r="D504" s="4" t="s">
        <v>6</v>
      </c>
      <c r="E504" s="4" t="s">
        <v>391</v>
      </c>
      <c r="F504" s="4"/>
      <c r="G504" s="85">
        <f>G505</f>
        <v>3136.8371299999999</v>
      </c>
      <c r="H504" s="85">
        <f t="shared" si="247"/>
        <v>0</v>
      </c>
      <c r="I504" s="80">
        <f t="shared" si="227"/>
        <v>0</v>
      </c>
    </row>
    <row r="505" spans="1:9" s="36" customFormat="1" ht="84" x14ac:dyDescent="0.2">
      <c r="A505" s="5" t="s">
        <v>292</v>
      </c>
      <c r="B505" s="4" t="s">
        <v>87</v>
      </c>
      <c r="C505" s="4" t="s">
        <v>54</v>
      </c>
      <c r="D505" s="4" t="s">
        <v>6</v>
      </c>
      <c r="E505" s="4" t="s">
        <v>535</v>
      </c>
      <c r="F505" s="4"/>
      <c r="G505" s="85">
        <f t="shared" ref="G505:H505" si="248">G506</f>
        <v>3136.8371299999999</v>
      </c>
      <c r="H505" s="85">
        <f t="shared" si="248"/>
        <v>0</v>
      </c>
      <c r="I505" s="80">
        <f t="shared" si="227"/>
        <v>0</v>
      </c>
    </row>
    <row r="506" spans="1:9" s="36" customFormat="1" x14ac:dyDescent="0.2">
      <c r="A506" s="5" t="s">
        <v>45</v>
      </c>
      <c r="B506" s="4" t="s">
        <v>87</v>
      </c>
      <c r="C506" s="4" t="s">
        <v>54</v>
      </c>
      <c r="D506" s="4" t="s">
        <v>6</v>
      </c>
      <c r="E506" s="4" t="s">
        <v>535</v>
      </c>
      <c r="F506" s="4" t="s">
        <v>43</v>
      </c>
      <c r="G506" s="85">
        <v>3136.8371299999999</v>
      </c>
      <c r="H506" s="85"/>
      <c r="I506" s="80">
        <f t="shared" si="227"/>
        <v>0</v>
      </c>
    </row>
    <row r="507" spans="1:9" s="36" customFormat="1" ht="27" hidden="1" customHeight="1" x14ac:dyDescent="0.2">
      <c r="A507" s="5" t="s">
        <v>63</v>
      </c>
      <c r="B507" s="4" t="s">
        <v>87</v>
      </c>
      <c r="C507" s="4" t="s">
        <v>54</v>
      </c>
      <c r="D507" s="4" t="s">
        <v>6</v>
      </c>
      <c r="E507" s="4" t="s">
        <v>482</v>
      </c>
      <c r="F507" s="4"/>
      <c r="G507" s="85">
        <f t="shared" ref="G507:H507" si="249">G508</f>
        <v>0</v>
      </c>
      <c r="H507" s="85">
        <f t="shared" si="249"/>
        <v>0</v>
      </c>
      <c r="I507" s="80" t="e">
        <f t="shared" si="227"/>
        <v>#DIV/0!</v>
      </c>
    </row>
    <row r="508" spans="1:9" s="36" customFormat="1" ht="12.75" hidden="1" customHeight="1" x14ac:dyDescent="0.2">
      <c r="A508" s="5" t="s">
        <v>45</v>
      </c>
      <c r="B508" s="4" t="s">
        <v>87</v>
      </c>
      <c r="C508" s="4" t="s">
        <v>54</v>
      </c>
      <c r="D508" s="4" t="s">
        <v>6</v>
      </c>
      <c r="E508" s="4" t="s">
        <v>482</v>
      </c>
      <c r="F508" s="4" t="s">
        <v>43</v>
      </c>
      <c r="G508" s="85"/>
      <c r="H508" s="85"/>
      <c r="I508" s="80" t="e">
        <f t="shared" si="227"/>
        <v>#DIV/0!</v>
      </c>
    </row>
    <row r="509" spans="1:9" s="36" customFormat="1" ht="51.75" customHeight="1" x14ac:dyDescent="0.2">
      <c r="A509" s="5" t="s">
        <v>410</v>
      </c>
      <c r="B509" s="4" t="s">
        <v>87</v>
      </c>
      <c r="C509" s="4" t="s">
        <v>54</v>
      </c>
      <c r="D509" s="4" t="s">
        <v>6</v>
      </c>
      <c r="E509" s="4" t="s">
        <v>57</v>
      </c>
      <c r="F509" s="4"/>
      <c r="G509" s="85">
        <f>G510+G513</f>
        <v>689.21</v>
      </c>
      <c r="H509" s="85">
        <f t="shared" ref="H509" si="250">H510+H513</f>
        <v>688.71</v>
      </c>
      <c r="I509" s="80">
        <f t="shared" ref="I509:I572" si="251">H509/G509*100</f>
        <v>99.927453171021895</v>
      </c>
    </row>
    <row r="510" spans="1:9" s="36" customFormat="1" ht="25.5" customHeight="1" x14ac:dyDescent="0.2">
      <c r="A510" s="5" t="s">
        <v>55</v>
      </c>
      <c r="B510" s="4" t="s">
        <v>87</v>
      </c>
      <c r="C510" s="4" t="s">
        <v>54</v>
      </c>
      <c r="D510" s="4" t="s">
        <v>6</v>
      </c>
      <c r="E510" s="4" t="s">
        <v>340</v>
      </c>
      <c r="F510" s="4"/>
      <c r="G510" s="85">
        <f>G511</f>
        <v>609.21</v>
      </c>
      <c r="H510" s="85">
        <f t="shared" ref="H510" si="252">H511</f>
        <v>609.21</v>
      </c>
      <c r="I510" s="80">
        <f t="shared" si="251"/>
        <v>100</v>
      </c>
    </row>
    <row r="511" spans="1:9" s="36" customFormat="1" ht="58.5" customHeight="1" x14ac:dyDescent="0.2">
      <c r="A511" s="5" t="s">
        <v>470</v>
      </c>
      <c r="B511" s="4" t="s">
        <v>87</v>
      </c>
      <c r="C511" s="4" t="s">
        <v>54</v>
      </c>
      <c r="D511" s="4" t="s">
        <v>6</v>
      </c>
      <c r="E511" s="4" t="s">
        <v>62</v>
      </c>
      <c r="F511" s="4"/>
      <c r="G511" s="85">
        <f t="shared" ref="G511:H511" si="253">G512</f>
        <v>609.21</v>
      </c>
      <c r="H511" s="85">
        <f t="shared" si="253"/>
        <v>609.21</v>
      </c>
      <c r="I511" s="80">
        <f t="shared" si="251"/>
        <v>100</v>
      </c>
    </row>
    <row r="512" spans="1:9" s="36" customFormat="1" ht="12.75" customHeight="1" x14ac:dyDescent="0.2">
      <c r="A512" s="5" t="s">
        <v>45</v>
      </c>
      <c r="B512" s="4" t="s">
        <v>87</v>
      </c>
      <c r="C512" s="4" t="s">
        <v>54</v>
      </c>
      <c r="D512" s="4" t="s">
        <v>6</v>
      </c>
      <c r="E512" s="4" t="s">
        <v>62</v>
      </c>
      <c r="F512" s="4" t="s">
        <v>43</v>
      </c>
      <c r="G512" s="85">
        <v>609.21</v>
      </c>
      <c r="H512" s="85">
        <v>609.21</v>
      </c>
      <c r="I512" s="80">
        <f t="shared" si="251"/>
        <v>100</v>
      </c>
    </row>
    <row r="513" spans="1:9" s="36" customFormat="1" ht="45.75" customHeight="1" x14ac:dyDescent="0.2">
      <c r="A513" s="5" t="s">
        <v>308</v>
      </c>
      <c r="B513" s="4" t="s">
        <v>87</v>
      </c>
      <c r="C513" s="4" t="s">
        <v>54</v>
      </c>
      <c r="D513" s="4" t="s">
        <v>6</v>
      </c>
      <c r="E513" s="4" t="s">
        <v>411</v>
      </c>
      <c r="F513" s="4"/>
      <c r="G513" s="80">
        <f>G514</f>
        <v>80</v>
      </c>
      <c r="H513" s="80">
        <f t="shared" ref="H513:H514" si="254">H514</f>
        <v>79.5</v>
      </c>
      <c r="I513" s="80">
        <f t="shared" si="251"/>
        <v>99.375</v>
      </c>
    </row>
    <row r="514" spans="1:9" s="36" customFormat="1" ht="51.75" customHeight="1" x14ac:dyDescent="0.2">
      <c r="A514" s="5" t="s">
        <v>419</v>
      </c>
      <c r="B514" s="4" t="s">
        <v>87</v>
      </c>
      <c r="C514" s="4" t="s">
        <v>54</v>
      </c>
      <c r="D514" s="4" t="s">
        <v>6</v>
      </c>
      <c r="E514" s="4" t="s">
        <v>418</v>
      </c>
      <c r="F514" s="4"/>
      <c r="G514" s="80">
        <f>G515</f>
        <v>80</v>
      </c>
      <c r="H514" s="80">
        <f t="shared" si="254"/>
        <v>79.5</v>
      </c>
      <c r="I514" s="80">
        <f t="shared" si="251"/>
        <v>99.375</v>
      </c>
    </row>
    <row r="515" spans="1:9" s="36" customFormat="1" ht="30.75" customHeight="1" x14ac:dyDescent="0.2">
      <c r="A515" s="5" t="s">
        <v>45</v>
      </c>
      <c r="B515" s="4" t="s">
        <v>87</v>
      </c>
      <c r="C515" s="4" t="s">
        <v>54</v>
      </c>
      <c r="D515" s="4" t="s">
        <v>6</v>
      </c>
      <c r="E515" s="4" t="s">
        <v>418</v>
      </c>
      <c r="F515" s="4" t="s">
        <v>43</v>
      </c>
      <c r="G515" s="83">
        <v>80</v>
      </c>
      <c r="H515" s="83">
        <v>79.5</v>
      </c>
      <c r="I515" s="80">
        <f t="shared" si="251"/>
        <v>99.375</v>
      </c>
    </row>
    <row r="516" spans="1:9" ht="24" customHeight="1" x14ac:dyDescent="0.2">
      <c r="A516" s="5" t="s">
        <v>46</v>
      </c>
      <c r="B516" s="4" t="s">
        <v>87</v>
      </c>
      <c r="C516" s="4" t="s">
        <v>54</v>
      </c>
      <c r="D516" s="4" t="s">
        <v>6</v>
      </c>
      <c r="E516" s="4" t="s">
        <v>44</v>
      </c>
      <c r="F516" s="4"/>
      <c r="G516" s="84">
        <f>G517</f>
        <v>352.5</v>
      </c>
      <c r="H516" s="84">
        <f t="shared" ref="H516" si="255">H517</f>
        <v>352.5</v>
      </c>
      <c r="I516" s="80">
        <f t="shared" si="251"/>
        <v>100</v>
      </c>
    </row>
    <row r="517" spans="1:9" ht="24" customHeight="1" x14ac:dyDescent="0.2">
      <c r="A517" s="5" t="s">
        <v>45</v>
      </c>
      <c r="B517" s="4" t="s">
        <v>87</v>
      </c>
      <c r="C517" s="4" t="s">
        <v>54</v>
      </c>
      <c r="D517" s="4" t="s">
        <v>6</v>
      </c>
      <c r="E517" s="4" t="s">
        <v>44</v>
      </c>
      <c r="F517" s="4" t="s">
        <v>43</v>
      </c>
      <c r="G517" s="84">
        <v>352.5</v>
      </c>
      <c r="H517" s="84">
        <v>352.5</v>
      </c>
      <c r="I517" s="80">
        <f t="shared" si="251"/>
        <v>100</v>
      </c>
    </row>
    <row r="518" spans="1:9" s="36" customFormat="1" ht="12.75" customHeight="1" x14ac:dyDescent="0.2">
      <c r="A518" s="5" t="s">
        <v>33</v>
      </c>
      <c r="B518" s="4" t="s">
        <v>87</v>
      </c>
      <c r="C518" s="4" t="s">
        <v>28</v>
      </c>
      <c r="D518" s="4"/>
      <c r="E518" s="4"/>
      <c r="F518" s="4"/>
      <c r="G518" s="88">
        <f t="shared" ref="G518:H522" si="256">G519</f>
        <v>1599.92</v>
      </c>
      <c r="H518" s="88">
        <f t="shared" si="256"/>
        <v>975</v>
      </c>
      <c r="I518" s="80">
        <f t="shared" si="251"/>
        <v>60.940547027351364</v>
      </c>
    </row>
    <row r="519" spans="1:9" s="36" customFormat="1" ht="12.75" customHeight="1" x14ac:dyDescent="0.2">
      <c r="A519" s="5" t="s">
        <v>32</v>
      </c>
      <c r="B519" s="4" t="s">
        <v>87</v>
      </c>
      <c r="C519" s="4" t="s">
        <v>28</v>
      </c>
      <c r="D519" s="4" t="s">
        <v>27</v>
      </c>
      <c r="E519" s="4"/>
      <c r="F519" s="4"/>
      <c r="G519" s="88">
        <f>G520</f>
        <v>1599.92</v>
      </c>
      <c r="H519" s="88">
        <f t="shared" si="256"/>
        <v>975</v>
      </c>
      <c r="I519" s="80">
        <f t="shared" si="251"/>
        <v>60.940547027351364</v>
      </c>
    </row>
    <row r="520" spans="1:9" s="36" customFormat="1" ht="44.25" customHeight="1" x14ac:dyDescent="0.2">
      <c r="A520" s="5" t="s">
        <v>420</v>
      </c>
      <c r="B520" s="4" t="s">
        <v>87</v>
      </c>
      <c r="C520" s="4" t="s">
        <v>28</v>
      </c>
      <c r="D520" s="4" t="s">
        <v>27</v>
      </c>
      <c r="E520" s="4" t="s">
        <v>31</v>
      </c>
      <c r="F520" s="4"/>
      <c r="G520" s="85">
        <f>G521</f>
        <v>1599.92</v>
      </c>
      <c r="H520" s="85">
        <f t="shared" si="256"/>
        <v>975</v>
      </c>
      <c r="I520" s="80">
        <f t="shared" si="251"/>
        <v>60.940547027351364</v>
      </c>
    </row>
    <row r="521" spans="1:9" s="36" customFormat="1" ht="40.5" customHeight="1" x14ac:dyDescent="0.2">
      <c r="A521" s="5" t="s">
        <v>30</v>
      </c>
      <c r="B521" s="4" t="s">
        <v>87</v>
      </c>
      <c r="C521" s="4" t="s">
        <v>28</v>
      </c>
      <c r="D521" s="4" t="s">
        <v>27</v>
      </c>
      <c r="E521" s="4" t="s">
        <v>421</v>
      </c>
      <c r="F521" s="4"/>
      <c r="G521" s="85">
        <f>G522+G524</f>
        <v>1599.92</v>
      </c>
      <c r="H521" s="85">
        <f t="shared" ref="H521" si="257">H522+H524</f>
        <v>975</v>
      </c>
      <c r="I521" s="80">
        <f t="shared" si="251"/>
        <v>60.940547027351364</v>
      </c>
    </row>
    <row r="522" spans="1:9" s="36" customFormat="1" ht="27.75" customHeight="1" x14ac:dyDescent="0.2">
      <c r="A522" s="5" t="s">
        <v>422</v>
      </c>
      <c r="B522" s="4" t="s">
        <v>87</v>
      </c>
      <c r="C522" s="4" t="s">
        <v>28</v>
      </c>
      <c r="D522" s="4" t="s">
        <v>27</v>
      </c>
      <c r="E522" s="4" t="s">
        <v>423</v>
      </c>
      <c r="F522" s="4"/>
      <c r="G522" s="85">
        <f>G523</f>
        <v>1541.03</v>
      </c>
      <c r="H522" s="85">
        <f t="shared" si="256"/>
        <v>975</v>
      </c>
      <c r="I522" s="80">
        <f t="shared" si="251"/>
        <v>63.269371783806939</v>
      </c>
    </row>
    <row r="523" spans="1:9" s="36" customFormat="1" ht="38.25" customHeight="1" x14ac:dyDescent="0.2">
      <c r="A523" s="1" t="s">
        <v>29</v>
      </c>
      <c r="B523" s="4" t="s">
        <v>87</v>
      </c>
      <c r="C523" s="4" t="s">
        <v>28</v>
      </c>
      <c r="D523" s="4" t="s">
        <v>27</v>
      </c>
      <c r="E523" s="4" t="s">
        <v>423</v>
      </c>
      <c r="F523" s="4" t="s">
        <v>26</v>
      </c>
      <c r="G523" s="85">
        <v>1541.03</v>
      </c>
      <c r="H523" s="85">
        <v>975</v>
      </c>
      <c r="I523" s="80">
        <f t="shared" si="251"/>
        <v>63.269371783806939</v>
      </c>
    </row>
    <row r="524" spans="1:9" ht="24" customHeight="1" x14ac:dyDescent="0.2">
      <c r="A524" s="5" t="s">
        <v>484</v>
      </c>
      <c r="B524" s="4" t="s">
        <v>87</v>
      </c>
      <c r="C524" s="4" t="s">
        <v>28</v>
      </c>
      <c r="D524" s="4" t="s">
        <v>27</v>
      </c>
      <c r="E524" s="4" t="s">
        <v>512</v>
      </c>
      <c r="F524" s="4"/>
      <c r="G524" s="80">
        <f>G525</f>
        <v>58.89</v>
      </c>
      <c r="H524" s="80">
        <f t="shared" ref="H524" si="258">H525</f>
        <v>0</v>
      </c>
      <c r="I524" s="80">
        <f t="shared" si="251"/>
        <v>0</v>
      </c>
    </row>
    <row r="525" spans="1:9" ht="24" customHeight="1" x14ac:dyDescent="0.2">
      <c r="A525" s="1" t="s">
        <v>29</v>
      </c>
      <c r="B525" s="4" t="s">
        <v>87</v>
      </c>
      <c r="C525" s="4" t="s">
        <v>28</v>
      </c>
      <c r="D525" s="4" t="s">
        <v>27</v>
      </c>
      <c r="E525" s="4" t="s">
        <v>512</v>
      </c>
      <c r="F525" s="4" t="s">
        <v>26</v>
      </c>
      <c r="G525" s="80">
        <v>58.89</v>
      </c>
      <c r="H525" s="80"/>
      <c r="I525" s="80">
        <f t="shared" si="251"/>
        <v>0</v>
      </c>
    </row>
    <row r="526" spans="1:9" s="36" customFormat="1" ht="24" customHeight="1" x14ac:dyDescent="0.2">
      <c r="A526" s="5" t="s">
        <v>222</v>
      </c>
      <c r="B526" s="4" t="s">
        <v>87</v>
      </c>
      <c r="C526" s="4" t="s">
        <v>24</v>
      </c>
      <c r="D526" s="4"/>
      <c r="E526" s="4"/>
      <c r="F526" s="4"/>
      <c r="G526" s="80">
        <f t="shared" ref="G526:H530" si="259">G527</f>
        <v>1</v>
      </c>
      <c r="H526" s="80">
        <f t="shared" si="259"/>
        <v>0</v>
      </c>
      <c r="I526" s="80">
        <f t="shared" si="251"/>
        <v>0</v>
      </c>
    </row>
    <row r="527" spans="1:9" s="36" customFormat="1" ht="24" customHeight="1" x14ac:dyDescent="0.2">
      <c r="A527" s="5" t="s">
        <v>25</v>
      </c>
      <c r="B527" s="4" t="s">
        <v>87</v>
      </c>
      <c r="C527" s="4" t="s">
        <v>24</v>
      </c>
      <c r="D527" s="4" t="s">
        <v>15</v>
      </c>
      <c r="E527" s="4"/>
      <c r="F527" s="4"/>
      <c r="G527" s="80">
        <f>G528</f>
        <v>1</v>
      </c>
      <c r="H527" s="80">
        <f t="shared" si="259"/>
        <v>0</v>
      </c>
      <c r="I527" s="80">
        <f t="shared" si="251"/>
        <v>0</v>
      </c>
    </row>
    <row r="528" spans="1:9" s="36" customFormat="1" ht="36" customHeight="1" x14ac:dyDescent="0.2">
      <c r="A528" s="5" t="s">
        <v>331</v>
      </c>
      <c r="B528" s="4" t="s">
        <v>87</v>
      </c>
      <c r="C528" s="4">
        <v>13</v>
      </c>
      <c r="D528" s="4" t="s">
        <v>15</v>
      </c>
      <c r="E528" s="4" t="s">
        <v>12</v>
      </c>
      <c r="F528" s="4"/>
      <c r="G528" s="83">
        <f>G529</f>
        <v>1</v>
      </c>
      <c r="H528" s="83">
        <f t="shared" si="259"/>
        <v>0</v>
      </c>
      <c r="I528" s="80">
        <f t="shared" si="251"/>
        <v>0</v>
      </c>
    </row>
    <row r="529" spans="1:10" s="36" customFormat="1" ht="36" customHeight="1" x14ac:dyDescent="0.2">
      <c r="A529" s="5" t="s">
        <v>11</v>
      </c>
      <c r="B529" s="4" t="s">
        <v>87</v>
      </c>
      <c r="C529" s="4">
        <v>13</v>
      </c>
      <c r="D529" s="4" t="s">
        <v>15</v>
      </c>
      <c r="E529" s="4" t="s">
        <v>10</v>
      </c>
      <c r="F529" s="4"/>
      <c r="G529" s="83">
        <f>G530</f>
        <v>1</v>
      </c>
      <c r="H529" s="83">
        <f t="shared" si="259"/>
        <v>0</v>
      </c>
      <c r="I529" s="80">
        <f t="shared" si="251"/>
        <v>0</v>
      </c>
    </row>
    <row r="530" spans="1:10" s="36" customFormat="1" ht="36" customHeight="1" x14ac:dyDescent="0.2">
      <c r="A530" s="5" t="s">
        <v>424</v>
      </c>
      <c r="B530" s="4" t="s">
        <v>87</v>
      </c>
      <c r="C530" s="4">
        <v>13</v>
      </c>
      <c r="D530" s="4" t="s">
        <v>15</v>
      </c>
      <c r="E530" s="4" t="s">
        <v>23</v>
      </c>
      <c r="F530" s="4"/>
      <c r="G530" s="83">
        <f>G531</f>
        <v>1</v>
      </c>
      <c r="H530" s="83">
        <f t="shared" si="259"/>
        <v>0</v>
      </c>
      <c r="I530" s="80">
        <f t="shared" si="251"/>
        <v>0</v>
      </c>
    </row>
    <row r="531" spans="1:10" s="36" customFormat="1" ht="24" customHeight="1" x14ac:dyDescent="0.2">
      <c r="A531" s="5" t="s">
        <v>22</v>
      </c>
      <c r="B531" s="4" t="s">
        <v>87</v>
      </c>
      <c r="C531" s="4">
        <v>13</v>
      </c>
      <c r="D531" s="4" t="s">
        <v>15</v>
      </c>
      <c r="E531" s="4" t="s">
        <v>23</v>
      </c>
      <c r="F531" s="4" t="s">
        <v>21</v>
      </c>
      <c r="G531" s="83">
        <v>1</v>
      </c>
      <c r="H531" s="83"/>
      <c r="I531" s="80">
        <f t="shared" si="251"/>
        <v>0</v>
      </c>
    </row>
    <row r="532" spans="1:10" s="36" customFormat="1" ht="42.75" customHeight="1" x14ac:dyDescent="0.2">
      <c r="A532" s="57" t="s">
        <v>304</v>
      </c>
      <c r="B532" s="6" t="s">
        <v>263</v>
      </c>
      <c r="C532" s="6"/>
      <c r="D532" s="6"/>
      <c r="E532" s="6"/>
      <c r="F532" s="4"/>
      <c r="G532" s="79">
        <f>G533+G558+G609+G603</f>
        <v>44948.97438</v>
      </c>
      <c r="H532" s="79">
        <f>H533+H558+H609+H603</f>
        <v>25610.057219999999</v>
      </c>
      <c r="I532" s="79">
        <f t="shared" si="251"/>
        <v>56.975843327351129</v>
      </c>
      <c r="J532" s="36">
        <v>44911.71112</v>
      </c>
    </row>
    <row r="533" spans="1:10" s="36" customFormat="1" ht="12.75" customHeight="1" x14ac:dyDescent="0.2">
      <c r="A533" s="5" t="s">
        <v>239</v>
      </c>
      <c r="B533" s="4" t="s">
        <v>263</v>
      </c>
      <c r="C533" s="4" t="s">
        <v>84</v>
      </c>
      <c r="D533" s="4"/>
      <c r="E533" s="4"/>
      <c r="F533" s="4"/>
      <c r="G533" s="80">
        <f>G553+G534+G547</f>
        <v>4624.2950000000001</v>
      </c>
      <c r="H533" s="80">
        <f t="shared" ref="H533" si="260">H553+H534+H547</f>
        <v>3614.00074</v>
      </c>
      <c r="I533" s="80">
        <f t="shared" si="251"/>
        <v>78.152469511568796</v>
      </c>
      <c r="J533" s="36">
        <f>J532-I532</f>
        <v>44854.735276672647</v>
      </c>
    </row>
    <row r="534" spans="1:10" s="36" customFormat="1" ht="12.75" customHeight="1" x14ac:dyDescent="0.2">
      <c r="A534" s="5" t="s">
        <v>300</v>
      </c>
      <c r="B534" s="4" t="s">
        <v>263</v>
      </c>
      <c r="C534" s="4" t="s">
        <v>84</v>
      </c>
      <c r="D534" s="4" t="s">
        <v>6</v>
      </c>
      <c r="E534" s="4"/>
      <c r="F534" s="4"/>
      <c r="G534" s="80">
        <f>G541+G535</f>
        <v>4562.2950000000001</v>
      </c>
      <c r="H534" s="80">
        <f t="shared" ref="H534" si="261">H541+H535</f>
        <v>3563.2707399999999</v>
      </c>
      <c r="I534" s="80">
        <f t="shared" si="251"/>
        <v>78.1025939795651</v>
      </c>
    </row>
    <row r="535" spans="1:10" s="36" customFormat="1" ht="12.75" customHeight="1" x14ac:dyDescent="0.2">
      <c r="A535" s="8" t="s">
        <v>352</v>
      </c>
      <c r="B535" s="4" t="s">
        <v>263</v>
      </c>
      <c r="C535" s="4" t="s">
        <v>84</v>
      </c>
      <c r="D535" s="4" t="s">
        <v>6</v>
      </c>
      <c r="E535" s="4" t="s">
        <v>41</v>
      </c>
      <c r="F535" s="4"/>
      <c r="G535" s="80">
        <f>G536</f>
        <v>25.51</v>
      </c>
      <c r="H535" s="80">
        <f t="shared" ref="H535" si="262">H536</f>
        <v>0</v>
      </c>
      <c r="I535" s="80">
        <f t="shared" si="251"/>
        <v>0</v>
      </c>
    </row>
    <row r="536" spans="1:10" s="36" customFormat="1" ht="12.75" customHeight="1" x14ac:dyDescent="0.2">
      <c r="A536" s="8" t="s">
        <v>40</v>
      </c>
      <c r="B536" s="4" t="s">
        <v>263</v>
      </c>
      <c r="C536" s="4" t="s">
        <v>84</v>
      </c>
      <c r="D536" s="4" t="s">
        <v>6</v>
      </c>
      <c r="E536" s="4" t="s">
        <v>417</v>
      </c>
      <c r="F536" s="4"/>
      <c r="G536" s="80">
        <f>G537+G539</f>
        <v>25.51</v>
      </c>
      <c r="H536" s="80">
        <f t="shared" ref="H536" si="263">H537+H539</f>
        <v>0</v>
      </c>
      <c r="I536" s="80">
        <f t="shared" si="251"/>
        <v>0</v>
      </c>
    </row>
    <row r="537" spans="1:10" s="36" customFormat="1" ht="27.75" customHeight="1" x14ac:dyDescent="0.2">
      <c r="A537" s="8" t="s">
        <v>502</v>
      </c>
      <c r="B537" s="4" t="s">
        <v>263</v>
      </c>
      <c r="C537" s="4" t="s">
        <v>84</v>
      </c>
      <c r="D537" s="4" t="s">
        <v>6</v>
      </c>
      <c r="E537" s="4" t="s">
        <v>500</v>
      </c>
      <c r="F537" s="4"/>
      <c r="G537" s="80">
        <f>G538</f>
        <v>25.51</v>
      </c>
      <c r="H537" s="80">
        <f t="shared" ref="H537" si="264">H538</f>
        <v>0</v>
      </c>
      <c r="I537" s="80">
        <f t="shared" si="251"/>
        <v>0</v>
      </c>
    </row>
    <row r="538" spans="1:10" s="36" customFormat="1" ht="27.75" customHeight="1" x14ac:dyDescent="0.2">
      <c r="A538" s="8" t="s">
        <v>29</v>
      </c>
      <c r="B538" s="4" t="s">
        <v>263</v>
      </c>
      <c r="C538" s="4" t="s">
        <v>84</v>
      </c>
      <c r="D538" s="4" t="s">
        <v>6</v>
      </c>
      <c r="E538" s="4" t="s">
        <v>500</v>
      </c>
      <c r="F538" s="4" t="s">
        <v>26</v>
      </c>
      <c r="G538" s="80">
        <v>25.51</v>
      </c>
      <c r="H538" s="80"/>
      <c r="I538" s="80">
        <f t="shared" si="251"/>
        <v>0</v>
      </c>
    </row>
    <row r="539" spans="1:10" s="36" customFormat="1" ht="12.75" hidden="1" customHeight="1" x14ac:dyDescent="0.2">
      <c r="A539" s="5" t="s">
        <v>501</v>
      </c>
      <c r="B539" s="4" t="s">
        <v>263</v>
      </c>
      <c r="C539" s="4" t="s">
        <v>84</v>
      </c>
      <c r="D539" s="4" t="s">
        <v>6</v>
      </c>
      <c r="E539" s="4" t="s">
        <v>499</v>
      </c>
      <c r="F539" s="4"/>
      <c r="G539" s="80">
        <f>G540</f>
        <v>0</v>
      </c>
      <c r="H539" s="80">
        <f t="shared" ref="H539" si="265">H540</f>
        <v>0</v>
      </c>
      <c r="I539" s="80" t="e">
        <f t="shared" si="251"/>
        <v>#DIV/0!</v>
      </c>
    </row>
    <row r="540" spans="1:10" s="36" customFormat="1" ht="29.25" hidden="1" customHeight="1" x14ac:dyDescent="0.2">
      <c r="A540" s="8" t="s">
        <v>29</v>
      </c>
      <c r="B540" s="4" t="s">
        <v>263</v>
      </c>
      <c r="C540" s="4" t="s">
        <v>84</v>
      </c>
      <c r="D540" s="4" t="s">
        <v>6</v>
      </c>
      <c r="E540" s="4" t="s">
        <v>499</v>
      </c>
      <c r="F540" s="4" t="s">
        <v>26</v>
      </c>
      <c r="G540" s="80"/>
      <c r="H540" s="80"/>
      <c r="I540" s="80" t="e">
        <f t="shared" si="251"/>
        <v>#DIV/0!</v>
      </c>
    </row>
    <row r="541" spans="1:10" s="36" customFormat="1" ht="44.25" customHeight="1" x14ac:dyDescent="0.2">
      <c r="A541" s="5" t="s">
        <v>313</v>
      </c>
      <c r="B541" s="4" t="s">
        <v>263</v>
      </c>
      <c r="C541" s="4" t="s">
        <v>84</v>
      </c>
      <c r="D541" s="4" t="s">
        <v>6</v>
      </c>
      <c r="E541" s="4" t="s">
        <v>60</v>
      </c>
      <c r="F541" s="4"/>
      <c r="G541" s="83">
        <f>G542</f>
        <v>4536.7849999999999</v>
      </c>
      <c r="H541" s="83">
        <f t="shared" ref="G541:H543" si="266">H542</f>
        <v>3563.2707399999999</v>
      </c>
      <c r="I541" s="80">
        <f t="shared" si="251"/>
        <v>78.541758976896631</v>
      </c>
    </row>
    <row r="542" spans="1:10" s="36" customFormat="1" ht="24" customHeight="1" x14ac:dyDescent="0.2">
      <c r="A542" s="5" t="s">
        <v>104</v>
      </c>
      <c r="B542" s="4" t="s">
        <v>263</v>
      </c>
      <c r="C542" s="4" t="s">
        <v>84</v>
      </c>
      <c r="D542" s="4" t="s">
        <v>6</v>
      </c>
      <c r="E542" s="4" t="s">
        <v>103</v>
      </c>
      <c r="F542" s="4"/>
      <c r="G542" s="83">
        <f>G543+G545</f>
        <v>4536.7849999999999</v>
      </c>
      <c r="H542" s="83">
        <f t="shared" ref="H542" si="267">H543+H545</f>
        <v>3563.2707399999999</v>
      </c>
      <c r="I542" s="80">
        <f t="shared" si="251"/>
        <v>78.541758976896631</v>
      </c>
    </row>
    <row r="543" spans="1:10" s="36" customFormat="1" ht="38.25" customHeight="1" x14ac:dyDescent="0.2">
      <c r="A543" s="8" t="s">
        <v>98</v>
      </c>
      <c r="B543" s="4" t="s">
        <v>263</v>
      </c>
      <c r="C543" s="4" t="s">
        <v>84</v>
      </c>
      <c r="D543" s="4" t="s">
        <v>6</v>
      </c>
      <c r="E543" s="4" t="s">
        <v>309</v>
      </c>
      <c r="F543" s="4"/>
      <c r="G543" s="83">
        <f t="shared" si="266"/>
        <v>4449.25</v>
      </c>
      <c r="H543" s="83">
        <f t="shared" si="266"/>
        <v>3490.7570000000001</v>
      </c>
      <c r="I543" s="80">
        <f t="shared" si="251"/>
        <v>78.457200651795247</v>
      </c>
    </row>
    <row r="544" spans="1:10" s="36" customFormat="1" ht="24" customHeight="1" x14ac:dyDescent="0.2">
      <c r="A544" s="5" t="s">
        <v>29</v>
      </c>
      <c r="B544" s="4">
        <v>810</v>
      </c>
      <c r="C544" s="4" t="s">
        <v>84</v>
      </c>
      <c r="D544" s="4" t="s">
        <v>6</v>
      </c>
      <c r="E544" s="4" t="s">
        <v>309</v>
      </c>
      <c r="F544" s="4">
        <v>600</v>
      </c>
      <c r="G544" s="83">
        <v>4449.25</v>
      </c>
      <c r="H544" s="83">
        <f>3490.757</f>
        <v>3490.7570000000001</v>
      </c>
      <c r="I544" s="80">
        <f t="shared" si="251"/>
        <v>78.457200651795247</v>
      </c>
    </row>
    <row r="545" spans="1:9" ht="24" customHeight="1" x14ac:dyDescent="0.2">
      <c r="A545" s="5" t="s">
        <v>484</v>
      </c>
      <c r="B545" s="4" t="s">
        <v>263</v>
      </c>
      <c r="C545" s="4" t="s">
        <v>84</v>
      </c>
      <c r="D545" s="4" t="s">
        <v>6</v>
      </c>
      <c r="E545" s="4" t="s">
        <v>513</v>
      </c>
      <c r="F545" s="4"/>
      <c r="G545" s="80">
        <f>G546</f>
        <v>87.534999999999997</v>
      </c>
      <c r="H545" s="80">
        <f t="shared" ref="H545" si="268">H546</f>
        <v>72.513739999999999</v>
      </c>
      <c r="I545" s="80">
        <f t="shared" si="251"/>
        <v>82.83970983035357</v>
      </c>
    </row>
    <row r="546" spans="1:9" ht="24" customHeight="1" x14ac:dyDescent="0.2">
      <c r="A546" s="1" t="s">
        <v>29</v>
      </c>
      <c r="B546" s="4" t="s">
        <v>263</v>
      </c>
      <c r="C546" s="4" t="s">
        <v>84</v>
      </c>
      <c r="D546" s="4" t="s">
        <v>6</v>
      </c>
      <c r="E546" s="4" t="s">
        <v>513</v>
      </c>
      <c r="F546" s="4" t="s">
        <v>26</v>
      </c>
      <c r="G546" s="80">
        <v>87.534999999999997</v>
      </c>
      <c r="H546" s="80">
        <v>72.513739999999999</v>
      </c>
      <c r="I546" s="80">
        <f t="shared" si="251"/>
        <v>82.83970983035357</v>
      </c>
    </row>
    <row r="547" spans="1:9" s="59" customFormat="1" x14ac:dyDescent="0.2">
      <c r="A547" s="73" t="s">
        <v>495</v>
      </c>
      <c r="B547" s="4" t="s">
        <v>263</v>
      </c>
      <c r="C547" s="4" t="s">
        <v>84</v>
      </c>
      <c r="D547" s="4" t="s">
        <v>36</v>
      </c>
      <c r="E547" s="4"/>
      <c r="F547" s="4"/>
      <c r="G547" s="82">
        <f>G548</f>
        <v>12</v>
      </c>
      <c r="H547" s="82">
        <f t="shared" ref="H547:H549" si="269">H548</f>
        <v>3</v>
      </c>
      <c r="I547" s="80">
        <f t="shared" si="251"/>
        <v>25</v>
      </c>
    </row>
    <row r="548" spans="1:9" s="59" customFormat="1" ht="60" x14ac:dyDescent="0.2">
      <c r="A548" s="5" t="s">
        <v>331</v>
      </c>
      <c r="B548" s="4" t="s">
        <v>263</v>
      </c>
      <c r="C548" s="4" t="s">
        <v>84</v>
      </c>
      <c r="D548" s="4" t="s">
        <v>36</v>
      </c>
      <c r="E548" s="4" t="s">
        <v>12</v>
      </c>
      <c r="F548" s="4"/>
      <c r="G548" s="82">
        <f>G549</f>
        <v>12</v>
      </c>
      <c r="H548" s="82">
        <f t="shared" si="269"/>
        <v>3</v>
      </c>
      <c r="I548" s="80">
        <f t="shared" si="251"/>
        <v>25</v>
      </c>
    </row>
    <row r="549" spans="1:9" s="59" customFormat="1" ht="48" x14ac:dyDescent="0.2">
      <c r="A549" s="5" t="s">
        <v>187</v>
      </c>
      <c r="B549" s="4" t="s">
        <v>263</v>
      </c>
      <c r="C549" s="4" t="s">
        <v>84</v>
      </c>
      <c r="D549" s="4" t="s">
        <v>36</v>
      </c>
      <c r="E549" s="4" t="s">
        <v>332</v>
      </c>
      <c r="F549" s="4"/>
      <c r="G549" s="82">
        <f>G550</f>
        <v>12</v>
      </c>
      <c r="H549" s="82">
        <f t="shared" si="269"/>
        <v>3</v>
      </c>
      <c r="I549" s="80">
        <f t="shared" si="251"/>
        <v>25</v>
      </c>
    </row>
    <row r="550" spans="1:9" s="59" customFormat="1" ht="24" x14ac:dyDescent="0.2">
      <c r="A550" s="5" t="s">
        <v>333</v>
      </c>
      <c r="B550" s="4" t="s">
        <v>263</v>
      </c>
      <c r="C550" s="4" t="s">
        <v>84</v>
      </c>
      <c r="D550" s="4" t="s">
        <v>36</v>
      </c>
      <c r="E550" s="4" t="s">
        <v>280</v>
      </c>
      <c r="F550" s="4"/>
      <c r="G550" s="82">
        <f>G551+G552</f>
        <v>12</v>
      </c>
      <c r="H550" s="82">
        <f t="shared" ref="H550" si="270">H551+H552</f>
        <v>3</v>
      </c>
      <c r="I550" s="80">
        <f t="shared" si="251"/>
        <v>25</v>
      </c>
    </row>
    <row r="551" spans="1:9" s="59" customFormat="1" ht="24" x14ac:dyDescent="0.2">
      <c r="A551" s="5" t="s">
        <v>47</v>
      </c>
      <c r="B551" s="4" t="s">
        <v>263</v>
      </c>
      <c r="C551" s="4" t="s">
        <v>84</v>
      </c>
      <c r="D551" s="4" t="s">
        <v>36</v>
      </c>
      <c r="E551" s="4" t="s">
        <v>280</v>
      </c>
      <c r="F551" s="4" t="s">
        <v>490</v>
      </c>
      <c r="G551" s="82">
        <v>3</v>
      </c>
      <c r="H551" s="82">
        <v>3</v>
      </c>
      <c r="I551" s="80">
        <f t="shared" si="251"/>
        <v>100</v>
      </c>
    </row>
    <row r="552" spans="1:9" s="59" customFormat="1" ht="38.25" x14ac:dyDescent="0.2">
      <c r="A552" s="1" t="s">
        <v>29</v>
      </c>
      <c r="B552" s="4" t="s">
        <v>263</v>
      </c>
      <c r="C552" s="4" t="s">
        <v>84</v>
      </c>
      <c r="D552" s="4" t="s">
        <v>36</v>
      </c>
      <c r="E552" s="4" t="s">
        <v>280</v>
      </c>
      <c r="F552" s="4" t="s">
        <v>26</v>
      </c>
      <c r="G552" s="82">
        <v>9</v>
      </c>
      <c r="H552" s="82"/>
      <c r="I552" s="80">
        <f t="shared" si="251"/>
        <v>0</v>
      </c>
    </row>
    <row r="553" spans="1:9" s="36" customFormat="1" ht="12.75" customHeight="1" x14ac:dyDescent="0.2">
      <c r="A553" s="5" t="s">
        <v>96</v>
      </c>
      <c r="B553" s="4" t="s">
        <v>263</v>
      </c>
      <c r="C553" s="4" t="s">
        <v>84</v>
      </c>
      <c r="D553" s="4" t="s">
        <v>84</v>
      </c>
      <c r="E553" s="4"/>
      <c r="F553" s="4"/>
      <c r="G553" s="80">
        <f>G554</f>
        <v>50</v>
      </c>
      <c r="H553" s="80">
        <f t="shared" ref="H553:H556" si="271">H554</f>
        <v>47.73</v>
      </c>
      <c r="I553" s="80">
        <f t="shared" si="251"/>
        <v>95.46</v>
      </c>
    </row>
    <row r="554" spans="1:9" s="36" customFormat="1" ht="53.25" customHeight="1" x14ac:dyDescent="0.2">
      <c r="A554" s="5" t="s">
        <v>352</v>
      </c>
      <c r="B554" s="4" t="s">
        <v>263</v>
      </c>
      <c r="C554" s="4" t="s">
        <v>84</v>
      </c>
      <c r="D554" s="4" t="s">
        <v>84</v>
      </c>
      <c r="E554" s="4" t="s">
        <v>41</v>
      </c>
      <c r="F554" s="4"/>
      <c r="G554" s="83">
        <f>G555</f>
        <v>50</v>
      </c>
      <c r="H554" s="83">
        <f t="shared" si="271"/>
        <v>47.73</v>
      </c>
      <c r="I554" s="80">
        <f t="shared" si="251"/>
        <v>95.46</v>
      </c>
    </row>
    <row r="555" spans="1:9" s="36" customFormat="1" ht="36" customHeight="1" x14ac:dyDescent="0.2">
      <c r="A555" s="5" t="s">
        <v>264</v>
      </c>
      <c r="B555" s="4" t="s">
        <v>263</v>
      </c>
      <c r="C555" s="4" t="s">
        <v>84</v>
      </c>
      <c r="D555" s="4" t="s">
        <v>84</v>
      </c>
      <c r="E555" s="4" t="s">
        <v>425</v>
      </c>
      <c r="F555" s="4"/>
      <c r="G555" s="83">
        <f>G556</f>
        <v>50</v>
      </c>
      <c r="H555" s="83">
        <f t="shared" si="271"/>
        <v>47.73</v>
      </c>
      <c r="I555" s="80">
        <f t="shared" si="251"/>
        <v>95.46</v>
      </c>
    </row>
    <row r="556" spans="1:9" s="36" customFormat="1" ht="27" customHeight="1" x14ac:dyDescent="0.2">
      <c r="A556" s="5" t="s">
        <v>427</v>
      </c>
      <c r="B556" s="4" t="s">
        <v>263</v>
      </c>
      <c r="C556" s="4" t="s">
        <v>84</v>
      </c>
      <c r="D556" s="4" t="s">
        <v>84</v>
      </c>
      <c r="E556" s="4" t="s">
        <v>426</v>
      </c>
      <c r="F556" s="4"/>
      <c r="G556" s="83">
        <f>G557</f>
        <v>50</v>
      </c>
      <c r="H556" s="83">
        <f t="shared" si="271"/>
        <v>47.73</v>
      </c>
      <c r="I556" s="80">
        <f t="shared" si="251"/>
        <v>95.46</v>
      </c>
    </row>
    <row r="557" spans="1:9" s="36" customFormat="1" ht="24" customHeight="1" x14ac:dyDescent="0.2">
      <c r="A557" s="5" t="s">
        <v>47</v>
      </c>
      <c r="B557" s="4" t="s">
        <v>263</v>
      </c>
      <c r="C557" s="4" t="s">
        <v>84</v>
      </c>
      <c r="D557" s="4" t="s">
        <v>84</v>
      </c>
      <c r="E557" s="4" t="s">
        <v>426</v>
      </c>
      <c r="F557" s="4" t="s">
        <v>51</v>
      </c>
      <c r="G557" s="83">
        <v>50</v>
      </c>
      <c r="H557" s="83">
        <v>47.73</v>
      </c>
      <c r="I557" s="80">
        <f t="shared" si="251"/>
        <v>95.46</v>
      </c>
    </row>
    <row r="558" spans="1:9" s="36" customFormat="1" ht="12.75" customHeight="1" x14ac:dyDescent="0.2">
      <c r="A558" s="5" t="s">
        <v>82</v>
      </c>
      <c r="B558" s="4" t="s">
        <v>263</v>
      </c>
      <c r="C558" s="4" t="s">
        <v>76</v>
      </c>
      <c r="D558" s="4"/>
      <c r="E558" s="4"/>
      <c r="F558" s="4"/>
      <c r="G558" s="80">
        <f>G559+G584</f>
        <v>38832.416120000002</v>
      </c>
      <c r="H558" s="80">
        <f>H559+H584</f>
        <v>21154.04448</v>
      </c>
      <c r="I558" s="80">
        <f t="shared" si="251"/>
        <v>54.475220945896687</v>
      </c>
    </row>
    <row r="559" spans="1:9" s="36" customFormat="1" ht="12.75" customHeight="1" x14ac:dyDescent="0.2">
      <c r="A559" s="5" t="s">
        <v>81</v>
      </c>
      <c r="B559" s="4" t="s">
        <v>263</v>
      </c>
      <c r="C559" s="4" t="s">
        <v>76</v>
      </c>
      <c r="D559" s="4" t="s">
        <v>15</v>
      </c>
      <c r="E559" s="4"/>
      <c r="F559" s="4"/>
      <c r="G559" s="80">
        <f>G560+G583</f>
        <v>35504.581120000003</v>
      </c>
      <c r="H559" s="80">
        <f t="shared" ref="H559:I559" si="272">H560+H583</f>
        <v>19352.42886</v>
      </c>
      <c r="I559" s="80">
        <f t="shared" si="272"/>
        <v>154.4593915064259</v>
      </c>
    </row>
    <row r="560" spans="1:9" s="36" customFormat="1" ht="24" customHeight="1" x14ac:dyDescent="0.2">
      <c r="A560" s="5" t="s">
        <v>352</v>
      </c>
      <c r="B560" s="4" t="s">
        <v>263</v>
      </c>
      <c r="C560" s="4" t="s">
        <v>76</v>
      </c>
      <c r="D560" s="4" t="s">
        <v>15</v>
      </c>
      <c r="E560" s="4" t="s">
        <v>41</v>
      </c>
      <c r="F560" s="4"/>
      <c r="G560" s="83">
        <f>G561+G579</f>
        <v>35467.581120000003</v>
      </c>
      <c r="H560" s="83">
        <f>H561+H579</f>
        <v>19315.42886</v>
      </c>
      <c r="I560" s="80">
        <f t="shared" si="251"/>
        <v>54.459391506425902</v>
      </c>
    </row>
    <row r="561" spans="1:9" s="36" customFormat="1" ht="24" customHeight="1" x14ac:dyDescent="0.2">
      <c r="A561" s="5" t="s">
        <v>40</v>
      </c>
      <c r="B561" s="4" t="s">
        <v>263</v>
      </c>
      <c r="C561" s="4" t="s">
        <v>76</v>
      </c>
      <c r="D561" s="4" t="s">
        <v>15</v>
      </c>
      <c r="E561" s="4" t="s">
        <v>417</v>
      </c>
      <c r="F561" s="4"/>
      <c r="G561" s="83">
        <f>G562+G565+G567+G569+G575+G577+G573+G571</f>
        <v>26159.41949</v>
      </c>
      <c r="H561" s="83">
        <f t="shared" ref="H561" si="273">H562+H565+H567+H569+H575+H577+H573+H571</f>
        <v>13637.73086</v>
      </c>
      <c r="I561" s="80">
        <f t="shared" si="251"/>
        <v>52.133155574088008</v>
      </c>
    </row>
    <row r="562" spans="1:9" s="36" customFormat="1" ht="24" customHeight="1" x14ac:dyDescent="0.2">
      <c r="A562" s="5" t="s">
        <v>428</v>
      </c>
      <c r="B562" s="4" t="s">
        <v>263</v>
      </c>
      <c r="C562" s="4" t="s">
        <v>76</v>
      </c>
      <c r="D562" s="4" t="s">
        <v>15</v>
      </c>
      <c r="E562" s="4" t="s">
        <v>39</v>
      </c>
      <c r="F562" s="4"/>
      <c r="G562" s="83">
        <f>G563+G564</f>
        <v>11848.95</v>
      </c>
      <c r="H562" s="83">
        <f t="shared" ref="H562" si="274">H563+H564</f>
        <v>7178.2389800000001</v>
      </c>
      <c r="I562" s="80">
        <f t="shared" si="251"/>
        <v>60.581224327894034</v>
      </c>
    </row>
    <row r="563" spans="1:9" s="36" customFormat="1" ht="24" hidden="1" customHeight="1" x14ac:dyDescent="0.2">
      <c r="A563" s="5" t="s">
        <v>47</v>
      </c>
      <c r="B563" s="4" t="s">
        <v>263</v>
      </c>
      <c r="C563" s="4" t="s">
        <v>76</v>
      </c>
      <c r="D563" s="4" t="s">
        <v>15</v>
      </c>
      <c r="E563" s="4" t="s">
        <v>39</v>
      </c>
      <c r="F563" s="4" t="s">
        <v>51</v>
      </c>
      <c r="G563" s="83"/>
      <c r="H563" s="83"/>
      <c r="I563" s="80" t="e">
        <f t="shared" si="251"/>
        <v>#DIV/0!</v>
      </c>
    </row>
    <row r="564" spans="1:9" s="36" customFormat="1" ht="24" customHeight="1" x14ac:dyDescent="0.2">
      <c r="A564" s="5" t="s">
        <v>29</v>
      </c>
      <c r="B564" s="4" t="s">
        <v>263</v>
      </c>
      <c r="C564" s="4" t="s">
        <v>76</v>
      </c>
      <c r="D564" s="4" t="s">
        <v>15</v>
      </c>
      <c r="E564" s="4" t="s">
        <v>39</v>
      </c>
      <c r="F564" s="4" t="s">
        <v>26</v>
      </c>
      <c r="G564" s="83">
        <v>11848.95</v>
      </c>
      <c r="H564" s="83">
        <v>7178.2389800000001</v>
      </c>
      <c r="I564" s="80">
        <f t="shared" si="251"/>
        <v>60.581224327894034</v>
      </c>
    </row>
    <row r="565" spans="1:9" s="36" customFormat="1" ht="24" customHeight="1" x14ac:dyDescent="0.2">
      <c r="A565" s="5" t="s">
        <v>516</v>
      </c>
      <c r="B565" s="4" t="s">
        <v>263</v>
      </c>
      <c r="C565" s="4" t="s">
        <v>76</v>
      </c>
      <c r="D565" s="4" t="s">
        <v>15</v>
      </c>
      <c r="E565" s="4" t="s">
        <v>514</v>
      </c>
      <c r="F565" s="4"/>
      <c r="G565" s="83">
        <f>G566</f>
        <v>1741.34421</v>
      </c>
      <c r="H565" s="83">
        <f t="shared" ref="H565" si="275">H566</f>
        <v>0</v>
      </c>
      <c r="I565" s="80">
        <f t="shared" si="251"/>
        <v>0</v>
      </c>
    </row>
    <row r="566" spans="1:9" s="36" customFormat="1" ht="24" customHeight="1" x14ac:dyDescent="0.2">
      <c r="A566" s="5" t="s">
        <v>29</v>
      </c>
      <c r="B566" s="4" t="s">
        <v>263</v>
      </c>
      <c r="C566" s="4" t="s">
        <v>76</v>
      </c>
      <c r="D566" s="4" t="s">
        <v>15</v>
      </c>
      <c r="E566" s="4" t="s">
        <v>514</v>
      </c>
      <c r="F566" s="4" t="s">
        <v>26</v>
      </c>
      <c r="G566" s="83">
        <v>1741.34421</v>
      </c>
      <c r="H566" s="83"/>
      <c r="I566" s="80">
        <f t="shared" si="251"/>
        <v>0</v>
      </c>
    </row>
    <row r="567" spans="1:9" s="36" customFormat="1" ht="24" hidden="1" customHeight="1" x14ac:dyDescent="0.2">
      <c r="A567" s="5" t="s">
        <v>517</v>
      </c>
      <c r="B567" s="4" t="s">
        <v>263</v>
      </c>
      <c r="C567" s="4" t="s">
        <v>76</v>
      </c>
      <c r="D567" s="4" t="s">
        <v>15</v>
      </c>
      <c r="E567" s="4" t="s">
        <v>515</v>
      </c>
      <c r="F567" s="4"/>
      <c r="G567" s="83">
        <f>G568</f>
        <v>0</v>
      </c>
      <c r="H567" s="83">
        <f t="shared" ref="H567" si="276">H568</f>
        <v>0</v>
      </c>
      <c r="I567" s="80" t="e">
        <f t="shared" si="251"/>
        <v>#DIV/0!</v>
      </c>
    </row>
    <row r="568" spans="1:9" s="36" customFormat="1" ht="24" hidden="1" customHeight="1" x14ac:dyDescent="0.2">
      <c r="A568" s="5" t="s">
        <v>29</v>
      </c>
      <c r="B568" s="4" t="s">
        <v>263</v>
      </c>
      <c r="C568" s="4" t="s">
        <v>76</v>
      </c>
      <c r="D568" s="4" t="s">
        <v>15</v>
      </c>
      <c r="E568" s="4" t="s">
        <v>515</v>
      </c>
      <c r="F568" s="4" t="s">
        <v>26</v>
      </c>
      <c r="G568" s="83"/>
      <c r="H568" s="83"/>
      <c r="I568" s="80" t="e">
        <f t="shared" si="251"/>
        <v>#DIV/0!</v>
      </c>
    </row>
    <row r="569" spans="1:9" s="36" customFormat="1" ht="24" hidden="1" customHeight="1" x14ac:dyDescent="0.2">
      <c r="A569" s="5" t="s">
        <v>517</v>
      </c>
      <c r="B569" s="4" t="s">
        <v>263</v>
      </c>
      <c r="C569" s="4" t="s">
        <v>76</v>
      </c>
      <c r="D569" s="4" t="s">
        <v>15</v>
      </c>
      <c r="E569" s="4" t="s">
        <v>499</v>
      </c>
      <c r="F569" s="4"/>
      <c r="G569" s="83">
        <f>G570</f>
        <v>0</v>
      </c>
      <c r="H569" s="83">
        <f t="shared" ref="H569:H571" si="277">H570</f>
        <v>0</v>
      </c>
      <c r="I569" s="80" t="e">
        <f t="shared" si="251"/>
        <v>#DIV/0!</v>
      </c>
    </row>
    <row r="570" spans="1:9" s="36" customFormat="1" ht="24" hidden="1" customHeight="1" x14ac:dyDescent="0.2">
      <c r="A570" s="5" t="s">
        <v>29</v>
      </c>
      <c r="B570" s="4" t="s">
        <v>263</v>
      </c>
      <c r="C570" s="4" t="s">
        <v>76</v>
      </c>
      <c r="D570" s="4" t="s">
        <v>15</v>
      </c>
      <c r="E570" s="4" t="s">
        <v>499</v>
      </c>
      <c r="F570" s="4" t="s">
        <v>26</v>
      </c>
      <c r="G570" s="83">
        <v>0</v>
      </c>
      <c r="H570" s="83"/>
      <c r="I570" s="80" t="e">
        <f t="shared" si="251"/>
        <v>#DIV/0!</v>
      </c>
    </row>
    <row r="571" spans="1:9" s="36" customFormat="1" ht="24" customHeight="1" x14ac:dyDescent="0.2">
      <c r="A571" s="5" t="s">
        <v>517</v>
      </c>
      <c r="B571" s="4" t="s">
        <v>263</v>
      </c>
      <c r="C571" s="4" t="s">
        <v>76</v>
      </c>
      <c r="D571" s="4" t="s">
        <v>15</v>
      </c>
      <c r="E571" s="4" t="s">
        <v>500</v>
      </c>
      <c r="F571" s="4"/>
      <c r="G571" s="83">
        <f>G572</f>
        <v>153.77991</v>
      </c>
      <c r="H571" s="83">
        <f t="shared" si="277"/>
        <v>0</v>
      </c>
      <c r="I571" s="80">
        <f t="shared" si="251"/>
        <v>0</v>
      </c>
    </row>
    <row r="572" spans="1:9" s="36" customFormat="1" ht="24" customHeight="1" x14ac:dyDescent="0.2">
      <c r="A572" s="5" t="s">
        <v>29</v>
      </c>
      <c r="B572" s="4" t="s">
        <v>263</v>
      </c>
      <c r="C572" s="4" t="s">
        <v>76</v>
      </c>
      <c r="D572" s="4" t="s">
        <v>15</v>
      </c>
      <c r="E572" s="4" t="s">
        <v>500</v>
      </c>
      <c r="F572" s="4" t="s">
        <v>26</v>
      </c>
      <c r="G572" s="83">
        <f>153.77991</f>
        <v>153.77991</v>
      </c>
      <c r="H572" s="83"/>
      <c r="I572" s="80">
        <f t="shared" si="251"/>
        <v>0</v>
      </c>
    </row>
    <row r="573" spans="1:9" ht="24" customHeight="1" x14ac:dyDescent="0.2">
      <c r="A573" s="5" t="s">
        <v>526</v>
      </c>
      <c r="B573" s="4" t="s">
        <v>263</v>
      </c>
      <c r="C573" s="4" t="s">
        <v>76</v>
      </c>
      <c r="D573" s="4" t="s">
        <v>15</v>
      </c>
      <c r="E573" s="4" t="s">
        <v>525</v>
      </c>
      <c r="F573" s="4"/>
      <c r="G573" s="80">
        <f>G574</f>
        <v>4621.9563699999999</v>
      </c>
      <c r="H573" s="80">
        <f t="shared" ref="H573:H575" si="278">H574</f>
        <v>2336.3873699999999</v>
      </c>
      <c r="I573" s="80">
        <f t="shared" ref="I573:I620" si="279">H573/G573*100</f>
        <v>50.549749564165616</v>
      </c>
    </row>
    <row r="574" spans="1:9" ht="24" customHeight="1" x14ac:dyDescent="0.2">
      <c r="A574" s="1" t="s">
        <v>29</v>
      </c>
      <c r="B574" s="4" t="s">
        <v>263</v>
      </c>
      <c r="C574" s="4" t="s">
        <v>76</v>
      </c>
      <c r="D574" s="4" t="s">
        <v>15</v>
      </c>
      <c r="E574" s="4" t="s">
        <v>525</v>
      </c>
      <c r="F574" s="4" t="s">
        <v>26</v>
      </c>
      <c r="G574" s="80">
        <v>4621.9563699999999</v>
      </c>
      <c r="H574" s="80">
        <v>2336.3873699999999</v>
      </c>
      <c r="I574" s="80">
        <f t="shared" si="279"/>
        <v>50.549749564165616</v>
      </c>
    </row>
    <row r="575" spans="1:9" ht="24" customHeight="1" x14ac:dyDescent="0.2">
      <c r="A575" s="5" t="s">
        <v>484</v>
      </c>
      <c r="B575" s="4" t="s">
        <v>263</v>
      </c>
      <c r="C575" s="4" t="s">
        <v>76</v>
      </c>
      <c r="D575" s="4" t="s">
        <v>15</v>
      </c>
      <c r="E575" s="4" t="s">
        <v>518</v>
      </c>
      <c r="F575" s="4"/>
      <c r="G575" s="80">
        <f>G576</f>
        <v>5523.7889999999998</v>
      </c>
      <c r="H575" s="80">
        <f t="shared" si="278"/>
        <v>4123.1045100000001</v>
      </c>
      <c r="I575" s="80">
        <f t="shared" si="279"/>
        <v>74.642686568947511</v>
      </c>
    </row>
    <row r="576" spans="1:9" ht="24" customHeight="1" x14ac:dyDescent="0.2">
      <c r="A576" s="1" t="s">
        <v>29</v>
      </c>
      <c r="B576" s="4" t="s">
        <v>263</v>
      </c>
      <c r="C576" s="4" t="s">
        <v>76</v>
      </c>
      <c r="D576" s="4" t="s">
        <v>15</v>
      </c>
      <c r="E576" s="4" t="s">
        <v>518</v>
      </c>
      <c r="F576" s="4" t="s">
        <v>26</v>
      </c>
      <c r="G576" s="80">
        <v>5523.7889999999998</v>
      </c>
      <c r="H576" s="80">
        <v>4123.1045100000001</v>
      </c>
      <c r="I576" s="80">
        <f t="shared" si="279"/>
        <v>74.642686568947511</v>
      </c>
    </row>
    <row r="577" spans="1:9" ht="24" customHeight="1" x14ac:dyDescent="0.2">
      <c r="A577" s="1" t="s">
        <v>532</v>
      </c>
      <c r="B577" s="4" t="s">
        <v>263</v>
      </c>
      <c r="C577" s="4" t="s">
        <v>76</v>
      </c>
      <c r="D577" s="4" t="s">
        <v>15</v>
      </c>
      <c r="E577" s="4" t="s">
        <v>541</v>
      </c>
      <c r="F577" s="4"/>
      <c r="G577" s="80">
        <f>G578</f>
        <v>2269.6</v>
      </c>
      <c r="H577" s="80">
        <f t="shared" ref="H577" si="280">H578</f>
        <v>0</v>
      </c>
      <c r="I577" s="80">
        <f t="shared" si="279"/>
        <v>0</v>
      </c>
    </row>
    <row r="578" spans="1:9" ht="24" customHeight="1" x14ac:dyDescent="0.2">
      <c r="A578" s="1" t="s">
        <v>29</v>
      </c>
      <c r="B578" s="4" t="s">
        <v>263</v>
      </c>
      <c r="C578" s="4" t="s">
        <v>76</v>
      </c>
      <c r="D578" s="4" t="s">
        <v>15</v>
      </c>
      <c r="E578" s="4" t="s">
        <v>541</v>
      </c>
      <c r="F578" s="4" t="s">
        <v>26</v>
      </c>
      <c r="G578" s="80">
        <v>2269.6</v>
      </c>
      <c r="H578" s="80"/>
      <c r="I578" s="80">
        <f t="shared" si="279"/>
        <v>0</v>
      </c>
    </row>
    <row r="579" spans="1:9" s="36" customFormat="1" ht="36" customHeight="1" x14ac:dyDescent="0.2">
      <c r="A579" s="5" t="s">
        <v>290</v>
      </c>
      <c r="B579" s="4" t="s">
        <v>263</v>
      </c>
      <c r="C579" s="4" t="s">
        <v>76</v>
      </c>
      <c r="D579" s="4" t="s">
        <v>15</v>
      </c>
      <c r="E579" s="4" t="s">
        <v>429</v>
      </c>
      <c r="F579" s="4"/>
      <c r="G579" s="83">
        <f>G580</f>
        <v>9308.1616300000005</v>
      </c>
      <c r="H579" s="83">
        <f t="shared" ref="H579:H580" si="281">H580</f>
        <v>5677.6980000000003</v>
      </c>
      <c r="I579" s="80">
        <f t="shared" si="279"/>
        <v>60.996985502496045</v>
      </c>
    </row>
    <row r="580" spans="1:9" s="36" customFormat="1" ht="28.5" customHeight="1" x14ac:dyDescent="0.2">
      <c r="A580" s="5" t="s">
        <v>431</v>
      </c>
      <c r="B580" s="4" t="s">
        <v>263</v>
      </c>
      <c r="C580" s="4" t="s">
        <v>76</v>
      </c>
      <c r="D580" s="4" t="s">
        <v>15</v>
      </c>
      <c r="E580" s="4" t="s">
        <v>430</v>
      </c>
      <c r="F580" s="4"/>
      <c r="G580" s="83">
        <f>G581</f>
        <v>9308.1616300000005</v>
      </c>
      <c r="H580" s="83">
        <f t="shared" si="281"/>
        <v>5677.6980000000003</v>
      </c>
      <c r="I580" s="80">
        <f t="shared" si="279"/>
        <v>60.996985502496045</v>
      </c>
    </row>
    <row r="581" spans="1:9" s="36" customFormat="1" ht="24" customHeight="1" x14ac:dyDescent="0.2">
      <c r="A581" s="5" t="s">
        <v>29</v>
      </c>
      <c r="B581" s="4" t="s">
        <v>263</v>
      </c>
      <c r="C581" s="4" t="s">
        <v>76</v>
      </c>
      <c r="D581" s="4" t="s">
        <v>15</v>
      </c>
      <c r="E581" s="4" t="s">
        <v>430</v>
      </c>
      <c r="F581" s="4" t="s">
        <v>26</v>
      </c>
      <c r="G581" s="83">
        <v>9308.1616300000005</v>
      </c>
      <c r="H581" s="83">
        <v>5677.6980000000003</v>
      </c>
      <c r="I581" s="80">
        <f t="shared" si="279"/>
        <v>60.996985502496045</v>
      </c>
    </row>
    <row r="582" spans="1:9" ht="24" customHeight="1" x14ac:dyDescent="0.2">
      <c r="A582" s="5" t="s">
        <v>46</v>
      </c>
      <c r="B582" s="4" t="s">
        <v>263</v>
      </c>
      <c r="C582" s="4" t="s">
        <v>76</v>
      </c>
      <c r="D582" s="4" t="s">
        <v>15</v>
      </c>
      <c r="E582" s="4" t="s">
        <v>44</v>
      </c>
      <c r="F582" s="4"/>
      <c r="G582" s="84">
        <f>G583</f>
        <v>37</v>
      </c>
      <c r="H582" s="84">
        <f t="shared" ref="H582" si="282">H583</f>
        <v>37</v>
      </c>
      <c r="I582" s="80">
        <f t="shared" si="279"/>
        <v>100</v>
      </c>
    </row>
    <row r="583" spans="1:9" ht="24" customHeight="1" x14ac:dyDescent="0.2">
      <c r="A583" s="5" t="s">
        <v>29</v>
      </c>
      <c r="B583" s="4" t="s">
        <v>263</v>
      </c>
      <c r="C583" s="4" t="s">
        <v>76</v>
      </c>
      <c r="D583" s="4" t="s">
        <v>15</v>
      </c>
      <c r="E583" s="4" t="s">
        <v>44</v>
      </c>
      <c r="F583" s="4" t="s">
        <v>26</v>
      </c>
      <c r="G583" s="84">
        <v>37</v>
      </c>
      <c r="H583" s="84">
        <v>37</v>
      </c>
      <c r="I583" s="80">
        <f t="shared" si="279"/>
        <v>100</v>
      </c>
    </row>
    <row r="584" spans="1:9" s="36" customFormat="1" ht="18" customHeight="1" x14ac:dyDescent="0.2">
      <c r="A584" s="5" t="s">
        <v>80</v>
      </c>
      <c r="B584" s="4" t="s">
        <v>263</v>
      </c>
      <c r="C584" s="4" t="s">
        <v>76</v>
      </c>
      <c r="D584" s="4" t="s">
        <v>59</v>
      </c>
      <c r="E584" s="4"/>
      <c r="F584" s="4"/>
      <c r="G584" s="80">
        <f>G585+G591+G599+G601</f>
        <v>3327.835</v>
      </c>
      <c r="H584" s="80">
        <f>H585+H591+H599+H601</f>
        <v>1801.6156200000003</v>
      </c>
      <c r="I584" s="80">
        <f t="shared" si="279"/>
        <v>54.137768849717617</v>
      </c>
    </row>
    <row r="585" spans="1:9" s="36" customFormat="1" ht="78.75" customHeight="1" x14ac:dyDescent="0.2">
      <c r="A585" s="8" t="s">
        <v>432</v>
      </c>
      <c r="B585" s="4" t="s">
        <v>263</v>
      </c>
      <c r="C585" s="4" t="s">
        <v>76</v>
      </c>
      <c r="D585" s="4" t="s">
        <v>59</v>
      </c>
      <c r="E585" s="4" t="s">
        <v>542</v>
      </c>
      <c r="F585" s="4"/>
      <c r="G585" s="80">
        <f>G586+G589</f>
        <v>1155.8300000000002</v>
      </c>
      <c r="H585" s="80">
        <f t="shared" ref="H585" si="283">H586+H589</f>
        <v>594.17971000000011</v>
      </c>
      <c r="I585" s="80">
        <f t="shared" si="279"/>
        <v>51.407188773435543</v>
      </c>
    </row>
    <row r="586" spans="1:9" s="36" customFormat="1" ht="38.25" customHeight="1" x14ac:dyDescent="0.2">
      <c r="A586" s="8" t="s">
        <v>433</v>
      </c>
      <c r="B586" s="4" t="s">
        <v>263</v>
      </c>
      <c r="C586" s="4" t="s">
        <v>76</v>
      </c>
      <c r="D586" s="4" t="s">
        <v>59</v>
      </c>
      <c r="E586" s="4" t="s">
        <v>543</v>
      </c>
      <c r="F586" s="4"/>
      <c r="G586" s="80">
        <f>G587</f>
        <v>1075.43</v>
      </c>
      <c r="H586" s="80">
        <f t="shared" ref="H586" si="284">H587</f>
        <v>523.12471000000005</v>
      </c>
      <c r="I586" s="80">
        <f t="shared" si="279"/>
        <v>48.643306398370882</v>
      </c>
    </row>
    <row r="587" spans="1:9" s="36" customFormat="1" ht="24" customHeight="1" x14ac:dyDescent="0.2">
      <c r="A587" s="5" t="s">
        <v>78</v>
      </c>
      <c r="B587" s="4" t="s">
        <v>263</v>
      </c>
      <c r="C587" s="4" t="s">
        <v>76</v>
      </c>
      <c r="D587" s="4" t="s">
        <v>59</v>
      </c>
      <c r="E587" s="4" t="s">
        <v>544</v>
      </c>
      <c r="F587" s="4"/>
      <c r="G587" s="83">
        <f t="shared" ref="G587:H587" si="285">G588</f>
        <v>1075.43</v>
      </c>
      <c r="H587" s="83">
        <f t="shared" si="285"/>
        <v>523.12471000000005</v>
      </c>
      <c r="I587" s="80">
        <f t="shared" si="279"/>
        <v>48.643306398370882</v>
      </c>
    </row>
    <row r="588" spans="1:9" s="36" customFormat="1" ht="60" customHeight="1" x14ac:dyDescent="0.2">
      <c r="A588" s="5" t="s">
        <v>38</v>
      </c>
      <c r="B588" s="4" t="s">
        <v>263</v>
      </c>
      <c r="C588" s="4" t="s">
        <v>76</v>
      </c>
      <c r="D588" s="4" t="s">
        <v>59</v>
      </c>
      <c r="E588" s="4" t="s">
        <v>544</v>
      </c>
      <c r="F588" s="4" t="s">
        <v>34</v>
      </c>
      <c r="G588" s="83">
        <v>1075.43</v>
      </c>
      <c r="H588" s="83">
        <f>402.7135+120.41121</f>
        <v>523.12471000000005</v>
      </c>
      <c r="I588" s="80">
        <f t="shared" si="279"/>
        <v>48.643306398370882</v>
      </c>
    </row>
    <row r="589" spans="1:9" ht="24" customHeight="1" x14ac:dyDescent="0.2">
      <c r="A589" s="5" t="s">
        <v>484</v>
      </c>
      <c r="B589" s="4" t="s">
        <v>263</v>
      </c>
      <c r="C589" s="4" t="s">
        <v>76</v>
      </c>
      <c r="D589" s="4" t="s">
        <v>59</v>
      </c>
      <c r="E589" s="4" t="s">
        <v>545</v>
      </c>
      <c r="F589" s="4"/>
      <c r="G589" s="80">
        <f>G590</f>
        <v>80.400000000000006</v>
      </c>
      <c r="H589" s="80">
        <f t="shared" ref="H589" si="286">H590</f>
        <v>71.055000000000007</v>
      </c>
      <c r="I589" s="80">
        <f t="shared" si="279"/>
        <v>88.376865671641795</v>
      </c>
    </row>
    <row r="590" spans="1:9" ht="24" customHeight="1" x14ac:dyDescent="0.2">
      <c r="A590" s="5" t="s">
        <v>38</v>
      </c>
      <c r="B590" s="4" t="s">
        <v>263</v>
      </c>
      <c r="C590" s="4" t="s">
        <v>76</v>
      </c>
      <c r="D590" s="4" t="s">
        <v>59</v>
      </c>
      <c r="E590" s="4" t="s">
        <v>545</v>
      </c>
      <c r="F590" s="4" t="s">
        <v>34</v>
      </c>
      <c r="G590" s="80">
        <v>80.400000000000006</v>
      </c>
      <c r="H590" s="80">
        <f>54.5735+16.4815</f>
        <v>71.055000000000007</v>
      </c>
      <c r="I590" s="80">
        <f t="shared" si="279"/>
        <v>88.376865671641795</v>
      </c>
    </row>
    <row r="591" spans="1:9" s="36" customFormat="1" ht="24" customHeight="1" x14ac:dyDescent="0.2">
      <c r="A591" s="5" t="s">
        <v>352</v>
      </c>
      <c r="B591" s="4" t="s">
        <v>263</v>
      </c>
      <c r="C591" s="4" t="s">
        <v>76</v>
      </c>
      <c r="D591" s="4" t="s">
        <v>59</v>
      </c>
      <c r="E591" s="4" t="s">
        <v>41</v>
      </c>
      <c r="F591" s="4"/>
      <c r="G591" s="80">
        <f>G592</f>
        <v>2085.0050000000001</v>
      </c>
      <c r="H591" s="80">
        <f t="shared" ref="H591:I592" si="287">H592</f>
        <v>1120.4359100000001</v>
      </c>
      <c r="I591" s="80">
        <f t="shared" si="279"/>
        <v>53.737804465696726</v>
      </c>
    </row>
    <row r="592" spans="1:9" s="36" customFormat="1" ht="24" customHeight="1" x14ac:dyDescent="0.2">
      <c r="A592" s="5" t="s">
        <v>40</v>
      </c>
      <c r="B592" s="4" t="s">
        <v>263</v>
      </c>
      <c r="C592" s="4" t="s">
        <v>76</v>
      </c>
      <c r="D592" s="4" t="s">
        <v>59</v>
      </c>
      <c r="E592" s="4" t="s">
        <v>417</v>
      </c>
      <c r="F592" s="4"/>
      <c r="G592" s="86">
        <f>G593</f>
        <v>2085.0050000000001</v>
      </c>
      <c r="H592" s="86">
        <f t="shared" si="287"/>
        <v>1120.4359100000001</v>
      </c>
      <c r="I592" s="86">
        <f t="shared" si="287"/>
        <v>53.737804465696726</v>
      </c>
    </row>
    <row r="593" spans="1:9" s="36" customFormat="1" ht="51" customHeight="1" x14ac:dyDescent="0.2">
      <c r="A593" s="5" t="s">
        <v>434</v>
      </c>
      <c r="B593" s="4" t="s">
        <v>263</v>
      </c>
      <c r="C593" s="4" t="s">
        <v>76</v>
      </c>
      <c r="D593" s="4" t="s">
        <v>59</v>
      </c>
      <c r="E593" s="4" t="s">
        <v>35</v>
      </c>
      <c r="F593" s="4"/>
      <c r="G593" s="92">
        <f>G594+G595+G596+G597</f>
        <v>2085.0050000000001</v>
      </c>
      <c r="H593" s="92">
        <f t="shared" ref="H593" si="288">H594+H595+H596+H597</f>
        <v>1120.4359100000001</v>
      </c>
      <c r="I593" s="80">
        <f t="shared" si="279"/>
        <v>53.737804465696726</v>
      </c>
    </row>
    <row r="594" spans="1:9" s="36" customFormat="1" ht="60" customHeight="1" x14ac:dyDescent="0.2">
      <c r="A594" s="5" t="s">
        <v>38</v>
      </c>
      <c r="B594" s="4" t="s">
        <v>263</v>
      </c>
      <c r="C594" s="4" t="s">
        <v>76</v>
      </c>
      <c r="D594" s="4" t="s">
        <v>59</v>
      </c>
      <c r="E594" s="4" t="s">
        <v>35</v>
      </c>
      <c r="F594" s="4" t="s">
        <v>34</v>
      </c>
      <c r="G594" s="92">
        <v>683.55</v>
      </c>
      <c r="H594" s="92">
        <f>210.8015+59.73536</f>
        <v>270.53685999999999</v>
      </c>
      <c r="I594" s="80">
        <f t="shared" si="279"/>
        <v>39.578210811206205</v>
      </c>
    </row>
    <row r="595" spans="1:9" s="36" customFormat="1" ht="24" customHeight="1" x14ac:dyDescent="0.2">
      <c r="A595" s="5" t="s">
        <v>47</v>
      </c>
      <c r="B595" s="4" t="s">
        <v>263</v>
      </c>
      <c r="C595" s="4" t="s">
        <v>76</v>
      </c>
      <c r="D595" s="4" t="s">
        <v>59</v>
      </c>
      <c r="E595" s="4" t="s">
        <v>35</v>
      </c>
      <c r="F595" s="4" t="s">
        <v>51</v>
      </c>
      <c r="G595" s="92">
        <v>1088.355</v>
      </c>
      <c r="H595" s="92">
        <v>687.53354999999999</v>
      </c>
      <c r="I595" s="80">
        <f t="shared" si="279"/>
        <v>63.171809749576191</v>
      </c>
    </row>
    <row r="596" spans="1:9" s="36" customFormat="1" ht="24" customHeight="1" x14ac:dyDescent="0.2">
      <c r="A596" s="8" t="s">
        <v>77</v>
      </c>
      <c r="B596" s="4" t="s">
        <v>263</v>
      </c>
      <c r="C596" s="4" t="s">
        <v>76</v>
      </c>
      <c r="D596" s="4" t="s">
        <v>59</v>
      </c>
      <c r="E596" s="4" t="s">
        <v>35</v>
      </c>
      <c r="F596" s="4">
        <v>800</v>
      </c>
      <c r="G596" s="92">
        <v>31.5</v>
      </c>
      <c r="H596" s="92">
        <f>2.371+1.955+3.65148</f>
        <v>7.9774799999999999</v>
      </c>
      <c r="I596" s="80">
        <f t="shared" si="279"/>
        <v>25.325333333333333</v>
      </c>
    </row>
    <row r="597" spans="1:9" ht="24" customHeight="1" x14ac:dyDescent="0.2">
      <c r="A597" s="5" t="s">
        <v>484</v>
      </c>
      <c r="B597" s="4" t="s">
        <v>263</v>
      </c>
      <c r="C597" s="4" t="s">
        <v>76</v>
      </c>
      <c r="D597" s="4" t="s">
        <v>59</v>
      </c>
      <c r="E597" s="4" t="s">
        <v>518</v>
      </c>
      <c r="F597" s="4"/>
      <c r="G597" s="80">
        <f>G598</f>
        <v>281.60000000000002</v>
      </c>
      <c r="H597" s="80">
        <f t="shared" ref="H597" si="289">H598</f>
        <v>154.38802000000001</v>
      </c>
      <c r="I597" s="80">
        <f t="shared" si="279"/>
        <v>54.825291193181812</v>
      </c>
    </row>
    <row r="598" spans="1:9" ht="24" customHeight="1" x14ac:dyDescent="0.2">
      <c r="A598" s="5" t="s">
        <v>38</v>
      </c>
      <c r="B598" s="4" t="s">
        <v>263</v>
      </c>
      <c r="C598" s="4" t="s">
        <v>76</v>
      </c>
      <c r="D598" s="4" t="s">
        <v>59</v>
      </c>
      <c r="E598" s="4" t="s">
        <v>518</v>
      </c>
      <c r="F598" s="4" t="s">
        <v>34</v>
      </c>
      <c r="G598" s="80">
        <v>281.60000000000002</v>
      </c>
      <c r="H598" s="80">
        <f>116.4895+37.89852</f>
        <v>154.38802000000001</v>
      </c>
      <c r="I598" s="80">
        <f t="shared" si="279"/>
        <v>54.825291193181812</v>
      </c>
    </row>
    <row r="599" spans="1:9" ht="48" hidden="1" customHeight="1" x14ac:dyDescent="0.2">
      <c r="A599" s="5" t="s">
        <v>473</v>
      </c>
      <c r="B599" s="4" t="s">
        <v>263</v>
      </c>
      <c r="C599" s="4" t="s">
        <v>76</v>
      </c>
      <c r="D599" s="4" t="s">
        <v>59</v>
      </c>
      <c r="E599" s="4" t="s">
        <v>472</v>
      </c>
      <c r="F599" s="4"/>
      <c r="G599" s="82">
        <f>G600</f>
        <v>0</v>
      </c>
      <c r="H599" s="82">
        <f t="shared" ref="H599" si="290">H600</f>
        <v>0</v>
      </c>
      <c r="I599" s="80" t="e">
        <f t="shared" si="279"/>
        <v>#DIV/0!</v>
      </c>
    </row>
    <row r="600" spans="1:9" ht="34.5" hidden="1" customHeight="1" x14ac:dyDescent="0.2">
      <c r="A600" s="5" t="s">
        <v>38</v>
      </c>
      <c r="B600" s="4" t="s">
        <v>263</v>
      </c>
      <c r="C600" s="4" t="s">
        <v>76</v>
      </c>
      <c r="D600" s="4" t="s">
        <v>59</v>
      </c>
      <c r="E600" s="4" t="s">
        <v>472</v>
      </c>
      <c r="F600" s="4" t="s">
        <v>34</v>
      </c>
      <c r="G600" s="82"/>
      <c r="H600" s="82"/>
      <c r="I600" s="80" t="e">
        <f t="shared" si="279"/>
        <v>#DIV/0!</v>
      </c>
    </row>
    <row r="601" spans="1:9" ht="24" customHeight="1" x14ac:dyDescent="0.2">
      <c r="A601" s="5" t="s">
        <v>46</v>
      </c>
      <c r="B601" s="4" t="s">
        <v>263</v>
      </c>
      <c r="C601" s="4" t="s">
        <v>76</v>
      </c>
      <c r="D601" s="4" t="s">
        <v>59</v>
      </c>
      <c r="E601" s="4" t="s">
        <v>44</v>
      </c>
      <c r="F601" s="4"/>
      <c r="G601" s="84">
        <f>G602</f>
        <v>87</v>
      </c>
      <c r="H601" s="84">
        <f t="shared" ref="H601" si="291">H602</f>
        <v>87</v>
      </c>
      <c r="I601" s="80">
        <f t="shared" si="279"/>
        <v>100</v>
      </c>
    </row>
    <row r="602" spans="1:9" ht="24" customHeight="1" x14ac:dyDescent="0.2">
      <c r="A602" s="5" t="s">
        <v>47</v>
      </c>
      <c r="B602" s="4" t="s">
        <v>263</v>
      </c>
      <c r="C602" s="4" t="s">
        <v>76</v>
      </c>
      <c r="D602" s="4" t="s">
        <v>59</v>
      </c>
      <c r="E602" s="4" t="s">
        <v>44</v>
      </c>
      <c r="F602" s="4" t="s">
        <v>51</v>
      </c>
      <c r="G602" s="84">
        <v>87</v>
      </c>
      <c r="H602" s="84">
        <v>87</v>
      </c>
      <c r="I602" s="80">
        <f t="shared" si="279"/>
        <v>100</v>
      </c>
    </row>
    <row r="603" spans="1:9" s="36" customFormat="1" ht="12.75" customHeight="1" x14ac:dyDescent="0.2">
      <c r="A603" s="5" t="s">
        <v>69</v>
      </c>
      <c r="B603" s="4" t="s">
        <v>263</v>
      </c>
      <c r="C603" s="4" t="s">
        <v>54</v>
      </c>
      <c r="D603" s="4" t="s">
        <v>19</v>
      </c>
      <c r="E603" s="4"/>
      <c r="F603" s="4"/>
      <c r="G603" s="80">
        <f t="shared" ref="G603:H607" si="292">G604</f>
        <v>137.26326</v>
      </c>
      <c r="H603" s="80">
        <f t="shared" si="292"/>
        <v>100</v>
      </c>
      <c r="I603" s="80">
        <f t="shared" si="279"/>
        <v>72.852706543615525</v>
      </c>
    </row>
    <row r="604" spans="1:9" s="36" customFormat="1" ht="12.75" customHeight="1" x14ac:dyDescent="0.2">
      <c r="A604" s="5" t="s">
        <v>58</v>
      </c>
      <c r="B604" s="4" t="s">
        <v>263</v>
      </c>
      <c r="C604" s="4" t="s">
        <v>54</v>
      </c>
      <c r="D604" s="4" t="s">
        <v>53</v>
      </c>
      <c r="E604" s="4"/>
      <c r="F604" s="4"/>
      <c r="G604" s="80">
        <f>G605</f>
        <v>137.26326</v>
      </c>
      <c r="H604" s="80">
        <f t="shared" si="292"/>
        <v>100</v>
      </c>
      <c r="I604" s="80">
        <f t="shared" si="279"/>
        <v>72.852706543615525</v>
      </c>
    </row>
    <row r="605" spans="1:9" s="36" customFormat="1" ht="24" customHeight="1" x14ac:dyDescent="0.2">
      <c r="A605" s="5" t="s">
        <v>410</v>
      </c>
      <c r="B605" s="4" t="s">
        <v>263</v>
      </c>
      <c r="C605" s="4" t="s">
        <v>54</v>
      </c>
      <c r="D605" s="4" t="s">
        <v>53</v>
      </c>
      <c r="E605" s="4" t="s">
        <v>57</v>
      </c>
      <c r="F605" s="4"/>
      <c r="G605" s="80">
        <f>G606</f>
        <v>137.26326</v>
      </c>
      <c r="H605" s="80">
        <f t="shared" si="292"/>
        <v>100</v>
      </c>
      <c r="I605" s="80">
        <f t="shared" si="279"/>
        <v>72.852706543615525</v>
      </c>
    </row>
    <row r="606" spans="1:9" s="36" customFormat="1" ht="24" customHeight="1" x14ac:dyDescent="0.2">
      <c r="A606" s="5" t="s">
        <v>55</v>
      </c>
      <c r="B606" s="4" t="s">
        <v>263</v>
      </c>
      <c r="C606" s="4" t="s">
        <v>54</v>
      </c>
      <c r="D606" s="4" t="s">
        <v>53</v>
      </c>
      <c r="E606" s="4" t="s">
        <v>340</v>
      </c>
      <c r="F606" s="4"/>
      <c r="G606" s="80">
        <f>G607</f>
        <v>137.26326</v>
      </c>
      <c r="H606" s="80">
        <f t="shared" si="292"/>
        <v>100</v>
      </c>
      <c r="I606" s="80">
        <f t="shared" si="279"/>
        <v>72.852706543615525</v>
      </c>
    </row>
    <row r="607" spans="1:9" s="36" customFormat="1" ht="36" customHeight="1" x14ac:dyDescent="0.2">
      <c r="A607" s="5" t="s">
        <v>435</v>
      </c>
      <c r="B607" s="4" t="s">
        <v>263</v>
      </c>
      <c r="C607" s="4" t="s">
        <v>54</v>
      </c>
      <c r="D607" s="4" t="s">
        <v>53</v>
      </c>
      <c r="E607" s="4" t="s">
        <v>52</v>
      </c>
      <c r="F607" s="4"/>
      <c r="G607" s="80">
        <f>G608</f>
        <v>137.26326</v>
      </c>
      <c r="H607" s="80">
        <f t="shared" si="292"/>
        <v>100</v>
      </c>
      <c r="I607" s="80">
        <f t="shared" si="279"/>
        <v>72.852706543615525</v>
      </c>
    </row>
    <row r="608" spans="1:9" s="36" customFormat="1" ht="24" customHeight="1" x14ac:dyDescent="0.2">
      <c r="A608" s="5" t="s">
        <v>47</v>
      </c>
      <c r="B608" s="4" t="s">
        <v>263</v>
      </c>
      <c r="C608" s="4" t="s">
        <v>54</v>
      </c>
      <c r="D608" s="4" t="s">
        <v>53</v>
      </c>
      <c r="E608" s="4" t="s">
        <v>52</v>
      </c>
      <c r="F608" s="4" t="s">
        <v>51</v>
      </c>
      <c r="G608" s="80">
        <v>137.26326</v>
      </c>
      <c r="H608" s="80">
        <v>100</v>
      </c>
      <c r="I608" s="80">
        <f t="shared" si="279"/>
        <v>72.852706543615525</v>
      </c>
    </row>
    <row r="609" spans="1:10" s="36" customFormat="1" ht="12.75" customHeight="1" x14ac:dyDescent="0.2">
      <c r="A609" s="5" t="s">
        <v>50</v>
      </c>
      <c r="B609" s="4" t="s">
        <v>263</v>
      </c>
      <c r="C609" s="4" t="s">
        <v>37</v>
      </c>
      <c r="D609" s="4"/>
      <c r="E609" s="4"/>
      <c r="F609" s="4"/>
      <c r="G609" s="80">
        <f>G610</f>
        <v>1355</v>
      </c>
      <c r="H609" s="80">
        <f t="shared" ref="H609" si="293">H610</f>
        <v>742.01200000000006</v>
      </c>
      <c r="I609" s="80">
        <f t="shared" si="279"/>
        <v>54.761033210332108</v>
      </c>
    </row>
    <row r="610" spans="1:10" s="36" customFormat="1" ht="12.75" customHeight="1" x14ac:dyDescent="0.2">
      <c r="A610" s="5" t="s">
        <v>49</v>
      </c>
      <c r="B610" s="4" t="s">
        <v>263</v>
      </c>
      <c r="C610" s="4" t="s">
        <v>37</v>
      </c>
      <c r="D610" s="4" t="s">
        <v>15</v>
      </c>
      <c r="E610" s="4"/>
      <c r="F610" s="4"/>
      <c r="G610" s="80">
        <f>G611+G616</f>
        <v>1355</v>
      </c>
      <c r="H610" s="80">
        <f t="shared" ref="H610" si="294">H611+H616</f>
        <v>742.01200000000006</v>
      </c>
      <c r="I610" s="80">
        <f t="shared" si="279"/>
        <v>54.761033210332108</v>
      </c>
    </row>
    <row r="611" spans="1:10" s="36" customFormat="1" ht="48.75" customHeight="1" x14ac:dyDescent="0.2">
      <c r="A611" s="5" t="s">
        <v>352</v>
      </c>
      <c r="B611" s="4" t="s">
        <v>263</v>
      </c>
      <c r="C611" s="4" t="s">
        <v>37</v>
      </c>
      <c r="D611" s="4" t="s">
        <v>15</v>
      </c>
      <c r="E611" s="4" t="s">
        <v>41</v>
      </c>
      <c r="F611" s="4"/>
      <c r="G611" s="85">
        <f>G612</f>
        <v>1220</v>
      </c>
      <c r="H611" s="85">
        <f t="shared" ref="H611:H612" si="295">H612</f>
        <v>607.01200000000006</v>
      </c>
      <c r="I611" s="80">
        <f t="shared" si="279"/>
        <v>49.755081967213123</v>
      </c>
    </row>
    <row r="612" spans="1:10" s="36" customFormat="1" ht="39.75" customHeight="1" x14ac:dyDescent="0.2">
      <c r="A612" s="5" t="s">
        <v>48</v>
      </c>
      <c r="B612" s="4" t="s">
        <v>263</v>
      </c>
      <c r="C612" s="4" t="s">
        <v>37</v>
      </c>
      <c r="D612" s="4" t="s">
        <v>15</v>
      </c>
      <c r="E612" s="4" t="s">
        <v>436</v>
      </c>
      <c r="F612" s="4"/>
      <c r="G612" s="85">
        <f>G613</f>
        <v>1220</v>
      </c>
      <c r="H612" s="85">
        <f t="shared" si="295"/>
        <v>607.01200000000006</v>
      </c>
      <c r="I612" s="80">
        <f t="shared" si="279"/>
        <v>49.755081967213123</v>
      </c>
    </row>
    <row r="613" spans="1:10" s="36" customFormat="1" ht="21" customHeight="1" x14ac:dyDescent="0.2">
      <c r="A613" s="5" t="s">
        <v>438</v>
      </c>
      <c r="B613" s="4" t="s">
        <v>263</v>
      </c>
      <c r="C613" s="4" t="s">
        <v>37</v>
      </c>
      <c r="D613" s="4" t="s">
        <v>15</v>
      </c>
      <c r="E613" s="4" t="s">
        <v>437</v>
      </c>
      <c r="F613" s="4"/>
      <c r="G613" s="85">
        <f>G614+G615</f>
        <v>1220</v>
      </c>
      <c r="H613" s="85">
        <f t="shared" ref="H613" si="296">H614+H615</f>
        <v>607.01200000000006</v>
      </c>
      <c r="I613" s="80">
        <f t="shared" si="279"/>
        <v>49.755081967213123</v>
      </c>
    </row>
    <row r="614" spans="1:10" s="36" customFormat="1" ht="60" customHeight="1" x14ac:dyDescent="0.2">
      <c r="A614" s="5" t="s">
        <v>38</v>
      </c>
      <c r="B614" s="4" t="s">
        <v>263</v>
      </c>
      <c r="C614" s="4" t="s">
        <v>37</v>
      </c>
      <c r="D614" s="4" t="s">
        <v>15</v>
      </c>
      <c r="E614" s="4" t="s">
        <v>437</v>
      </c>
      <c r="F614" s="4">
        <v>100</v>
      </c>
      <c r="G614" s="85">
        <v>50</v>
      </c>
      <c r="H614" s="85">
        <v>30.2</v>
      </c>
      <c r="I614" s="80">
        <f t="shared" si="279"/>
        <v>60.4</v>
      </c>
    </row>
    <row r="615" spans="1:10" s="36" customFormat="1" ht="24" customHeight="1" x14ac:dyDescent="0.2">
      <c r="A615" s="5" t="s">
        <v>47</v>
      </c>
      <c r="B615" s="4" t="s">
        <v>263</v>
      </c>
      <c r="C615" s="4" t="s">
        <v>37</v>
      </c>
      <c r="D615" s="4" t="s">
        <v>15</v>
      </c>
      <c r="E615" s="4" t="s">
        <v>437</v>
      </c>
      <c r="F615" s="4">
        <v>200</v>
      </c>
      <c r="G615" s="85">
        <v>1170</v>
      </c>
      <c r="H615" s="85">
        <v>576.81200000000001</v>
      </c>
      <c r="I615" s="80">
        <f t="shared" si="279"/>
        <v>49.300170940170943</v>
      </c>
    </row>
    <row r="616" spans="1:10" ht="24" customHeight="1" x14ac:dyDescent="0.2">
      <c r="A616" s="5" t="s">
        <v>46</v>
      </c>
      <c r="B616" s="4" t="s">
        <v>263</v>
      </c>
      <c r="C616" s="4" t="s">
        <v>37</v>
      </c>
      <c r="D616" s="4" t="s">
        <v>15</v>
      </c>
      <c r="E616" s="4" t="s">
        <v>44</v>
      </c>
      <c r="F616" s="4"/>
      <c r="G616" s="84">
        <f>G618+G617</f>
        <v>135</v>
      </c>
      <c r="H616" s="84">
        <f t="shared" ref="H616" si="297">H618+H617</f>
        <v>135</v>
      </c>
      <c r="I616" s="80">
        <f t="shared" si="279"/>
        <v>100</v>
      </c>
    </row>
    <row r="617" spans="1:10" ht="24" customHeight="1" x14ac:dyDescent="0.2">
      <c r="A617" s="5" t="s">
        <v>38</v>
      </c>
      <c r="B617" s="4" t="s">
        <v>263</v>
      </c>
      <c r="C617" s="4" t="s">
        <v>37</v>
      </c>
      <c r="D617" s="4" t="s">
        <v>15</v>
      </c>
      <c r="E617" s="4" t="s">
        <v>44</v>
      </c>
      <c r="F617" s="4" t="s">
        <v>34</v>
      </c>
      <c r="G617" s="84">
        <v>110</v>
      </c>
      <c r="H617" s="84">
        <v>135</v>
      </c>
      <c r="I617" s="80">
        <f t="shared" si="279"/>
        <v>122.72727272727273</v>
      </c>
    </row>
    <row r="618" spans="1:10" ht="24" customHeight="1" x14ac:dyDescent="0.2">
      <c r="A618" s="5" t="s">
        <v>47</v>
      </c>
      <c r="B618" s="4" t="s">
        <v>263</v>
      </c>
      <c r="C618" s="4" t="s">
        <v>37</v>
      </c>
      <c r="D618" s="4" t="s">
        <v>15</v>
      </c>
      <c r="E618" s="4" t="s">
        <v>44</v>
      </c>
      <c r="F618" s="4" t="s">
        <v>51</v>
      </c>
      <c r="G618" s="84">
        <v>25</v>
      </c>
      <c r="H618" s="84"/>
      <c r="I618" s="80">
        <f t="shared" si="279"/>
        <v>0</v>
      </c>
    </row>
    <row r="619" spans="1:10" s="36" customFormat="1" ht="12.75" hidden="1" customHeight="1" x14ac:dyDescent="0.2">
      <c r="A619" s="5" t="s">
        <v>274</v>
      </c>
      <c r="B619" s="4" t="s">
        <v>275</v>
      </c>
      <c r="C619" s="4" t="s">
        <v>276</v>
      </c>
      <c r="D619" s="4" t="s">
        <v>276</v>
      </c>
      <c r="E619" s="4" t="s">
        <v>277</v>
      </c>
      <c r="F619" s="4" t="s">
        <v>275</v>
      </c>
      <c r="G619" s="83"/>
      <c r="H619" s="83"/>
      <c r="I619" s="80" t="e">
        <f t="shared" si="279"/>
        <v>#DIV/0!</v>
      </c>
    </row>
    <row r="620" spans="1:10" s="36" customFormat="1" ht="12.75" customHeight="1" x14ac:dyDescent="0.2">
      <c r="A620" s="40" t="s">
        <v>262</v>
      </c>
      <c r="B620" s="6"/>
      <c r="C620" s="6"/>
      <c r="D620" s="6"/>
      <c r="E620" s="6"/>
      <c r="F620" s="6"/>
      <c r="G620" s="79">
        <f>G9+G122+G255+G532+G619</f>
        <v>534588.8264100001</v>
      </c>
      <c r="H620" s="79">
        <f>H9+H122+H255+H532+H619</f>
        <v>268723.83854000003</v>
      </c>
      <c r="I620" s="80">
        <f t="shared" si="279"/>
        <v>50.267387806176046</v>
      </c>
      <c r="J620" s="36">
        <f>534588.82641-I620</f>
        <v>534538.55902219377</v>
      </c>
    </row>
    <row r="621" spans="1:10" s="36" customFormat="1" ht="12.75" customHeight="1" x14ac:dyDescent="0.2">
      <c r="A621" s="34"/>
      <c r="B621" s="33"/>
      <c r="C621" s="33"/>
      <c r="D621" s="33"/>
      <c r="E621" s="33"/>
      <c r="F621" s="33"/>
      <c r="G621" s="93">
        <v>534588.82640999998</v>
      </c>
      <c r="H621" s="58">
        <v>268723.83854000003</v>
      </c>
      <c r="I621" s="78"/>
    </row>
    <row r="622" spans="1:10" s="36" customFormat="1" ht="12.75" customHeight="1" x14ac:dyDescent="0.2">
      <c r="A622" s="34"/>
      <c r="B622" s="39"/>
      <c r="C622" s="39"/>
      <c r="D622" s="39"/>
      <c r="E622" s="39"/>
      <c r="F622" s="39"/>
      <c r="G622" s="58">
        <f t="shared" ref="G622" si="298">G620-G621</f>
        <v>0</v>
      </c>
      <c r="H622" s="58">
        <f t="shared" ref="H622" si="299">H620-H621</f>
        <v>0</v>
      </c>
      <c r="I622" s="2"/>
    </row>
    <row r="623" spans="1:10" s="36" customFormat="1" x14ac:dyDescent="0.2">
      <c r="A623" s="34"/>
      <c r="B623" s="35"/>
      <c r="C623" s="23"/>
      <c r="D623" s="22"/>
      <c r="E623" s="96" t="s">
        <v>258</v>
      </c>
      <c r="F623" s="123"/>
      <c r="G623" s="80">
        <f>SUM(G624:G631)</f>
        <v>26273.066550000003</v>
      </c>
      <c r="H623" s="80">
        <f t="shared" ref="H623:I623" si="300">SUM(H624:H631)</f>
        <v>14934.55234</v>
      </c>
      <c r="I623" s="3">
        <f t="shared" si="300"/>
        <v>564.0515714038188</v>
      </c>
    </row>
    <row r="624" spans="1:10" s="36" customFormat="1" x14ac:dyDescent="0.2">
      <c r="A624" s="34"/>
      <c r="B624" s="35"/>
      <c r="C624" s="23" t="s">
        <v>15</v>
      </c>
      <c r="D624" s="22" t="s">
        <v>27</v>
      </c>
      <c r="E624" s="23" t="s">
        <v>15</v>
      </c>
      <c r="F624" s="22" t="s">
        <v>27</v>
      </c>
      <c r="G624" s="80">
        <f>G257</f>
        <v>1371.02</v>
      </c>
      <c r="H624" s="80">
        <f>H257</f>
        <v>1086.6724099999999</v>
      </c>
      <c r="I624" s="3">
        <f>I257</f>
        <v>79.260142813379815</v>
      </c>
    </row>
    <row r="625" spans="1:9" s="36" customFormat="1" x14ac:dyDescent="0.2">
      <c r="A625" s="34"/>
      <c r="B625" s="38"/>
      <c r="C625" s="23" t="s">
        <v>15</v>
      </c>
      <c r="D625" s="22" t="s">
        <v>6</v>
      </c>
      <c r="E625" s="23" t="s">
        <v>15</v>
      </c>
      <c r="F625" s="22" t="s">
        <v>6</v>
      </c>
      <c r="G625" s="80">
        <f>G260</f>
        <v>2059.1089999999999</v>
      </c>
      <c r="H625" s="80">
        <f>H260</f>
        <v>1080.5245600000001</v>
      </c>
      <c r="I625" s="3">
        <f>I260</f>
        <v>52.475345404250092</v>
      </c>
    </row>
    <row r="626" spans="1:9" s="36" customFormat="1" x14ac:dyDescent="0.2">
      <c r="A626" s="34"/>
      <c r="B626" s="37"/>
      <c r="C626" s="23" t="s">
        <v>15</v>
      </c>
      <c r="D626" s="22" t="s">
        <v>59</v>
      </c>
      <c r="E626" s="23" t="s">
        <v>15</v>
      </c>
      <c r="F626" s="22" t="s">
        <v>59</v>
      </c>
      <c r="G626" s="80">
        <f>G124+G268</f>
        <v>15066.540999999999</v>
      </c>
      <c r="H626" s="80">
        <f>H124+H268</f>
        <v>8607.4146000000001</v>
      </c>
      <c r="I626" s="3">
        <f>I124+I268</f>
        <v>109.04031283023534</v>
      </c>
    </row>
    <row r="627" spans="1:9" s="36" customFormat="1" x14ac:dyDescent="0.2">
      <c r="A627" s="34"/>
      <c r="B627" s="37"/>
      <c r="C627" s="23" t="s">
        <v>15</v>
      </c>
      <c r="D627" s="22" t="s">
        <v>36</v>
      </c>
      <c r="E627" s="23" t="s">
        <v>15</v>
      </c>
      <c r="F627" s="22" t="s">
        <v>36</v>
      </c>
      <c r="G627" s="80">
        <f>G291</f>
        <v>113.2</v>
      </c>
      <c r="H627" s="80">
        <f>H291</f>
        <v>0</v>
      </c>
      <c r="I627" s="3">
        <f>I291</f>
        <v>0</v>
      </c>
    </row>
    <row r="628" spans="1:9" s="36" customFormat="1" x14ac:dyDescent="0.2">
      <c r="A628" s="34"/>
      <c r="B628" s="37"/>
      <c r="C628" s="23" t="s">
        <v>15</v>
      </c>
      <c r="D628" s="22" t="s">
        <v>53</v>
      </c>
      <c r="E628" s="23" t="s">
        <v>15</v>
      </c>
      <c r="F628" s="22" t="s">
        <v>53</v>
      </c>
      <c r="G628" s="80">
        <f>G129+G296</f>
        <v>5347.4180000000006</v>
      </c>
      <c r="H628" s="80">
        <f>H129+H296</f>
        <v>2829.0770600000001</v>
      </c>
      <c r="I628" s="3">
        <f>I129+I296</f>
        <v>121.62769071789808</v>
      </c>
    </row>
    <row r="629" spans="1:9" s="36" customFormat="1" x14ac:dyDescent="0.2">
      <c r="A629" s="34"/>
      <c r="B629" s="37"/>
      <c r="C629" s="23" t="s">
        <v>15</v>
      </c>
      <c r="D629" s="22" t="s">
        <v>84</v>
      </c>
      <c r="E629" s="23" t="s">
        <v>15</v>
      </c>
      <c r="F629" s="22" t="s">
        <v>84</v>
      </c>
      <c r="G629" s="80">
        <f>G302</f>
        <v>924.31</v>
      </c>
      <c r="H629" s="80">
        <f>H302</f>
        <v>924.04300000000001</v>
      </c>
      <c r="I629" s="3">
        <f>I302</f>
        <v>99.971113587432797</v>
      </c>
    </row>
    <row r="630" spans="1:9" s="36" customFormat="1" x14ac:dyDescent="0.2">
      <c r="A630" s="34"/>
      <c r="B630" s="37"/>
      <c r="C630" s="23" t="s">
        <v>15</v>
      </c>
      <c r="D630" s="22" t="s">
        <v>37</v>
      </c>
      <c r="E630" s="23" t="s">
        <v>15</v>
      </c>
      <c r="F630" s="22" t="s">
        <v>37</v>
      </c>
      <c r="G630" s="80">
        <f>G145</f>
        <v>489.06855000000002</v>
      </c>
      <c r="H630" s="80">
        <f>H145</f>
        <v>0</v>
      </c>
      <c r="I630" s="3">
        <f>I145</f>
        <v>0</v>
      </c>
    </row>
    <row r="631" spans="1:9" s="36" customFormat="1" x14ac:dyDescent="0.2">
      <c r="A631" s="34"/>
      <c r="B631" s="35"/>
      <c r="C631" s="23" t="s">
        <v>15</v>
      </c>
      <c r="D631" s="22" t="s">
        <v>24</v>
      </c>
      <c r="E631" s="23" t="s">
        <v>15</v>
      </c>
      <c r="F631" s="22" t="s">
        <v>24</v>
      </c>
      <c r="G631" s="80">
        <f>G305</f>
        <v>902.4</v>
      </c>
      <c r="H631" s="80">
        <f>H305</f>
        <v>406.82070999999996</v>
      </c>
      <c r="I631" s="3">
        <f>I305</f>
        <v>101.67696605062275</v>
      </c>
    </row>
    <row r="632" spans="1:9" s="36" customFormat="1" ht="12.75" customHeight="1" x14ac:dyDescent="0.2">
      <c r="A632" s="34"/>
      <c r="B632" s="35"/>
      <c r="C632" s="94" t="s">
        <v>252</v>
      </c>
      <c r="D632" s="122"/>
      <c r="E632" s="94" t="s">
        <v>252</v>
      </c>
      <c r="F632" s="122"/>
      <c r="G632" s="80">
        <f t="shared" ref="G632:I633" si="301">G170</f>
        <v>514.4</v>
      </c>
      <c r="H632" s="80">
        <f t="shared" si="301"/>
        <v>390.012</v>
      </c>
      <c r="I632" s="3">
        <f t="shared" si="301"/>
        <v>75.81881804043546</v>
      </c>
    </row>
    <row r="633" spans="1:9" s="36" customFormat="1" ht="12.75" customHeight="1" x14ac:dyDescent="0.2">
      <c r="A633" s="34"/>
      <c r="B633" s="35"/>
      <c r="C633" s="23" t="s">
        <v>27</v>
      </c>
      <c r="D633" s="22" t="s">
        <v>6</v>
      </c>
      <c r="E633" s="23" t="s">
        <v>27</v>
      </c>
      <c r="F633" s="22" t="s">
        <v>6</v>
      </c>
      <c r="G633" s="80">
        <f t="shared" si="301"/>
        <v>514.4</v>
      </c>
      <c r="H633" s="80">
        <f t="shared" si="301"/>
        <v>390.012</v>
      </c>
      <c r="I633" s="3">
        <f t="shared" si="301"/>
        <v>75.81881804043546</v>
      </c>
    </row>
    <row r="634" spans="1:9" s="36" customFormat="1" ht="12.75" customHeight="1" x14ac:dyDescent="0.2">
      <c r="A634" s="34"/>
      <c r="B634" s="35"/>
      <c r="C634" s="94" t="s">
        <v>250</v>
      </c>
      <c r="D634" s="122"/>
      <c r="E634" s="94" t="s">
        <v>250</v>
      </c>
      <c r="F634" s="122"/>
      <c r="G634" s="80">
        <f>SUM(G635:G638)</f>
        <v>6145.18</v>
      </c>
      <c r="H634" s="80">
        <f t="shared" ref="H634:I634" si="302">SUM(H635:H638)</f>
        <v>2288.3770300000001</v>
      </c>
      <c r="I634" s="3">
        <f t="shared" si="302"/>
        <v>99.630961328213118</v>
      </c>
    </row>
    <row r="635" spans="1:9" s="36" customFormat="1" ht="12.75" customHeight="1" x14ac:dyDescent="0.2">
      <c r="A635" s="34"/>
      <c r="B635" s="35"/>
      <c r="C635" s="23" t="s">
        <v>6</v>
      </c>
      <c r="D635" s="22" t="s">
        <v>27</v>
      </c>
      <c r="E635" s="23" t="s">
        <v>6</v>
      </c>
      <c r="F635" s="22" t="s">
        <v>27</v>
      </c>
      <c r="G635" s="80"/>
      <c r="H635" s="80"/>
      <c r="I635" s="3"/>
    </row>
    <row r="636" spans="1:9" s="36" customFormat="1" ht="12.75" customHeight="1" x14ac:dyDescent="0.2">
      <c r="A636" s="34"/>
      <c r="B636" s="35"/>
      <c r="C636" s="23"/>
      <c r="D636" s="22"/>
      <c r="E636" s="23" t="s">
        <v>6</v>
      </c>
      <c r="F636" s="22" t="s">
        <v>54</v>
      </c>
      <c r="G636" s="80">
        <f>G177</f>
        <v>667</v>
      </c>
      <c r="H636" s="80">
        <f>H177</f>
        <v>230</v>
      </c>
      <c r="I636" s="3">
        <f>I177</f>
        <v>34.482758620689658</v>
      </c>
    </row>
    <row r="637" spans="1:9" s="36" customFormat="1" ht="12.75" customHeight="1" x14ac:dyDescent="0.2">
      <c r="A637" s="34"/>
      <c r="B637" s="35"/>
      <c r="C637" s="23" t="s">
        <v>6</v>
      </c>
      <c r="D637" s="22" t="s">
        <v>70</v>
      </c>
      <c r="E637" s="23" t="s">
        <v>6</v>
      </c>
      <c r="F637" s="22" t="s">
        <v>70</v>
      </c>
      <c r="G637" s="80">
        <f>G332</f>
        <v>5438.18</v>
      </c>
      <c r="H637" s="80">
        <f>H332</f>
        <v>2047.3770300000001</v>
      </c>
      <c r="I637" s="3">
        <f>I332</f>
        <v>37.648202707523467</v>
      </c>
    </row>
    <row r="638" spans="1:9" ht="12.75" customHeight="1" x14ac:dyDescent="0.2">
      <c r="A638" s="33"/>
      <c r="B638" s="35"/>
      <c r="C638" s="23" t="s">
        <v>6</v>
      </c>
      <c r="D638" s="22" t="s">
        <v>7</v>
      </c>
      <c r="E638" s="23" t="s">
        <v>6</v>
      </c>
      <c r="F638" s="22" t="s">
        <v>7</v>
      </c>
      <c r="G638" s="80">
        <f>G348</f>
        <v>40</v>
      </c>
      <c r="H638" s="80">
        <f>H348</f>
        <v>11</v>
      </c>
      <c r="I638" s="3">
        <f>I348</f>
        <v>27.500000000000004</v>
      </c>
    </row>
    <row r="639" spans="1:9" ht="12.75" customHeight="1" x14ac:dyDescent="0.2">
      <c r="A639" s="33"/>
      <c r="B639" s="35"/>
      <c r="C639" s="94" t="s">
        <v>248</v>
      </c>
      <c r="D639" s="122"/>
      <c r="E639" s="94" t="s">
        <v>248</v>
      </c>
      <c r="F639" s="122"/>
      <c r="G639" s="80">
        <f>SUM(G640:G644)</f>
        <v>23579.791249999998</v>
      </c>
      <c r="H639" s="80">
        <f t="shared" ref="H639:I639" si="303">SUM(H640:H644)</f>
        <v>6093.3194499999991</v>
      </c>
      <c r="I639" s="3">
        <f t="shared" si="303"/>
        <v>136.62305977577938</v>
      </c>
    </row>
    <row r="640" spans="1:9" ht="12.75" customHeight="1" x14ac:dyDescent="0.2">
      <c r="A640" s="33"/>
      <c r="B640" s="35"/>
      <c r="C640" s="23" t="s">
        <v>59</v>
      </c>
      <c r="D640" s="22" t="s">
        <v>15</v>
      </c>
      <c r="E640" s="23" t="s">
        <v>59</v>
      </c>
      <c r="F640" s="22" t="s">
        <v>15</v>
      </c>
      <c r="G640" s="80"/>
      <c r="H640" s="80"/>
      <c r="I640" s="3"/>
    </row>
    <row r="641" spans="1:9" ht="12.75" customHeight="1" x14ac:dyDescent="0.2">
      <c r="A641" s="33"/>
      <c r="B641" s="35"/>
      <c r="C641" s="23" t="s">
        <v>59</v>
      </c>
      <c r="D641" s="22" t="s">
        <v>36</v>
      </c>
      <c r="E641" s="23" t="s">
        <v>59</v>
      </c>
      <c r="F641" s="22" t="s">
        <v>36</v>
      </c>
      <c r="G641" s="80">
        <f>G360</f>
        <v>734.7</v>
      </c>
      <c r="H641" s="80">
        <f>H360</f>
        <v>263.09460000000001</v>
      </c>
      <c r="I641" s="3">
        <f>I360</f>
        <v>35.809799918334015</v>
      </c>
    </row>
    <row r="642" spans="1:9" ht="12.75" customHeight="1" x14ac:dyDescent="0.2">
      <c r="A642" s="33"/>
      <c r="B642" s="35"/>
      <c r="C642" s="23"/>
      <c r="D642" s="22"/>
      <c r="E642" s="23" t="s">
        <v>59</v>
      </c>
      <c r="F642" s="22" t="s">
        <v>54</v>
      </c>
      <c r="G642" s="80">
        <f>G375</f>
        <v>380</v>
      </c>
      <c r="H642" s="80">
        <f>H375</f>
        <v>0</v>
      </c>
      <c r="I642" s="3">
        <f>I375</f>
        <v>0</v>
      </c>
    </row>
    <row r="643" spans="1:9" ht="12.75" customHeight="1" x14ac:dyDescent="0.2">
      <c r="A643" s="33"/>
      <c r="B643" s="35"/>
      <c r="C643" s="23" t="s">
        <v>59</v>
      </c>
      <c r="D643" s="22" t="s">
        <v>70</v>
      </c>
      <c r="E643" s="23" t="s">
        <v>59</v>
      </c>
      <c r="F643" s="22" t="s">
        <v>70</v>
      </c>
      <c r="G643" s="80">
        <f>G370+G183</f>
        <v>9479.5892499999991</v>
      </c>
      <c r="H643" s="80">
        <f>H370+H183</f>
        <v>3455.5081499999997</v>
      </c>
      <c r="I643" s="3">
        <f>I370+I183</f>
        <v>79.973421232326203</v>
      </c>
    </row>
    <row r="644" spans="1:9" ht="12.75" customHeight="1" x14ac:dyDescent="0.2">
      <c r="A644" s="33"/>
      <c r="B644" s="35"/>
      <c r="C644" s="23" t="s">
        <v>59</v>
      </c>
      <c r="D644" s="22" t="s">
        <v>28</v>
      </c>
      <c r="E644" s="23" t="s">
        <v>59</v>
      </c>
      <c r="F644" s="22" t="s">
        <v>28</v>
      </c>
      <c r="G644" s="80">
        <f>G380+G193+G151</f>
        <v>12985.501999999999</v>
      </c>
      <c r="H644" s="80">
        <f>H380+H193+H151</f>
        <v>2374.7166999999999</v>
      </c>
      <c r="I644" s="3">
        <f>I380+I193+I151</f>
        <v>20.839838625119157</v>
      </c>
    </row>
    <row r="645" spans="1:9" ht="12.75" customHeight="1" x14ac:dyDescent="0.2">
      <c r="A645" s="33"/>
      <c r="B645" s="35"/>
      <c r="C645" s="94" t="s">
        <v>244</v>
      </c>
      <c r="D645" s="122"/>
      <c r="E645" s="94" t="s">
        <v>244</v>
      </c>
      <c r="F645" s="122"/>
      <c r="G645" s="80">
        <f>SUM(G646:G648)</f>
        <v>26209.501</v>
      </c>
      <c r="H645" s="80">
        <f t="shared" ref="H645:I645" si="304">SUM(H646:H648)</f>
        <v>3736.5744300000001</v>
      </c>
      <c r="I645" s="3">
        <f t="shared" si="304"/>
        <v>152.08354274648579</v>
      </c>
    </row>
    <row r="646" spans="1:9" ht="12.75" customHeight="1" x14ac:dyDescent="0.2">
      <c r="A646" s="33"/>
      <c r="B646" s="35"/>
      <c r="C646" s="23" t="s">
        <v>36</v>
      </c>
      <c r="D646" s="22" t="s">
        <v>15</v>
      </c>
      <c r="E646" s="23" t="s">
        <v>36</v>
      </c>
      <c r="F646" s="22" t="s">
        <v>15</v>
      </c>
      <c r="G646" s="80">
        <f>G417</f>
        <v>60</v>
      </c>
      <c r="H646" s="80">
        <f>H417</f>
        <v>4.4980500000000001</v>
      </c>
      <c r="I646" s="3">
        <f>I417</f>
        <v>7.4967500000000005</v>
      </c>
    </row>
    <row r="647" spans="1:9" ht="12.75" customHeight="1" x14ac:dyDescent="0.2">
      <c r="A647" s="33"/>
      <c r="B647" s="35"/>
      <c r="C647" s="23" t="s">
        <v>36</v>
      </c>
      <c r="D647" s="22" t="s">
        <v>27</v>
      </c>
      <c r="E647" s="23" t="s">
        <v>36</v>
      </c>
      <c r="F647" s="22" t="s">
        <v>27</v>
      </c>
      <c r="G647" s="80">
        <f>G422+G199</f>
        <v>24642.267</v>
      </c>
      <c r="H647" s="80">
        <f>H422+H199</f>
        <v>2802.0523800000001</v>
      </c>
      <c r="I647" s="3">
        <f>I422+I199</f>
        <v>33.451061711273255</v>
      </c>
    </row>
    <row r="648" spans="1:9" ht="12.75" customHeight="1" x14ac:dyDescent="0.2">
      <c r="A648" s="33"/>
      <c r="B648" s="35"/>
      <c r="C648" s="23" t="s">
        <v>36</v>
      </c>
      <c r="D648" s="22" t="s">
        <v>6</v>
      </c>
      <c r="E648" s="23" t="s">
        <v>36</v>
      </c>
      <c r="F648" s="22" t="s">
        <v>6</v>
      </c>
      <c r="G648" s="80">
        <f>G460+G207</f>
        <v>1507.2339999999999</v>
      </c>
      <c r="H648" s="80">
        <f>H460+H207</f>
        <v>930.02399999999989</v>
      </c>
      <c r="I648" s="3">
        <f>I460+I207</f>
        <v>111.13573103521253</v>
      </c>
    </row>
    <row r="649" spans="1:9" ht="12.75" customHeight="1" x14ac:dyDescent="0.2">
      <c r="A649" s="33"/>
      <c r="B649" s="35"/>
      <c r="C649" s="96" t="s">
        <v>241</v>
      </c>
      <c r="D649" s="123"/>
      <c r="E649" s="96" t="s">
        <v>241</v>
      </c>
      <c r="F649" s="123"/>
      <c r="G649" s="80">
        <f>G467</f>
        <v>300</v>
      </c>
      <c r="H649" s="80">
        <f>H467</f>
        <v>0</v>
      </c>
      <c r="I649" s="3">
        <f>I467</f>
        <v>0</v>
      </c>
    </row>
    <row r="650" spans="1:9" ht="12.75" customHeight="1" x14ac:dyDescent="0.2">
      <c r="A650" s="33"/>
      <c r="B650" s="35"/>
      <c r="C650" s="23" t="s">
        <v>53</v>
      </c>
      <c r="D650" s="22" t="s">
        <v>36</v>
      </c>
      <c r="E650" s="23" t="s">
        <v>53</v>
      </c>
      <c r="F650" s="22" t="s">
        <v>36</v>
      </c>
      <c r="G650" s="80">
        <f>G467</f>
        <v>300</v>
      </c>
      <c r="H650" s="80">
        <f>H467</f>
        <v>0</v>
      </c>
      <c r="I650" s="3">
        <f>I467</f>
        <v>0</v>
      </c>
    </row>
    <row r="651" spans="1:9" ht="12.75" customHeight="1" x14ac:dyDescent="0.2">
      <c r="A651" s="33"/>
      <c r="B651" s="35"/>
      <c r="C651" s="94" t="s">
        <v>238</v>
      </c>
      <c r="D651" s="122"/>
      <c r="E651" s="94" t="s">
        <v>238</v>
      </c>
      <c r="F651" s="122"/>
      <c r="G651" s="80">
        <f>SUM(G652:G657)</f>
        <v>359311.23078000004</v>
      </c>
      <c r="H651" s="80">
        <f>SUM(H652:H657)</f>
        <v>192843.16507000002</v>
      </c>
      <c r="I651" s="3">
        <f>SUM(I652:I657)</f>
        <v>521.88343482656251</v>
      </c>
    </row>
    <row r="652" spans="1:9" ht="12.75" customHeight="1" x14ac:dyDescent="0.2">
      <c r="A652" s="33"/>
      <c r="B652" s="35"/>
      <c r="C652" s="23" t="s">
        <v>84</v>
      </c>
      <c r="D652" s="22" t="s">
        <v>15</v>
      </c>
      <c r="E652" s="23" t="s">
        <v>84</v>
      </c>
      <c r="F652" s="22" t="s">
        <v>15</v>
      </c>
      <c r="G652" s="80">
        <f>G11</f>
        <v>76620.985960000005</v>
      </c>
      <c r="H652" s="80">
        <f>H11</f>
        <v>38487.557430000001</v>
      </c>
      <c r="I652" s="3">
        <f>I11</f>
        <v>50.231091322803437</v>
      </c>
    </row>
    <row r="653" spans="1:9" ht="12.75" customHeight="1" x14ac:dyDescent="0.2">
      <c r="A653" s="33"/>
      <c r="B653" s="35"/>
      <c r="C653" s="23" t="s">
        <v>84</v>
      </c>
      <c r="D653" s="22" t="s">
        <v>27</v>
      </c>
      <c r="E653" s="23" t="s">
        <v>84</v>
      </c>
      <c r="F653" s="22" t="s">
        <v>27</v>
      </c>
      <c r="G653" s="80">
        <f>G28+G473</f>
        <v>242501.50819000002</v>
      </c>
      <c r="H653" s="80">
        <f>H28+H473</f>
        <v>126974.55123</v>
      </c>
      <c r="I653" s="3">
        <f>I28+I473</f>
        <v>56.497234841646083</v>
      </c>
    </row>
    <row r="654" spans="1:9" ht="12.75" customHeight="1" x14ac:dyDescent="0.2">
      <c r="A654" s="33"/>
      <c r="B654" s="35"/>
      <c r="C654" s="23" t="s">
        <v>84</v>
      </c>
      <c r="D654" s="22" t="s">
        <v>6</v>
      </c>
      <c r="E654" s="23" t="s">
        <v>84</v>
      </c>
      <c r="F654" s="22" t="s">
        <v>6</v>
      </c>
      <c r="G654" s="80">
        <f>G61+G534</f>
        <v>25038.230000000003</v>
      </c>
      <c r="H654" s="80">
        <f>H61+H534</f>
        <v>19054.317649999997</v>
      </c>
      <c r="I654" s="3">
        <f>I61+I534</f>
        <v>153.75748793190473</v>
      </c>
    </row>
    <row r="655" spans="1:9" ht="12.75" customHeight="1" x14ac:dyDescent="0.2">
      <c r="A655" s="33"/>
      <c r="B655" s="35"/>
      <c r="C655" s="23" t="s">
        <v>84</v>
      </c>
      <c r="D655" s="22" t="s">
        <v>36</v>
      </c>
      <c r="E655" s="23" t="s">
        <v>84</v>
      </c>
      <c r="F655" s="22" t="s">
        <v>36</v>
      </c>
      <c r="G655" s="80">
        <f>G72+G158+G482+G547</f>
        <v>51</v>
      </c>
      <c r="H655" s="80">
        <f>H72+H158+H482+H547</f>
        <v>3</v>
      </c>
      <c r="I655" s="3">
        <f>I72+I158+I482+I547</f>
        <v>25</v>
      </c>
    </row>
    <row r="656" spans="1:9" ht="12.75" customHeight="1" x14ac:dyDescent="0.2">
      <c r="A656" s="33"/>
      <c r="B656" s="35"/>
      <c r="C656" s="23" t="s">
        <v>84</v>
      </c>
      <c r="D656" s="22" t="s">
        <v>84</v>
      </c>
      <c r="E656" s="23" t="s">
        <v>84</v>
      </c>
      <c r="F656" s="22" t="s">
        <v>84</v>
      </c>
      <c r="G656" s="80">
        <f>G77+G553</f>
        <v>1653.364</v>
      </c>
      <c r="H656" s="80">
        <f>H77+H553</f>
        <v>1492.9459999999999</v>
      </c>
      <c r="I656" s="3">
        <f>I77+I553</f>
        <v>185.59648803390871</v>
      </c>
    </row>
    <row r="657" spans="1:9" ht="12.75" customHeight="1" x14ac:dyDescent="0.2">
      <c r="A657" s="33"/>
      <c r="B657" s="35"/>
      <c r="C657" s="23" t="s">
        <v>84</v>
      </c>
      <c r="D657" s="22" t="s">
        <v>70</v>
      </c>
      <c r="E657" s="23" t="s">
        <v>84</v>
      </c>
      <c r="F657" s="22" t="s">
        <v>70</v>
      </c>
      <c r="G657" s="80">
        <f>G87</f>
        <v>13446.14263</v>
      </c>
      <c r="H657" s="80">
        <f>H87</f>
        <v>6830.7927600000003</v>
      </c>
      <c r="I657" s="3">
        <f>I87</f>
        <v>50.801132696299533</v>
      </c>
    </row>
    <row r="658" spans="1:9" ht="12.75" customHeight="1" x14ac:dyDescent="0.2">
      <c r="A658" s="33"/>
      <c r="B658" s="35"/>
      <c r="C658" s="94" t="s">
        <v>235</v>
      </c>
      <c r="D658" s="122"/>
      <c r="E658" s="94" t="s">
        <v>235</v>
      </c>
      <c r="F658" s="122"/>
      <c r="G658" s="80">
        <f>SUM(G659:G660)</f>
        <v>42803.014439999999</v>
      </c>
      <c r="H658" s="80">
        <f t="shared" ref="H658:I658" si="305">SUM(H659:H660)</f>
        <v>21564.57548</v>
      </c>
      <c r="I658" s="3">
        <f t="shared" si="305"/>
        <v>218.93643335518109</v>
      </c>
    </row>
    <row r="659" spans="1:9" ht="12.75" customHeight="1" x14ac:dyDescent="0.2">
      <c r="A659" s="33"/>
      <c r="B659" s="35"/>
      <c r="C659" s="23" t="s">
        <v>76</v>
      </c>
      <c r="D659" s="22" t="s">
        <v>15</v>
      </c>
      <c r="E659" s="23" t="s">
        <v>76</v>
      </c>
      <c r="F659" s="22" t="s">
        <v>15</v>
      </c>
      <c r="G659" s="80">
        <f>G559+G220</f>
        <v>39475.17944</v>
      </c>
      <c r="H659" s="80">
        <f>H559+H220</f>
        <v>19762.959859999999</v>
      </c>
      <c r="I659" s="3">
        <f>I559+I220</f>
        <v>164.79866450546348</v>
      </c>
    </row>
    <row r="660" spans="1:9" ht="12.75" customHeight="1" x14ac:dyDescent="0.2">
      <c r="A660" s="33"/>
      <c r="B660" s="35"/>
      <c r="C660" s="23" t="s">
        <v>76</v>
      </c>
      <c r="D660" s="22" t="s">
        <v>59</v>
      </c>
      <c r="E660" s="23" t="s">
        <v>76</v>
      </c>
      <c r="F660" s="22" t="s">
        <v>59</v>
      </c>
      <c r="G660" s="80">
        <f>G584</f>
        <v>3327.835</v>
      </c>
      <c r="H660" s="80">
        <f>H584</f>
        <v>1801.6156200000003</v>
      </c>
      <c r="I660" s="3">
        <f>I584</f>
        <v>54.137768849717617</v>
      </c>
    </row>
    <row r="661" spans="1:9" ht="12.75" customHeight="1" x14ac:dyDescent="0.2">
      <c r="A661" s="33"/>
      <c r="B661" s="35"/>
      <c r="C661" s="94" t="s">
        <v>232</v>
      </c>
      <c r="D661" s="122"/>
      <c r="E661" s="94" t="s">
        <v>232</v>
      </c>
      <c r="F661" s="122"/>
      <c r="G661" s="80">
        <f>G488</f>
        <v>300</v>
      </c>
      <c r="H661" s="80">
        <f>H488</f>
        <v>0</v>
      </c>
      <c r="I661" s="3">
        <f>I488</f>
        <v>0</v>
      </c>
    </row>
    <row r="662" spans="1:9" ht="12.75" customHeight="1" x14ac:dyDescent="0.2">
      <c r="A662" s="33"/>
      <c r="B662" s="35"/>
      <c r="C662" s="23" t="s">
        <v>70</v>
      </c>
      <c r="D662" s="22" t="s">
        <v>15</v>
      </c>
      <c r="E662" s="23" t="s">
        <v>70</v>
      </c>
      <c r="F662" s="22" t="s">
        <v>15</v>
      </c>
      <c r="G662" s="80"/>
      <c r="H662" s="80"/>
      <c r="I662" s="3"/>
    </row>
    <row r="663" spans="1:9" ht="12.75" customHeight="1" x14ac:dyDescent="0.2">
      <c r="A663" s="33"/>
      <c r="B663" s="35"/>
      <c r="C663" s="23" t="s">
        <v>70</v>
      </c>
      <c r="D663" s="22" t="s">
        <v>27</v>
      </c>
      <c r="E663" s="23" t="s">
        <v>70</v>
      </c>
      <c r="F663" s="22" t="s">
        <v>27</v>
      </c>
      <c r="G663" s="80"/>
      <c r="H663" s="80"/>
      <c r="I663" s="3"/>
    </row>
    <row r="664" spans="1:9" ht="12.75" customHeight="1" x14ac:dyDescent="0.2">
      <c r="A664" s="33"/>
      <c r="B664" s="35"/>
      <c r="C664" s="23" t="s">
        <v>70</v>
      </c>
      <c r="D664" s="22" t="s">
        <v>59</v>
      </c>
      <c r="E664" s="23" t="s">
        <v>70</v>
      </c>
      <c r="F664" s="22" t="s">
        <v>59</v>
      </c>
      <c r="G664" s="80"/>
      <c r="H664" s="80"/>
      <c r="I664" s="3"/>
    </row>
    <row r="665" spans="1:9" ht="12.75" customHeight="1" x14ac:dyDescent="0.2">
      <c r="A665" s="33"/>
      <c r="B665" s="35"/>
      <c r="C665" s="23" t="s">
        <v>70</v>
      </c>
      <c r="D665" s="22" t="s">
        <v>70</v>
      </c>
      <c r="E665" s="23" t="s">
        <v>70</v>
      </c>
      <c r="F665" s="22" t="s">
        <v>70</v>
      </c>
      <c r="G665" s="80">
        <f>G489</f>
        <v>300</v>
      </c>
      <c r="H665" s="80">
        <f>H489</f>
        <v>0</v>
      </c>
      <c r="I665" s="3">
        <f>I489</f>
        <v>0</v>
      </c>
    </row>
    <row r="666" spans="1:9" ht="12.75" customHeight="1" x14ac:dyDescent="0.2">
      <c r="A666" s="33"/>
      <c r="B666" s="35"/>
      <c r="C666" s="94" t="s">
        <v>229</v>
      </c>
      <c r="D666" s="122"/>
      <c r="E666" s="94" t="s">
        <v>229</v>
      </c>
      <c r="F666" s="122"/>
      <c r="G666" s="80">
        <f>G115+G494+G603</f>
        <v>10184.21039</v>
      </c>
      <c r="H666" s="80">
        <f>H115+H494+H603</f>
        <v>2943.8491599999998</v>
      </c>
      <c r="I666" s="3">
        <f>I115+I494+I603</f>
        <v>129.4453019744164</v>
      </c>
    </row>
    <row r="667" spans="1:9" ht="12.75" customHeight="1" x14ac:dyDescent="0.2">
      <c r="A667" s="33"/>
      <c r="B667" s="35"/>
      <c r="C667" s="23" t="s">
        <v>54</v>
      </c>
      <c r="D667" s="22" t="s">
        <v>15</v>
      </c>
      <c r="E667" s="23" t="s">
        <v>54</v>
      </c>
      <c r="F667" s="22" t="s">
        <v>15</v>
      </c>
      <c r="G667" s="80">
        <f>G495</f>
        <v>500</v>
      </c>
      <c r="H667" s="80">
        <f>H495</f>
        <v>276.3039</v>
      </c>
      <c r="I667" s="3">
        <f>I495</f>
        <v>55.260779999999997</v>
      </c>
    </row>
    <row r="668" spans="1:9" ht="12.75" customHeight="1" x14ac:dyDescent="0.2">
      <c r="A668" s="33"/>
      <c r="B668" s="35"/>
      <c r="C668" s="23" t="s">
        <v>54</v>
      </c>
      <c r="D668" s="22" t="s">
        <v>27</v>
      </c>
      <c r="E668" s="23" t="s">
        <v>54</v>
      </c>
      <c r="F668" s="22" t="s">
        <v>27</v>
      </c>
      <c r="G668" s="80"/>
      <c r="H668" s="80"/>
      <c r="I668" s="3"/>
    </row>
    <row r="669" spans="1:9" ht="12.75" customHeight="1" x14ac:dyDescent="0.2">
      <c r="A669" s="33"/>
      <c r="B669" s="35"/>
      <c r="C669" s="23" t="s">
        <v>54</v>
      </c>
      <c r="D669" s="22" t="s">
        <v>6</v>
      </c>
      <c r="E669" s="23" t="s">
        <v>54</v>
      </c>
      <c r="F669" s="22" t="s">
        <v>6</v>
      </c>
      <c r="G669" s="80">
        <f>G502</f>
        <v>4178.5471299999999</v>
      </c>
      <c r="H669" s="80">
        <f>H502</f>
        <v>1041.21</v>
      </c>
      <c r="I669" s="3">
        <f>I502</f>
        <v>199.92745317102191</v>
      </c>
    </row>
    <row r="670" spans="1:9" ht="12.75" customHeight="1" x14ac:dyDescent="0.2">
      <c r="A670" s="33"/>
      <c r="B670" s="35"/>
      <c r="C670" s="23" t="s">
        <v>54</v>
      </c>
      <c r="D670" s="22" t="s">
        <v>59</v>
      </c>
      <c r="E670" s="23" t="s">
        <v>54</v>
      </c>
      <c r="F670" s="22" t="s">
        <v>59</v>
      </c>
      <c r="G670" s="80">
        <f>G116</f>
        <v>5368.4</v>
      </c>
      <c r="H670" s="80">
        <f>H116</f>
        <v>1526.3352599999998</v>
      </c>
      <c r="I670" s="3">
        <f>I116</f>
        <v>28.431846732732286</v>
      </c>
    </row>
    <row r="671" spans="1:9" ht="12.75" customHeight="1" x14ac:dyDescent="0.2">
      <c r="A671" s="33"/>
      <c r="B671" s="35"/>
      <c r="C671" s="23" t="s">
        <v>54</v>
      </c>
      <c r="D671" s="22" t="s">
        <v>53</v>
      </c>
      <c r="E671" s="23" t="s">
        <v>54</v>
      </c>
      <c r="F671" s="22" t="s">
        <v>53</v>
      </c>
      <c r="G671" s="80">
        <f>G604</f>
        <v>137.26326</v>
      </c>
      <c r="H671" s="80">
        <f>H604</f>
        <v>100</v>
      </c>
      <c r="I671" s="3">
        <f>I604</f>
        <v>72.852706543615525</v>
      </c>
    </row>
    <row r="672" spans="1:9" ht="12.75" customHeight="1" x14ac:dyDescent="0.2">
      <c r="A672" s="33"/>
      <c r="B672" s="35"/>
      <c r="C672" s="94" t="s">
        <v>225</v>
      </c>
      <c r="D672" s="122"/>
      <c r="E672" s="94" t="s">
        <v>225</v>
      </c>
      <c r="F672" s="122"/>
      <c r="G672" s="80">
        <f>SUM(G673:G674)</f>
        <v>1905</v>
      </c>
      <c r="H672" s="80">
        <f t="shared" ref="H672:I672" si="306">SUM(H673:H674)</f>
        <v>1192.0120000000002</v>
      </c>
      <c r="I672" s="3">
        <f t="shared" si="306"/>
        <v>136.57921502851394</v>
      </c>
    </row>
    <row r="673" spans="1:9" ht="12.75" customHeight="1" x14ac:dyDescent="0.2">
      <c r="A673" s="33"/>
      <c r="B673" s="35"/>
      <c r="C673" s="23" t="s">
        <v>37</v>
      </c>
      <c r="D673" s="22" t="s">
        <v>15</v>
      </c>
      <c r="E673" s="23" t="s">
        <v>37</v>
      </c>
      <c r="F673" s="22" t="s">
        <v>15</v>
      </c>
      <c r="G673" s="80">
        <f>G610+G232</f>
        <v>1905</v>
      </c>
      <c r="H673" s="80">
        <f>H610+H232</f>
        <v>1192.0120000000002</v>
      </c>
      <c r="I673" s="3">
        <f>I610+I232</f>
        <v>136.57921502851394</v>
      </c>
    </row>
    <row r="674" spans="1:9" ht="12.75" customHeight="1" x14ac:dyDescent="0.2">
      <c r="A674" s="33"/>
      <c r="B674" s="35"/>
      <c r="C674" s="25" t="s">
        <v>37</v>
      </c>
      <c r="D674" s="23" t="s">
        <v>36</v>
      </c>
      <c r="E674" s="25" t="s">
        <v>37</v>
      </c>
      <c r="F674" s="23" t="s">
        <v>36</v>
      </c>
      <c r="G674" s="80"/>
      <c r="H674" s="80"/>
      <c r="I674" s="3"/>
    </row>
    <row r="675" spans="1:9" ht="12.75" customHeight="1" x14ac:dyDescent="0.2">
      <c r="A675" s="33"/>
      <c r="B675" s="35"/>
      <c r="C675" s="94" t="s">
        <v>223</v>
      </c>
      <c r="D675" s="122"/>
      <c r="E675" s="94" t="s">
        <v>223</v>
      </c>
      <c r="F675" s="122"/>
      <c r="G675" s="80">
        <f t="shared" ref="G675:I676" si="307">G518</f>
        <v>1599.92</v>
      </c>
      <c r="H675" s="80">
        <f t="shared" si="307"/>
        <v>975</v>
      </c>
      <c r="I675" s="3">
        <f t="shared" si="307"/>
        <v>60.940547027351364</v>
      </c>
    </row>
    <row r="676" spans="1:9" ht="12.75" customHeight="1" x14ac:dyDescent="0.2">
      <c r="A676" s="33"/>
      <c r="B676" s="35"/>
      <c r="C676" s="23" t="s">
        <v>28</v>
      </c>
      <c r="D676" s="22" t="s">
        <v>27</v>
      </c>
      <c r="E676" s="23" t="s">
        <v>28</v>
      </c>
      <c r="F676" s="22" t="s">
        <v>27</v>
      </c>
      <c r="G676" s="80">
        <f t="shared" si="307"/>
        <v>1599.92</v>
      </c>
      <c r="H676" s="80">
        <f t="shared" si="307"/>
        <v>975</v>
      </c>
      <c r="I676" s="3">
        <f t="shared" si="307"/>
        <v>60.940547027351364</v>
      </c>
    </row>
    <row r="677" spans="1:9" ht="12.75" customHeight="1" x14ac:dyDescent="0.2">
      <c r="A677" s="33"/>
      <c r="B677" s="35"/>
      <c r="C677" s="94" t="s">
        <v>221</v>
      </c>
      <c r="D677" s="122"/>
      <c r="E677" s="94" t="s">
        <v>221</v>
      </c>
      <c r="F677" s="122"/>
      <c r="G677" s="80">
        <f t="shared" ref="G677:I678" si="308">G163+G526</f>
        <v>98</v>
      </c>
      <c r="H677" s="80">
        <f t="shared" si="308"/>
        <v>0.35059000000000001</v>
      </c>
      <c r="I677" s="3">
        <f t="shared" si="308"/>
        <v>0.36143298969072168</v>
      </c>
    </row>
    <row r="678" spans="1:9" ht="12.75" customHeight="1" x14ac:dyDescent="0.2">
      <c r="A678" s="33"/>
      <c r="B678" s="35"/>
      <c r="C678" s="23" t="s">
        <v>24</v>
      </c>
      <c r="D678" s="22" t="s">
        <v>15</v>
      </c>
      <c r="E678" s="23" t="s">
        <v>24</v>
      </c>
      <c r="F678" s="22" t="s">
        <v>15</v>
      </c>
      <c r="G678" s="80">
        <f t="shared" si="308"/>
        <v>98</v>
      </c>
      <c r="H678" s="80">
        <f t="shared" si="308"/>
        <v>0.35059000000000001</v>
      </c>
      <c r="I678" s="3">
        <f t="shared" si="308"/>
        <v>0.36143298969072168</v>
      </c>
    </row>
    <row r="679" spans="1:9" ht="12.75" customHeight="1" x14ac:dyDescent="0.2">
      <c r="A679" s="33"/>
      <c r="B679" s="35"/>
      <c r="C679" s="94" t="s">
        <v>219</v>
      </c>
      <c r="D679" s="122"/>
      <c r="E679" s="94" t="s">
        <v>219</v>
      </c>
      <c r="F679" s="122"/>
      <c r="G679" s="80">
        <f t="shared" ref="G679:I680" si="309">G237</f>
        <v>35365.512000000002</v>
      </c>
      <c r="H679" s="80">
        <f t="shared" si="309"/>
        <v>21762.05099</v>
      </c>
      <c r="I679" s="3">
        <f t="shared" si="309"/>
        <v>61.534669680450257</v>
      </c>
    </row>
    <row r="680" spans="1:9" ht="12.75" customHeight="1" x14ac:dyDescent="0.2">
      <c r="A680" s="33"/>
      <c r="B680" s="35"/>
      <c r="C680" s="23" t="s">
        <v>7</v>
      </c>
      <c r="D680" s="22" t="s">
        <v>15</v>
      </c>
      <c r="E680" s="23" t="s">
        <v>7</v>
      </c>
      <c r="F680" s="22" t="s">
        <v>15</v>
      </c>
      <c r="G680" s="80">
        <f t="shared" si="309"/>
        <v>25970</v>
      </c>
      <c r="H680" s="80">
        <f t="shared" si="309"/>
        <v>15200.771989999999</v>
      </c>
      <c r="I680" s="3">
        <f t="shared" si="309"/>
        <v>58.532044628417403</v>
      </c>
    </row>
    <row r="681" spans="1:9" ht="12.75" customHeight="1" x14ac:dyDescent="0.2">
      <c r="A681" s="33"/>
      <c r="B681" s="35"/>
      <c r="C681" s="23" t="s">
        <v>7</v>
      </c>
      <c r="D681" s="22" t="s">
        <v>6</v>
      </c>
      <c r="E681" s="23" t="s">
        <v>7</v>
      </c>
      <c r="F681" s="22" t="s">
        <v>6</v>
      </c>
      <c r="G681" s="80">
        <f>G245</f>
        <v>9395.5119999999988</v>
      </c>
      <c r="H681" s="80">
        <f>H245</f>
        <v>6561.2789999999995</v>
      </c>
      <c r="I681" s="3">
        <f>I245</f>
        <v>69.83418253310731</v>
      </c>
    </row>
    <row r="682" spans="1:9" ht="12.75" customHeight="1" x14ac:dyDescent="0.2">
      <c r="A682" s="33"/>
      <c r="B682" s="35"/>
      <c r="C682" s="23" t="s">
        <v>276</v>
      </c>
      <c r="D682" s="22" t="s">
        <v>276</v>
      </c>
      <c r="E682" s="23" t="s">
        <v>276</v>
      </c>
      <c r="F682" s="22" t="s">
        <v>276</v>
      </c>
      <c r="G682" s="80">
        <f t="shared" ref="G682" si="310">G619</f>
        <v>0</v>
      </c>
      <c r="H682" s="80">
        <f t="shared" ref="H682:I682" si="311">H619</f>
        <v>0</v>
      </c>
      <c r="I682" s="3" t="e">
        <f t="shared" si="311"/>
        <v>#DIV/0!</v>
      </c>
    </row>
    <row r="683" spans="1:9" ht="12.75" customHeight="1" x14ac:dyDescent="0.2">
      <c r="A683" s="33"/>
      <c r="B683" s="35"/>
      <c r="C683" s="35"/>
      <c r="D683" s="35"/>
      <c r="E683" s="74"/>
      <c r="F683" s="19"/>
      <c r="G683" s="80">
        <f>G623+G632+G634+G639+G645+G649+G651+G658+G661+G666+G672+G675+G677+G679+G682</f>
        <v>534588.8264100001</v>
      </c>
      <c r="H683" s="80">
        <f t="shared" ref="H683:I683" si="312">H623+H632+H634+H639+H645+H649+H651+H658+H661+H666+H672+H675+H677+H679+H682</f>
        <v>268723.83854000003</v>
      </c>
      <c r="I683" s="3" t="e">
        <f t="shared" si="312"/>
        <v>#DIV/0!</v>
      </c>
    </row>
    <row r="684" spans="1:9" ht="12.75" customHeight="1" x14ac:dyDescent="0.2">
      <c r="A684" s="33"/>
      <c r="G684" s="58">
        <f>G620-G683</f>
        <v>0</v>
      </c>
      <c r="H684" s="58">
        <f t="shared" ref="H684:I684" si="313">H620-H683</f>
        <v>0</v>
      </c>
      <c r="I684" s="2" t="e">
        <f t="shared" si="313"/>
        <v>#DIV/0!</v>
      </c>
    </row>
    <row r="686" spans="1:9" x14ac:dyDescent="0.2">
      <c r="E686" s="66" t="s">
        <v>439</v>
      </c>
      <c r="F686" s="67"/>
      <c r="G686" s="80">
        <f>G269</f>
        <v>12912.841</v>
      </c>
      <c r="H686" s="80">
        <f>H269</f>
        <v>7407.9902600000005</v>
      </c>
      <c r="I686" s="3">
        <f>I269</f>
        <v>57.36917429712021</v>
      </c>
    </row>
    <row r="687" spans="1:9" x14ac:dyDescent="0.2">
      <c r="E687" s="66" t="s">
        <v>64</v>
      </c>
      <c r="F687" s="67"/>
      <c r="G687" s="80">
        <f>G361+G423+G503+G474</f>
        <v>29879.097130000002</v>
      </c>
      <c r="H687" s="80">
        <f>H361+H423+H503+H474</f>
        <v>263.09460000000001</v>
      </c>
      <c r="I687" s="3">
        <f>I361+I423+I503+I474</f>
        <v>35.809799918334015</v>
      </c>
    </row>
    <row r="688" spans="1:9" x14ac:dyDescent="0.2">
      <c r="E688" s="66" t="s">
        <v>31</v>
      </c>
      <c r="F688" s="67"/>
      <c r="G688" s="80">
        <f>G306+G520</f>
        <v>1600.02</v>
      </c>
      <c r="H688" s="80">
        <f>H306+H520</f>
        <v>975</v>
      </c>
      <c r="I688" s="3">
        <f>I306+I520</f>
        <v>60.940547027351364</v>
      </c>
    </row>
    <row r="689" spans="1:11" x14ac:dyDescent="0.2">
      <c r="E689" s="66" t="s">
        <v>145</v>
      </c>
      <c r="F689" s="67"/>
      <c r="G689" s="80">
        <f>G390</f>
        <v>993.99900000000002</v>
      </c>
      <c r="H689" s="80">
        <f>H390</f>
        <v>22</v>
      </c>
      <c r="I689" s="3">
        <f>I390</f>
        <v>2.2132819047101657</v>
      </c>
    </row>
    <row r="690" spans="1:11" s="41" customFormat="1" x14ac:dyDescent="0.2">
      <c r="A690" s="65"/>
      <c r="E690" s="68" t="s">
        <v>4</v>
      </c>
      <c r="F690" s="69"/>
      <c r="G690" s="79">
        <f>SUM(G686:G689)</f>
        <v>45385.957130000003</v>
      </c>
      <c r="H690" s="79">
        <f t="shared" ref="H690:I690" si="314">SUM(H686:H689)</f>
        <v>8668.0848600000008</v>
      </c>
      <c r="I690" s="64">
        <f t="shared" si="314"/>
        <v>156.33280314751573</v>
      </c>
    </row>
    <row r="691" spans="1:11" x14ac:dyDescent="0.2">
      <c r="E691" s="66" t="s">
        <v>79</v>
      </c>
      <c r="F691" s="67"/>
      <c r="G691" s="80">
        <f>G585</f>
        <v>1155.8300000000002</v>
      </c>
      <c r="H691" s="80">
        <f>H585</f>
        <v>594.17971000000011</v>
      </c>
      <c r="I691" s="3">
        <f>I585</f>
        <v>51.407188773435543</v>
      </c>
    </row>
    <row r="692" spans="1:11" x14ac:dyDescent="0.2">
      <c r="E692" s="66" t="s">
        <v>94</v>
      </c>
      <c r="F692" s="67"/>
      <c r="G692" s="80">
        <f>G88+G94+G103</f>
        <v>13409.14263</v>
      </c>
      <c r="H692" s="80">
        <f>H88+H94+H103</f>
        <v>6793.7927600000003</v>
      </c>
      <c r="I692" s="3">
        <f>I88+I94+I103</f>
        <v>152.75766568509326</v>
      </c>
    </row>
    <row r="693" spans="1:11" x14ac:dyDescent="0.2">
      <c r="E693" s="66" t="s">
        <v>41</v>
      </c>
      <c r="F693" s="67"/>
      <c r="G693" s="80" t="e">
        <f>G310+#REF!+G554+G560+G591+G611</f>
        <v>#REF!</v>
      </c>
      <c r="H693" s="80" t="e">
        <f>H310+#REF!+H554+H560+H591+H611</f>
        <v>#REF!</v>
      </c>
      <c r="I693" s="3" t="e">
        <f>I310+#REF!+I554+I560+I591+I611</f>
        <v>#REF!</v>
      </c>
    </row>
    <row r="694" spans="1:11" x14ac:dyDescent="0.2">
      <c r="E694" s="66" t="s">
        <v>57</v>
      </c>
      <c r="F694" s="67"/>
      <c r="G694" s="80">
        <f>G278+G490+G496+G509+G605</f>
        <v>1704.7732599999999</v>
      </c>
      <c r="H694" s="80">
        <f>H278+H490+H496+H509+H605</f>
        <v>1104.1637500000002</v>
      </c>
      <c r="I694" s="3">
        <f>I278+I490+I496+I509+I605</f>
        <v>278.04074814375616</v>
      </c>
    </row>
    <row r="695" spans="1:11" x14ac:dyDescent="0.2">
      <c r="E695" s="66" t="s">
        <v>60</v>
      </c>
      <c r="F695" s="67"/>
      <c r="G695" s="80">
        <f>G12+G29+G62+G78+G117+G282+G478+G541</f>
        <v>336422.69414999994</v>
      </c>
      <c r="H695" s="80">
        <f>H12+H29+H62+H78+H117+H282+H478+H541</f>
        <v>187815.39319999999</v>
      </c>
      <c r="I695" s="3">
        <f>I12+I29+I62+I78+I117+I282+I478+I541</f>
        <v>441.4232851685058</v>
      </c>
    </row>
    <row r="696" spans="1:11" s="41" customFormat="1" x14ac:dyDescent="0.2">
      <c r="A696" s="65"/>
      <c r="E696" s="68" t="s">
        <v>3</v>
      </c>
      <c r="F696" s="69"/>
      <c r="G696" s="79" t="e">
        <f>SUM(G691:G695)</f>
        <v>#REF!</v>
      </c>
      <c r="H696" s="79" t="e">
        <f t="shared" ref="H696:I696" si="315">SUM(H691:H695)</f>
        <v>#REF!</v>
      </c>
      <c r="I696" s="64" t="e">
        <f t="shared" si="315"/>
        <v>#REF!</v>
      </c>
      <c r="J696" s="41">
        <v>394142.49576999998</v>
      </c>
      <c r="K696" s="77" t="e">
        <f>J696-I696</f>
        <v>#REF!</v>
      </c>
    </row>
    <row r="697" spans="1:11" x14ac:dyDescent="0.2">
      <c r="E697" s="66" t="s">
        <v>191</v>
      </c>
      <c r="F697" s="67"/>
      <c r="G697" s="80">
        <f>G125+G130</f>
        <v>5354.9780000000001</v>
      </c>
      <c r="H697" s="80">
        <f>H125+H130</f>
        <v>2773.3526099999999</v>
      </c>
      <c r="I697" s="3">
        <f>I125+I130</f>
        <v>103.29773988789243</v>
      </c>
    </row>
    <row r="698" spans="1:11" x14ac:dyDescent="0.2">
      <c r="E698" s="66" t="s">
        <v>12</v>
      </c>
      <c r="F698" s="67"/>
      <c r="G698" s="80">
        <f>G139+G165+G172+G239+G246+G292+G315+G528</f>
        <v>36733.911999999997</v>
      </c>
      <c r="H698" s="80">
        <f>H139+H165+H172+H239+H246+H292+H315+H528</f>
        <v>22367.95161</v>
      </c>
      <c r="I698" s="3">
        <f>I139+I165+I172+I239+I246+I292+I315+I528</f>
        <v>291.13280323182187</v>
      </c>
    </row>
    <row r="699" spans="1:11" x14ac:dyDescent="0.2">
      <c r="E699" s="66" t="s">
        <v>138</v>
      </c>
      <c r="F699" s="67"/>
      <c r="G699" s="80">
        <f>G398+G433+G418</f>
        <v>10095.973999999998</v>
      </c>
      <c r="H699" s="80">
        <f>H398+H433+H418</f>
        <v>3915.6315800000002</v>
      </c>
      <c r="I699" s="3">
        <f>I398+I433+I418</f>
        <v>92.937199121234386</v>
      </c>
    </row>
    <row r="700" spans="1:11" s="41" customFormat="1" x14ac:dyDescent="0.2">
      <c r="A700" s="65"/>
      <c r="E700" s="68" t="s">
        <v>2</v>
      </c>
      <c r="F700" s="69"/>
      <c r="G700" s="79">
        <f>SUM(G697:G699)</f>
        <v>52184.864000000001</v>
      </c>
      <c r="H700" s="79">
        <f t="shared" ref="H700:I700" si="316">SUM(H697:H699)</f>
        <v>29056.935799999999</v>
      </c>
      <c r="I700" s="64">
        <f t="shared" si="316"/>
        <v>487.3677422409487</v>
      </c>
      <c r="J700" s="41">
        <v>55097.84</v>
      </c>
      <c r="K700" s="77">
        <f>J700-I700</f>
        <v>54610.472257759051</v>
      </c>
    </row>
    <row r="701" spans="1:11" x14ac:dyDescent="0.2">
      <c r="E701" s="66" t="s">
        <v>440</v>
      </c>
      <c r="F701" s="67"/>
      <c r="G701" s="80">
        <f>G333+G381</f>
        <v>4103.2199999999993</v>
      </c>
      <c r="H701" s="80">
        <f>H333+H381</f>
        <v>1950.5422599999999</v>
      </c>
      <c r="I701" s="3">
        <f>I333+I381</f>
        <v>95.386936543143321</v>
      </c>
    </row>
    <row r="702" spans="1:11" x14ac:dyDescent="0.2">
      <c r="E702" s="66" t="s">
        <v>135</v>
      </c>
      <c r="F702" s="67"/>
      <c r="G702" s="80">
        <f>G321+G342+G349+G438</f>
        <v>4106.5</v>
      </c>
      <c r="H702" s="80">
        <f>H321+H342+H349+H438</f>
        <v>444.13550999999995</v>
      </c>
      <c r="I702" s="3">
        <f>I321+I342+I349+I438</f>
        <v>48.893964668182385</v>
      </c>
    </row>
    <row r="703" spans="1:11" x14ac:dyDescent="0.2">
      <c r="E703" s="66" t="s">
        <v>130</v>
      </c>
      <c r="F703" s="67"/>
      <c r="G703" s="80">
        <f>G287+G371+G403+G443+G461+G468</f>
        <v>16604.932249999998</v>
      </c>
      <c r="H703" s="80">
        <f>H287+H371+H403+H443+H461+H468</f>
        <v>1583.3849599999999</v>
      </c>
      <c r="I703" s="3">
        <f>I287+I371+I403+I443+I461+I468</f>
        <v>50.209214266798085</v>
      </c>
    </row>
    <row r="704" spans="1:11" s="41" customFormat="1" x14ac:dyDescent="0.2">
      <c r="A704" s="65"/>
      <c r="E704" s="68" t="s">
        <v>1</v>
      </c>
      <c r="F704" s="69"/>
      <c r="G704" s="79">
        <f>SUM(G701:G703)</f>
        <v>24814.652249999999</v>
      </c>
      <c r="H704" s="79">
        <f t="shared" ref="H704:I704" si="317">SUM(H701:H703)</f>
        <v>3978.0627299999996</v>
      </c>
      <c r="I704" s="64">
        <f t="shared" si="317"/>
        <v>194.49011547812378</v>
      </c>
      <c r="J704" s="41">
        <v>28636.31925</v>
      </c>
      <c r="K704" s="77">
        <f>J704-I704</f>
        <v>28441.829134521875</v>
      </c>
    </row>
    <row r="705" spans="1:11" x14ac:dyDescent="0.2">
      <c r="E705" s="66" t="s">
        <v>441</v>
      </c>
      <c r="F705" s="67"/>
      <c r="G705" s="80">
        <f>G327</f>
        <v>16</v>
      </c>
      <c r="H705" s="80">
        <f>H327</f>
        <v>0</v>
      </c>
      <c r="I705" s="3">
        <f>I327</f>
        <v>0</v>
      </c>
    </row>
    <row r="706" spans="1:11" s="41" customFormat="1" x14ac:dyDescent="0.2">
      <c r="A706" s="65"/>
      <c r="E706" s="68" t="s">
        <v>301</v>
      </c>
      <c r="F706" s="69"/>
      <c r="G706" s="79">
        <f>G705</f>
        <v>16</v>
      </c>
      <c r="H706" s="79">
        <f t="shared" ref="H706:I706" si="318">H705</f>
        <v>0</v>
      </c>
      <c r="I706" s="64">
        <f t="shared" si="318"/>
        <v>0</v>
      </c>
      <c r="J706" s="41">
        <v>16</v>
      </c>
    </row>
    <row r="707" spans="1:11" x14ac:dyDescent="0.2">
      <c r="E707" s="66"/>
      <c r="F707" s="67"/>
      <c r="G707" s="80"/>
      <c r="H707" s="80"/>
      <c r="I707" s="3"/>
    </row>
    <row r="708" spans="1:11" s="41" customFormat="1" x14ac:dyDescent="0.2">
      <c r="A708" s="65"/>
      <c r="E708" s="68" t="s">
        <v>0</v>
      </c>
      <c r="F708" s="69"/>
      <c r="G708" s="79" t="e">
        <f>G146+G258+G261+G263+G297+G303+G500+#REF!+#REF!+G113+G143+#REF!+G599</f>
        <v>#REF!</v>
      </c>
      <c r="H708" s="79" t="e">
        <f>H146+H258+H261+H263+H297+H303+H500+#REF!+#REF!+H113+H143+#REF!+H599</f>
        <v>#REF!</v>
      </c>
      <c r="I708" s="64" t="e">
        <f>I146+I258+I261+I263+I297+I303+I500+#REF!+#REF!+I113+I143+#REF!+I599</f>
        <v>#DIV/0!</v>
      </c>
      <c r="J708" s="41">
        <v>10566.831</v>
      </c>
      <c r="K708" s="77" t="e">
        <f>J708-I708</f>
        <v>#DIV/0!</v>
      </c>
    </row>
    <row r="709" spans="1:11" x14ac:dyDescent="0.2">
      <c r="E709" s="67" t="s">
        <v>446</v>
      </c>
      <c r="F709" s="67"/>
      <c r="G709" s="80">
        <f>G619</f>
        <v>0</v>
      </c>
      <c r="H709" s="80">
        <f t="shared" ref="H709:I709" si="319">H619</f>
        <v>0</v>
      </c>
      <c r="I709" s="3" t="e">
        <f t="shared" si="319"/>
        <v>#DIV/0!</v>
      </c>
    </row>
    <row r="710" spans="1:11" x14ac:dyDescent="0.2">
      <c r="E710" s="67"/>
      <c r="F710" s="67"/>
      <c r="G710" s="80" t="e">
        <f>G690+G696+G700+G704+G706+G708+G709</f>
        <v>#REF!</v>
      </c>
      <c r="H710" s="80" t="e">
        <f t="shared" ref="H710:I710" si="320">H690+H696+H700+H704+H706+H708+H709</f>
        <v>#REF!</v>
      </c>
      <c r="I710" s="3" t="e">
        <f t="shared" si="320"/>
        <v>#REF!</v>
      </c>
    </row>
    <row r="711" spans="1:11" x14ac:dyDescent="0.2">
      <c r="E711" s="67"/>
      <c r="F711" s="67"/>
      <c r="G711" s="80" t="e">
        <f>G620-G710</f>
        <v>#REF!</v>
      </c>
      <c r="H711" s="80" t="e">
        <f t="shared" ref="H711:I711" si="321">H620-H710</f>
        <v>#REF!</v>
      </c>
      <c r="I711" s="3" t="e">
        <f t="shared" si="321"/>
        <v>#REF!</v>
      </c>
    </row>
  </sheetData>
  <mergeCells count="34">
    <mergeCell ref="C679:D679"/>
    <mergeCell ref="C651:D651"/>
    <mergeCell ref="C658:D658"/>
    <mergeCell ref="C661:D661"/>
    <mergeCell ref="C666:D666"/>
    <mergeCell ref="C672:D672"/>
    <mergeCell ref="C675:D675"/>
    <mergeCell ref="C677:D677"/>
    <mergeCell ref="C632:D632"/>
    <mergeCell ref="C634:D634"/>
    <mergeCell ref="C639:D639"/>
    <mergeCell ref="C645:D645"/>
    <mergeCell ref="C649:D649"/>
    <mergeCell ref="G1:I1"/>
    <mergeCell ref="E679:F679"/>
    <mergeCell ref="E651:F651"/>
    <mergeCell ref="E658:F658"/>
    <mergeCell ref="E661:F661"/>
    <mergeCell ref="E666:F666"/>
    <mergeCell ref="E672:F672"/>
    <mergeCell ref="E675:F675"/>
    <mergeCell ref="E649:F649"/>
    <mergeCell ref="E623:F623"/>
    <mergeCell ref="E632:F632"/>
    <mergeCell ref="E677:F677"/>
    <mergeCell ref="E634:F634"/>
    <mergeCell ref="E639:F639"/>
    <mergeCell ref="E645:F645"/>
    <mergeCell ref="A3:I3"/>
    <mergeCell ref="G2:I2"/>
    <mergeCell ref="G5:G7"/>
    <mergeCell ref="H5:H7"/>
    <mergeCell ref="I5:I7"/>
    <mergeCell ref="A5:A7"/>
  </mergeCells>
  <pageMargins left="0.98425196850393704" right="0" top="0" bottom="0" header="0" footer="0"/>
  <pageSetup paperSize="9" scale="65" orientation="portrait" r:id="rId1"/>
  <rowBreaks count="1" manualBreakCount="1">
    <brk id="5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  разд подр 2018г </vt:lpstr>
      <vt:lpstr>прил 4  вед стр 2018г</vt:lpstr>
      <vt:lpstr>Лист1</vt:lpstr>
      <vt:lpstr>'прил 4  вед стр 2018г'!Заголовки_для_печати</vt:lpstr>
      <vt:lpstr>'прил 3  разд подр 2018г '!Область_печати</vt:lpstr>
      <vt:lpstr>'прил 4  вед стр 2018г'!Область_печати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2018-07-23T07:02:44Z</cp:lastPrinted>
  <dcterms:created xsi:type="dcterms:W3CDTF">2016-11-07T08:50:55Z</dcterms:created>
  <dcterms:modified xsi:type="dcterms:W3CDTF">2018-11-21T08:10:04Z</dcterms:modified>
</cp:coreProperties>
</file>