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<sst xmlns="http://schemas.openxmlformats.org/spreadsheetml/2006/main" count="63" uniqueCount="49">
  <si>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</si>
  <si>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</si>
  <si>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</si>
  <si>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</si>
  <si>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</si>
  <si>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</si>
  <si>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</si>
  <si>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</si>
  <si>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</si>
  <si>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</si>
  <si>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</si>
  <si>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</si>
  <si>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</si>
  <si>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</si>
  <si>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</si>
  <si>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</si>
  <si>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</si>
  <si>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</si>
  <si>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</si>
  <si>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</si>
  <si>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</si>
  <si>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</si>
  <si>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</si>
  <si>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</si>
  <si>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</si>
  <si>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</si>
  <si>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</si>
  <si>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</si>
  <si>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</si>
  <si>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</si>
  <si>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</si>
  <si>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</si>
  <si>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</si>
  <si>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</si>
  <si>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</si>
  <si>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</si>
  <si>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</si>
  <si>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</si>
  <si>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</si>
  <si>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</si>
  <si>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</si>
  <si>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</si>
  <si>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</si>
  <si>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</si>
  <si>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01.10. 2021 года</t>
  </si>
  <si>
    <t>Годовой план на 01.10.2021 г.</t>
  </si>
  <si>
    <t>Фактическое поступление на 01.10.2020 г.</t>
  </si>
  <si>
    <t>Фактическое поступление на 01.10.2021 г.</t>
  </si>
  <si>
    <t>Отклонение фактического поступления по состоянию на 01.10.21 г. от фактического поступления на 01.10.20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</si>
</sst>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pane xSplit="1" topLeftCell="B1" activePane="topRight" state="frozen"/>
      <selection pane="topLeft" activeCell="A1" sqref="A1"/>
      <selection pane="topRight" activeCell="E20" sqref="E20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0.710937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9.5742187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8"/>
      <c r="B3" s="42" t="s">
        <v>45</v>
      </c>
      <c r="C3" s="42"/>
      <c r="D3" s="42"/>
      <c r="E3" s="40" t="s">
        <v>46</v>
      </c>
      <c r="F3" s="40"/>
      <c r="G3" s="40"/>
      <c r="H3" s="40" t="s">
        <v>47</v>
      </c>
      <c r="I3" s="40"/>
      <c r="J3" s="40"/>
      <c r="K3" s="40" t="s">
        <v>0</v>
      </c>
      <c r="L3" s="41"/>
      <c r="M3" s="41"/>
      <c r="N3" s="40" t="s">
        <v>48</v>
      </c>
      <c r="O3" s="41"/>
      <c r="P3" s="41"/>
      <c r="Q3" s="43" t="s">
        <v>1</v>
      </c>
      <c r="R3" s="44"/>
      <c r="S3" s="45"/>
    </row>
    <row r="4" spans="1:19" ht="40.5" customHeight="1">
      <c r="A4" s="48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0" t="s">
        <v>4</v>
      </c>
      <c r="K4" s="42" t="s">
        <v>2</v>
      </c>
      <c r="L4" s="42" t="s">
        <v>3</v>
      </c>
      <c r="M4" s="40" t="s">
        <v>4</v>
      </c>
      <c r="N4" s="41"/>
      <c r="O4" s="41"/>
      <c r="P4" s="41"/>
      <c r="Q4" s="46" t="s">
        <v>2</v>
      </c>
      <c r="R4" s="46" t="s">
        <v>3</v>
      </c>
      <c r="S4" s="46" t="s">
        <v>4</v>
      </c>
    </row>
    <row r="5" spans="1:19" ht="12.75">
      <c r="A5" s="48"/>
      <c r="B5" s="49"/>
      <c r="C5" s="49"/>
      <c r="D5" s="49"/>
      <c r="E5" s="42"/>
      <c r="F5" s="42"/>
      <c r="G5" s="42"/>
      <c r="H5" s="42"/>
      <c r="I5" s="42"/>
      <c r="J5" s="40"/>
      <c r="K5" s="42"/>
      <c r="L5" s="42"/>
      <c r="M5" s="40"/>
      <c r="N5" s="2" t="s">
        <v>2</v>
      </c>
      <c r="O5" s="2" t="s">
        <v>3</v>
      </c>
      <c r="P5" s="2" t="s">
        <v>30</v>
      </c>
      <c r="Q5" s="47"/>
      <c r="R5" s="47"/>
      <c r="S5" s="47"/>
    </row>
    <row r="6" spans="1:19" ht="12.75">
      <c r="A6" s="9" t="s">
        <v>5</v>
      </c>
      <c r="B6" s="19">
        <f aca="true" t="shared" si="0" ref="B6:I6">B8+B25</f>
        <v>128925.29999999999</v>
      </c>
      <c r="C6" s="19">
        <f t="shared" si="0"/>
        <v>13175.870000000003</v>
      </c>
      <c r="D6" s="19">
        <f t="shared" si="0"/>
        <v>142101.17</v>
      </c>
      <c r="E6" s="19">
        <f>E8+E25</f>
        <v>86040.14000000001</v>
      </c>
      <c r="F6" s="19">
        <f t="shared" si="0"/>
        <v>5959.17</v>
      </c>
      <c r="G6" s="19">
        <f>G8+G25</f>
        <v>91999.31000000003</v>
      </c>
      <c r="H6" s="19">
        <f>H8+H25</f>
        <v>100532.84999999999</v>
      </c>
      <c r="I6" s="19">
        <f t="shared" si="0"/>
        <v>6358.1900000000005</v>
      </c>
      <c r="J6" s="19">
        <f>J8+J25</f>
        <v>106891.04000000001</v>
      </c>
      <c r="K6" s="19">
        <f>H6/E6*100</f>
        <v>116.84412647399223</v>
      </c>
      <c r="L6" s="19">
        <f>I6/F6*100</f>
        <v>106.69589892552152</v>
      </c>
      <c r="M6" s="19">
        <f>J6/G6*100</f>
        <v>116.18678444436156</v>
      </c>
      <c r="N6" s="19">
        <f>H6-E6</f>
        <v>14492.709999999977</v>
      </c>
      <c r="O6" s="19">
        <f>I6-F6</f>
        <v>399.02000000000044</v>
      </c>
      <c r="P6" s="19">
        <f>J6-G6</f>
        <v>14891.729999999981</v>
      </c>
      <c r="Q6" s="19">
        <f aca="true" t="shared" si="1" ref="Q6:S9">H6/B6*100</f>
        <v>77.97759632903704</v>
      </c>
      <c r="R6" s="19">
        <f t="shared" si="1"/>
        <v>48.256320076017744</v>
      </c>
      <c r="S6" s="19">
        <f t="shared" si="1"/>
        <v>75.22178740681727</v>
      </c>
    </row>
    <row r="7" spans="1:19" ht="22.5">
      <c r="A7" s="10" t="s">
        <v>6</v>
      </c>
      <c r="B7" s="20">
        <f aca="true" t="shared" si="2" ref="B7:J7">B8+B26</f>
        <v>128925.29999999999</v>
      </c>
      <c r="C7" s="20">
        <f t="shared" si="2"/>
        <v>13175.870000000003</v>
      </c>
      <c r="D7" s="20">
        <f t="shared" si="2"/>
        <v>142101.17</v>
      </c>
      <c r="E7" s="20">
        <f>E8+E26</f>
        <v>86038.30000000002</v>
      </c>
      <c r="F7" s="20">
        <f>F8+F26</f>
        <v>5948.93</v>
      </c>
      <c r="G7" s="20">
        <f t="shared" si="2"/>
        <v>91987.23000000003</v>
      </c>
      <c r="H7" s="20">
        <f t="shared" si="2"/>
        <v>100537.81</v>
      </c>
      <c r="I7" s="20">
        <f>I8+I26</f>
        <v>6309.250000000001</v>
      </c>
      <c r="J7" s="20">
        <f t="shared" si="2"/>
        <v>106847.06000000001</v>
      </c>
      <c r="K7" s="21">
        <f aca="true" t="shared" si="3" ref="K7:M41">H7/E7*100</f>
        <v>116.85239015647679</v>
      </c>
      <c r="L7" s="21">
        <f t="shared" si="3"/>
        <v>106.05688754112086</v>
      </c>
      <c r="M7" s="21">
        <f t="shared" si="3"/>
        <v>116.15423140798997</v>
      </c>
      <c r="N7" s="21">
        <f aca="true" t="shared" si="4" ref="N7:P41">H7-E7</f>
        <v>14499.50999999998</v>
      </c>
      <c r="O7" s="21">
        <f t="shared" si="4"/>
        <v>360.3200000000006</v>
      </c>
      <c r="P7" s="21">
        <f t="shared" si="4"/>
        <v>14859.829999999987</v>
      </c>
      <c r="Q7" s="22">
        <f t="shared" si="1"/>
        <v>77.98144351806822</v>
      </c>
      <c r="R7" s="22">
        <f t="shared" si="1"/>
        <v>47.88488350294895</v>
      </c>
      <c r="S7" s="22">
        <f t="shared" si="1"/>
        <v>75.19083762646008</v>
      </c>
    </row>
    <row r="8" spans="1:19" s="5" customFormat="1" ht="12.75">
      <c r="A8" s="4" t="s">
        <v>7</v>
      </c>
      <c r="B8" s="23">
        <f aca="true" t="shared" si="5" ref="B8:J8">B9+B10+B11+B16+B20+B23+B24</f>
        <v>124744.29999999999</v>
      </c>
      <c r="C8" s="23">
        <f t="shared" si="5"/>
        <v>12386.370000000003</v>
      </c>
      <c r="D8" s="30">
        <f t="shared" si="5"/>
        <v>137130.67</v>
      </c>
      <c r="E8" s="39">
        <f>E9+E10+E11+E16+E20+E23+E24</f>
        <v>81060.80000000002</v>
      </c>
      <c r="F8" s="30">
        <f t="shared" si="5"/>
        <v>4905.150000000001</v>
      </c>
      <c r="G8" s="30">
        <f>G9+G10+G11+G16+G20+G23+G24</f>
        <v>85965.95000000003</v>
      </c>
      <c r="H8" s="30">
        <f t="shared" si="5"/>
        <v>91952.31999999999</v>
      </c>
      <c r="I8" s="30">
        <f t="shared" si="5"/>
        <v>5418.710000000001</v>
      </c>
      <c r="J8" s="23">
        <f t="shared" si="5"/>
        <v>97371.03000000001</v>
      </c>
      <c r="K8" s="23">
        <f t="shared" si="3"/>
        <v>113.43623551704395</v>
      </c>
      <c r="L8" s="23">
        <f t="shared" si="3"/>
        <v>110.46981234009155</v>
      </c>
      <c r="M8" s="23">
        <f t="shared" si="3"/>
        <v>113.26697372622532</v>
      </c>
      <c r="N8" s="23">
        <f t="shared" si="4"/>
        <v>10891.519999999975</v>
      </c>
      <c r="O8" s="23">
        <f t="shared" si="4"/>
        <v>513.5600000000004</v>
      </c>
      <c r="P8" s="23">
        <f t="shared" si="4"/>
        <v>11405.079999999987</v>
      </c>
      <c r="Q8" s="25">
        <f t="shared" si="1"/>
        <v>73.71264258166505</v>
      </c>
      <c r="R8" s="25">
        <f t="shared" si="1"/>
        <v>43.74736101053012</v>
      </c>
      <c r="S8" s="25">
        <f t="shared" si="1"/>
        <v>71.00601929531885</v>
      </c>
    </row>
    <row r="9" spans="1:19" ht="12.75">
      <c r="A9" s="3" t="s">
        <v>8</v>
      </c>
      <c r="B9" s="22">
        <v>60949.99</v>
      </c>
      <c r="C9" s="22">
        <v>2349.72</v>
      </c>
      <c r="D9" s="26">
        <f>B9+C9</f>
        <v>63299.71</v>
      </c>
      <c r="E9" s="20">
        <v>40428.78</v>
      </c>
      <c r="F9" s="20">
        <v>1525.61</v>
      </c>
      <c r="G9" s="26">
        <f>E9+F9</f>
        <v>41954.39</v>
      </c>
      <c r="H9" s="22">
        <v>43425.4</v>
      </c>
      <c r="I9" s="22">
        <v>1638.69</v>
      </c>
      <c r="J9" s="26">
        <f>H9+I9</f>
        <v>45064.090000000004</v>
      </c>
      <c r="K9" s="21">
        <f t="shared" si="3"/>
        <v>107.41209603653637</v>
      </c>
      <c r="L9" s="21">
        <f t="shared" si="3"/>
        <v>107.41211712036498</v>
      </c>
      <c r="M9" s="21">
        <f t="shared" si="3"/>
        <v>107.41209680321893</v>
      </c>
      <c r="N9" s="21">
        <f t="shared" si="4"/>
        <v>2996.6200000000026</v>
      </c>
      <c r="O9" s="21">
        <f t="shared" si="4"/>
        <v>113.08000000000015</v>
      </c>
      <c r="P9" s="21">
        <f t="shared" si="4"/>
        <v>3109.7000000000044</v>
      </c>
      <c r="Q9" s="22">
        <f t="shared" si="1"/>
        <v>71.24759167310775</v>
      </c>
      <c r="R9" s="22">
        <f t="shared" si="1"/>
        <v>69.73979878453603</v>
      </c>
      <c r="S9" s="22">
        <f t="shared" si="1"/>
        <v>71.19162157298985</v>
      </c>
    </row>
    <row r="10" spans="1:19" ht="12.75">
      <c r="A10" s="3" t="s">
        <v>36</v>
      </c>
      <c r="B10" s="22">
        <v>12410.32</v>
      </c>
      <c r="C10" s="22"/>
      <c r="D10" s="26">
        <f>B10+C10</f>
        <v>12410.32</v>
      </c>
      <c r="E10" s="22">
        <v>3960.41</v>
      </c>
      <c r="F10" s="22"/>
      <c r="G10" s="26">
        <f>E10+F10</f>
        <v>3960.41</v>
      </c>
      <c r="H10" s="22">
        <v>9202.68</v>
      </c>
      <c r="I10" s="22"/>
      <c r="J10" s="26">
        <f>H10+I10</f>
        <v>9202.68</v>
      </c>
      <c r="K10" s="21">
        <f t="shared" si="3"/>
        <v>232.36685090685057</v>
      </c>
      <c r="L10" s="21" t="e">
        <f t="shared" si="3"/>
        <v>#DIV/0!</v>
      </c>
      <c r="M10" s="21">
        <f t="shared" si="3"/>
        <v>232.36685090685057</v>
      </c>
      <c r="N10" s="21">
        <f t="shared" si="4"/>
        <v>5242.27</v>
      </c>
      <c r="O10" s="21">
        <f t="shared" si="4"/>
        <v>0</v>
      </c>
      <c r="P10" s="21">
        <f t="shared" si="4"/>
        <v>5242.27</v>
      </c>
      <c r="Q10" s="22">
        <v>0</v>
      </c>
      <c r="R10" s="22">
        <v>0</v>
      </c>
      <c r="S10" s="22">
        <v>0</v>
      </c>
    </row>
    <row r="11" spans="1:19" s="5" customFormat="1" ht="12.75">
      <c r="A11" s="12" t="s">
        <v>9</v>
      </c>
      <c r="B11" s="27">
        <f aca="true" t="shared" si="6" ref="B11:J11">B12+B13+B14+B15</f>
        <v>19258.989999999998</v>
      </c>
      <c r="C11" s="27">
        <f t="shared" si="6"/>
        <v>508.14</v>
      </c>
      <c r="D11" s="27">
        <f t="shared" si="6"/>
        <v>19767.129999999997</v>
      </c>
      <c r="E11" s="27">
        <f>E12+E13+E14+E15</f>
        <v>13745.9</v>
      </c>
      <c r="F11" s="27">
        <f t="shared" si="6"/>
        <v>401.08</v>
      </c>
      <c r="G11" s="27">
        <f t="shared" si="6"/>
        <v>14146.98</v>
      </c>
      <c r="H11" s="27">
        <f t="shared" si="6"/>
        <v>16986.31</v>
      </c>
      <c r="I11" s="27">
        <f t="shared" si="6"/>
        <v>608.71</v>
      </c>
      <c r="J11" s="27">
        <f t="shared" si="6"/>
        <v>17595.02</v>
      </c>
      <c r="K11" s="28">
        <f t="shared" si="3"/>
        <v>123.57364741486553</v>
      </c>
      <c r="L11" s="28">
        <f t="shared" si="3"/>
        <v>151.76772713673083</v>
      </c>
      <c r="M11" s="28">
        <f t="shared" si="3"/>
        <v>124.37297571637198</v>
      </c>
      <c r="N11" s="28">
        <f t="shared" si="4"/>
        <v>3240.4100000000017</v>
      </c>
      <c r="O11" s="28">
        <f t="shared" si="4"/>
        <v>207.63000000000005</v>
      </c>
      <c r="P11" s="28">
        <f t="shared" si="4"/>
        <v>3448.040000000001</v>
      </c>
      <c r="Q11" s="29">
        <f>H11/B11*100</f>
        <v>88.19938117211755</v>
      </c>
      <c r="R11" s="29">
        <f>I11/C11*100</f>
        <v>119.79178966426576</v>
      </c>
      <c r="S11" s="29">
        <f>J11/D11*100</f>
        <v>89.01150546386857</v>
      </c>
    </row>
    <row r="12" spans="1:19" ht="23.25" customHeight="1">
      <c r="A12" s="3" t="s">
        <v>10</v>
      </c>
      <c r="B12" s="22">
        <v>14008.89</v>
      </c>
      <c r="C12" s="22">
        <v>0</v>
      </c>
      <c r="D12" s="26">
        <f>B12+C12</f>
        <v>14008.89</v>
      </c>
      <c r="E12" s="22">
        <v>8645.07</v>
      </c>
      <c r="F12" s="22"/>
      <c r="G12" s="26">
        <f>E12+F12</f>
        <v>8645.07</v>
      </c>
      <c r="H12" s="22">
        <v>13502.57</v>
      </c>
      <c r="I12" s="22"/>
      <c r="J12" s="26">
        <f>H12+I12</f>
        <v>13502.57</v>
      </c>
      <c r="K12" s="21">
        <f t="shared" si="3"/>
        <v>156.188093329493</v>
      </c>
      <c r="L12" s="21" t="e">
        <f t="shared" si="3"/>
        <v>#DIV/0!</v>
      </c>
      <c r="M12" s="21">
        <f t="shared" si="3"/>
        <v>156.188093329493</v>
      </c>
      <c r="N12" s="21">
        <f t="shared" si="4"/>
        <v>4857.5</v>
      </c>
      <c r="O12" s="21">
        <f t="shared" si="4"/>
        <v>0</v>
      </c>
      <c r="P12" s="21">
        <f t="shared" si="4"/>
        <v>4857.5</v>
      </c>
      <c r="Q12" s="22">
        <f>H12/B12*100</f>
        <v>96.38572363691912</v>
      </c>
      <c r="R12" s="22">
        <v>0</v>
      </c>
      <c r="S12" s="22">
        <f aca="true" t="shared" si="7" ref="S12:S18">J12/D12*100</f>
        <v>96.38572363691912</v>
      </c>
    </row>
    <row r="13" spans="1:19" ht="22.5">
      <c r="A13" s="3" t="s">
        <v>11</v>
      </c>
      <c r="B13" s="22">
        <v>1100</v>
      </c>
      <c r="C13" s="22"/>
      <c r="D13" s="26">
        <f>B13+C13</f>
        <v>1100</v>
      </c>
      <c r="E13" s="22">
        <v>4135.44</v>
      </c>
      <c r="F13" s="22"/>
      <c r="G13" s="26">
        <f>E13+F13</f>
        <v>4135.44</v>
      </c>
      <c r="H13" s="22">
        <v>1750.85</v>
      </c>
      <c r="I13" s="22"/>
      <c r="J13" s="26">
        <f>H13+I13</f>
        <v>1750.85</v>
      </c>
      <c r="K13" s="21">
        <f t="shared" si="3"/>
        <v>42.33769562610025</v>
      </c>
      <c r="L13" s="21" t="e">
        <f t="shared" si="3"/>
        <v>#DIV/0!</v>
      </c>
      <c r="M13" s="21">
        <f t="shared" si="3"/>
        <v>42.33769562610025</v>
      </c>
      <c r="N13" s="21">
        <f t="shared" si="4"/>
        <v>-2384.5899999999997</v>
      </c>
      <c r="O13" s="21">
        <f t="shared" si="4"/>
        <v>0</v>
      </c>
      <c r="P13" s="21">
        <f t="shared" si="4"/>
        <v>-2384.5899999999997</v>
      </c>
      <c r="Q13" s="22">
        <f>H13/B13*100</f>
        <v>159.1681818181818</v>
      </c>
      <c r="R13" s="22">
        <v>0</v>
      </c>
      <c r="S13" s="22">
        <f t="shared" si="7"/>
        <v>159.1681818181818</v>
      </c>
    </row>
    <row r="14" spans="1:19" ht="12.75">
      <c r="A14" s="3" t="s">
        <v>12</v>
      </c>
      <c r="B14" s="22">
        <v>1105</v>
      </c>
      <c r="C14" s="22">
        <v>508.14</v>
      </c>
      <c r="D14" s="26">
        <f>B14+C14</f>
        <v>1613.1399999999999</v>
      </c>
      <c r="E14" s="22">
        <v>935.85</v>
      </c>
      <c r="F14" s="22">
        <v>401.08</v>
      </c>
      <c r="G14" s="26">
        <f>E14+F14</f>
        <v>1336.93</v>
      </c>
      <c r="H14" s="22">
        <v>1420.32</v>
      </c>
      <c r="I14" s="22">
        <v>608.71</v>
      </c>
      <c r="J14" s="26">
        <f>H14+I14</f>
        <v>2029.03</v>
      </c>
      <c r="K14" s="21">
        <f t="shared" si="3"/>
        <v>151.76791152428274</v>
      </c>
      <c r="L14" s="21">
        <f t="shared" si="3"/>
        <v>151.76772713673083</v>
      </c>
      <c r="M14" s="21">
        <f t="shared" si="3"/>
        <v>151.76785620787922</v>
      </c>
      <c r="N14" s="21">
        <f t="shared" si="4"/>
        <v>484.4699999999999</v>
      </c>
      <c r="O14" s="21">
        <f t="shared" si="4"/>
        <v>207.63000000000005</v>
      </c>
      <c r="P14" s="21">
        <f t="shared" si="4"/>
        <v>692.0999999999999</v>
      </c>
      <c r="Q14" s="22">
        <f>H14/B14*100</f>
        <v>128.53574660633484</v>
      </c>
      <c r="R14" s="22">
        <f>I14/C14*100</f>
        <v>119.79178966426576</v>
      </c>
      <c r="S14" s="22">
        <f t="shared" si="7"/>
        <v>125.78139529117126</v>
      </c>
    </row>
    <row r="15" spans="1:19" ht="22.5">
      <c r="A15" s="11" t="s">
        <v>34</v>
      </c>
      <c r="B15" s="22">
        <v>3045.1</v>
      </c>
      <c r="C15" s="22"/>
      <c r="D15" s="26">
        <f>B15+C15</f>
        <v>3045.1</v>
      </c>
      <c r="E15" s="22">
        <v>29.54</v>
      </c>
      <c r="F15" s="22"/>
      <c r="G15" s="26">
        <f>E15+F15</f>
        <v>29.54</v>
      </c>
      <c r="H15" s="22">
        <v>312.57</v>
      </c>
      <c r="I15" s="22"/>
      <c r="J15" s="26">
        <f>H15+I15</f>
        <v>312.57</v>
      </c>
      <c r="K15" s="21">
        <f>H15/E15*100</f>
        <v>1058.124576844956</v>
      </c>
      <c r="L15" s="21" t="e">
        <f>I15/F15*100</f>
        <v>#DIV/0!</v>
      </c>
      <c r="M15" s="21">
        <f>J15/G15*100</f>
        <v>1058.124576844956</v>
      </c>
      <c r="N15" s="21">
        <f>H15-E15</f>
        <v>283.03</v>
      </c>
      <c r="O15" s="21">
        <f>I15-F15</f>
        <v>0</v>
      </c>
      <c r="P15" s="21">
        <f>J15-G15</f>
        <v>283.03</v>
      </c>
      <c r="Q15" s="22">
        <f>H15/B15*100</f>
        <v>10.264687530787166</v>
      </c>
      <c r="R15" s="22" t="e">
        <f>I15/C15*100</f>
        <v>#DIV/0!</v>
      </c>
      <c r="S15" s="22">
        <f>J15/D15*100</f>
        <v>10.264687530787166</v>
      </c>
    </row>
    <row r="16" spans="1:19" s="5" customFormat="1" ht="12.75">
      <c r="A16" s="12" t="s">
        <v>13</v>
      </c>
      <c r="B16" s="27">
        <f>B17+B18+B19</f>
        <v>30500</v>
      </c>
      <c r="C16" s="27">
        <f aca="true" t="shared" si="8" ref="C16:J16">C17+C18+C19</f>
        <v>9514.310000000001</v>
      </c>
      <c r="D16" s="27">
        <f t="shared" si="8"/>
        <v>40014.31</v>
      </c>
      <c r="E16" s="27">
        <f t="shared" si="8"/>
        <v>21681.29</v>
      </c>
      <c r="F16" s="27">
        <f t="shared" si="8"/>
        <v>2974.6600000000003</v>
      </c>
      <c r="G16" s="27">
        <f t="shared" si="8"/>
        <v>24655.950000000004</v>
      </c>
      <c r="H16" s="27">
        <f t="shared" si="8"/>
        <v>19835.6</v>
      </c>
      <c r="I16" s="27">
        <f t="shared" si="8"/>
        <v>3202.38</v>
      </c>
      <c r="J16" s="27">
        <f t="shared" si="8"/>
        <v>23037.979999999996</v>
      </c>
      <c r="K16" s="28">
        <f t="shared" si="3"/>
        <v>91.48717627041563</v>
      </c>
      <c r="L16" s="28">
        <f t="shared" si="3"/>
        <v>107.65532867621846</v>
      </c>
      <c r="M16" s="28">
        <f t="shared" si="3"/>
        <v>93.4378111571446</v>
      </c>
      <c r="N16" s="28">
        <f t="shared" si="4"/>
        <v>-1845.6900000000023</v>
      </c>
      <c r="O16" s="28">
        <f t="shared" si="4"/>
        <v>227.7199999999998</v>
      </c>
      <c r="P16" s="28">
        <f t="shared" si="4"/>
        <v>-1617.9700000000084</v>
      </c>
      <c r="Q16" s="29">
        <f>H16/B16*100</f>
        <v>65.03475409836065</v>
      </c>
      <c r="R16" s="29">
        <f>I16/C16*100</f>
        <v>33.658562733398426</v>
      </c>
      <c r="S16" s="29">
        <f t="shared" si="7"/>
        <v>57.574352775294635</v>
      </c>
    </row>
    <row r="17" spans="1:19" ht="12.75">
      <c r="A17" s="3" t="s">
        <v>14</v>
      </c>
      <c r="B17" s="22"/>
      <c r="C17" s="22">
        <v>2745.46</v>
      </c>
      <c r="D17" s="26">
        <f>B17+C17</f>
        <v>2745.46</v>
      </c>
      <c r="E17" s="22"/>
      <c r="F17" s="22">
        <v>368.15</v>
      </c>
      <c r="G17" s="26">
        <f>E17+F17</f>
        <v>368.15</v>
      </c>
      <c r="H17" s="22"/>
      <c r="I17" s="22">
        <v>450.76</v>
      </c>
      <c r="J17" s="26">
        <f>H17+I17</f>
        <v>450.76</v>
      </c>
      <c r="K17" s="21" t="e">
        <f t="shared" si="3"/>
        <v>#DIV/0!</v>
      </c>
      <c r="L17" s="21">
        <f t="shared" si="3"/>
        <v>122.43922314274074</v>
      </c>
      <c r="M17" s="21">
        <f t="shared" si="3"/>
        <v>122.43922314274074</v>
      </c>
      <c r="N17" s="21">
        <f t="shared" si="4"/>
        <v>0</v>
      </c>
      <c r="O17" s="21">
        <f t="shared" si="4"/>
        <v>82.61000000000001</v>
      </c>
      <c r="P17" s="21">
        <f t="shared" si="4"/>
        <v>82.61000000000001</v>
      </c>
      <c r="Q17" s="22">
        <v>0</v>
      </c>
      <c r="R17" s="22">
        <f>I17/C17*100</f>
        <v>16.418377976732497</v>
      </c>
      <c r="S17" s="22">
        <f t="shared" si="7"/>
        <v>16.418377976732497</v>
      </c>
    </row>
    <row r="18" spans="1:19" ht="12.75">
      <c r="A18" s="3" t="s">
        <v>15</v>
      </c>
      <c r="B18" s="22">
        <v>30500</v>
      </c>
      <c r="C18" s="22"/>
      <c r="D18" s="26">
        <f>B18+C18</f>
        <v>30500</v>
      </c>
      <c r="E18" s="22">
        <v>21681.29</v>
      </c>
      <c r="F18" s="22"/>
      <c r="G18" s="26">
        <f>E18+F18</f>
        <v>21681.29</v>
      </c>
      <c r="H18" s="22">
        <v>19835.6</v>
      </c>
      <c r="I18" s="22"/>
      <c r="J18" s="26">
        <f>H18+I18</f>
        <v>19835.6</v>
      </c>
      <c r="K18" s="21">
        <f t="shared" si="3"/>
        <v>91.48717627041563</v>
      </c>
      <c r="L18" s="21" t="e">
        <f t="shared" si="3"/>
        <v>#DIV/0!</v>
      </c>
      <c r="M18" s="21">
        <f t="shared" si="3"/>
        <v>91.48717627041563</v>
      </c>
      <c r="N18" s="21">
        <f t="shared" si="4"/>
        <v>-1845.6900000000023</v>
      </c>
      <c r="O18" s="21">
        <f t="shared" si="4"/>
        <v>0</v>
      </c>
      <c r="P18" s="21">
        <f t="shared" si="4"/>
        <v>-1845.6900000000023</v>
      </c>
      <c r="Q18" s="22">
        <f>H18/B18*100</f>
        <v>65.03475409836065</v>
      </c>
      <c r="R18" s="22">
        <v>0</v>
      </c>
      <c r="S18" s="22">
        <f t="shared" si="7"/>
        <v>65.03475409836065</v>
      </c>
    </row>
    <row r="19" spans="1:19" ht="12.75">
      <c r="A19" s="3" t="s">
        <v>16</v>
      </c>
      <c r="B19" s="22"/>
      <c r="C19" s="22">
        <v>6768.85</v>
      </c>
      <c r="D19" s="26">
        <f>B19+C19</f>
        <v>6768.85</v>
      </c>
      <c r="E19" s="22"/>
      <c r="F19" s="22">
        <v>2606.51</v>
      </c>
      <c r="G19" s="26">
        <f>E19+F19</f>
        <v>2606.51</v>
      </c>
      <c r="H19" s="22"/>
      <c r="I19" s="22">
        <v>2751.62</v>
      </c>
      <c r="J19" s="26">
        <f>H19+I19</f>
        <v>2751.62</v>
      </c>
      <c r="K19" s="21" t="e">
        <f t="shared" si="3"/>
        <v>#DIV/0!</v>
      </c>
      <c r="L19" s="21">
        <f t="shared" si="3"/>
        <v>105.56721439779628</v>
      </c>
      <c r="M19" s="21">
        <f t="shared" si="3"/>
        <v>105.56721439779628</v>
      </c>
      <c r="N19" s="21">
        <f t="shared" si="4"/>
        <v>0</v>
      </c>
      <c r="O19" s="21">
        <f t="shared" si="4"/>
        <v>145.10999999999967</v>
      </c>
      <c r="P19" s="21">
        <f t="shared" si="4"/>
        <v>145.10999999999967</v>
      </c>
      <c r="Q19" s="22">
        <v>0</v>
      </c>
      <c r="R19" s="22">
        <f>I19/C19*100</f>
        <v>40.651218449219584</v>
      </c>
      <c r="S19" s="22">
        <f>J19/D19*100</f>
        <v>40.651218449219584</v>
      </c>
    </row>
    <row r="20" spans="1:19" s="5" customFormat="1" ht="31.5">
      <c r="A20" s="12" t="s">
        <v>17</v>
      </c>
      <c r="B20" s="27">
        <f>B21+B22</f>
        <v>35</v>
      </c>
      <c r="C20" s="27">
        <f>C21+C22</f>
        <v>0</v>
      </c>
      <c r="D20" s="27">
        <f>D21+D22</f>
        <v>35</v>
      </c>
      <c r="E20" s="27">
        <f aca="true" t="shared" si="9" ref="E20:J20">E21+E22</f>
        <v>28.41</v>
      </c>
      <c r="F20" s="27">
        <f t="shared" si="9"/>
        <v>0</v>
      </c>
      <c r="G20" s="27">
        <f t="shared" si="9"/>
        <v>28.41</v>
      </c>
      <c r="H20" s="27">
        <f t="shared" si="9"/>
        <v>1046.27</v>
      </c>
      <c r="I20" s="27">
        <f t="shared" si="9"/>
        <v>0</v>
      </c>
      <c r="J20" s="27">
        <f t="shared" si="9"/>
        <v>1046.27</v>
      </c>
      <c r="K20" s="28">
        <f t="shared" si="3"/>
        <v>3682.752551918338</v>
      </c>
      <c r="L20" s="28" t="e">
        <f t="shared" si="3"/>
        <v>#DIV/0!</v>
      </c>
      <c r="M20" s="28">
        <f t="shared" si="3"/>
        <v>3682.752551918338</v>
      </c>
      <c r="N20" s="28">
        <f t="shared" si="4"/>
        <v>1017.86</v>
      </c>
      <c r="O20" s="28">
        <f t="shared" si="4"/>
        <v>0</v>
      </c>
      <c r="P20" s="28">
        <f t="shared" si="4"/>
        <v>1017.86</v>
      </c>
      <c r="Q20" s="29">
        <f>H20/B20*100</f>
        <v>2989.342857142857</v>
      </c>
      <c r="R20" s="29">
        <v>0</v>
      </c>
      <c r="S20" s="29">
        <f>J20/D20*100</f>
        <v>2989.342857142857</v>
      </c>
    </row>
    <row r="21" spans="1:19" ht="12.75">
      <c r="A21" s="3" t="s">
        <v>18</v>
      </c>
      <c r="B21" s="22">
        <v>35</v>
      </c>
      <c r="C21" s="22"/>
      <c r="D21" s="26">
        <f>B21+C21</f>
        <v>35</v>
      </c>
      <c r="E21" s="22">
        <v>28.41</v>
      </c>
      <c r="F21" s="22"/>
      <c r="G21" s="26">
        <f>E21+F21</f>
        <v>28.41</v>
      </c>
      <c r="H21" s="22">
        <v>988.74</v>
      </c>
      <c r="I21" s="22"/>
      <c r="J21" s="26">
        <f>H21+I21</f>
        <v>988.74</v>
      </c>
      <c r="K21" s="21">
        <f t="shared" si="3"/>
        <v>3480.25343189018</v>
      </c>
      <c r="L21" s="21" t="e">
        <f t="shared" si="3"/>
        <v>#DIV/0!</v>
      </c>
      <c r="M21" s="21">
        <f t="shared" si="3"/>
        <v>3480.25343189018</v>
      </c>
      <c r="N21" s="21">
        <f t="shared" si="4"/>
        <v>960.33</v>
      </c>
      <c r="O21" s="21">
        <f t="shared" si="4"/>
        <v>0</v>
      </c>
      <c r="P21" s="21">
        <f t="shared" si="4"/>
        <v>960.33</v>
      </c>
      <c r="Q21" s="22">
        <f>H21/B21*100</f>
        <v>2824.9714285714285</v>
      </c>
      <c r="R21" s="22">
        <v>0</v>
      </c>
      <c r="S21" s="22">
        <f>J21/D21*100</f>
        <v>2824.9714285714285</v>
      </c>
    </row>
    <row r="22" spans="1:19" ht="33.75">
      <c r="A22" s="3" t="s">
        <v>31</v>
      </c>
      <c r="B22" s="22"/>
      <c r="C22" s="22"/>
      <c r="D22" s="26">
        <f>B22+C22</f>
        <v>0</v>
      </c>
      <c r="E22" s="22"/>
      <c r="F22" s="22"/>
      <c r="G22" s="26">
        <f>E22+F22</f>
        <v>0</v>
      </c>
      <c r="H22" s="22">
        <v>57.53</v>
      </c>
      <c r="I22" s="22"/>
      <c r="J22" s="26">
        <f>H22+I22</f>
        <v>57.53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57.53</v>
      </c>
      <c r="O22" s="21">
        <f t="shared" si="4"/>
        <v>0</v>
      </c>
      <c r="P22" s="21">
        <f t="shared" si="4"/>
        <v>57.53</v>
      </c>
      <c r="Q22" s="22">
        <v>0</v>
      </c>
      <c r="R22" s="22">
        <v>0</v>
      </c>
      <c r="S22" s="22">
        <v>0</v>
      </c>
    </row>
    <row r="23" spans="1:19" ht="12.75">
      <c r="A23" s="3" t="s">
        <v>32</v>
      </c>
      <c r="B23" s="22">
        <v>1590</v>
      </c>
      <c r="C23" s="22">
        <v>14.2</v>
      </c>
      <c r="D23" s="26">
        <f>B23+C23</f>
        <v>1604.2</v>
      </c>
      <c r="E23" s="22">
        <v>1215.8</v>
      </c>
      <c r="F23" s="22">
        <v>3.8</v>
      </c>
      <c r="G23" s="26">
        <f>E23+F23</f>
        <v>1219.6</v>
      </c>
      <c r="H23" s="22">
        <v>1456.06</v>
      </c>
      <c r="I23" s="22">
        <v>8.1</v>
      </c>
      <c r="J23" s="26">
        <f>H23+I23</f>
        <v>1464.1599999999999</v>
      </c>
      <c r="K23" s="21">
        <f t="shared" si="3"/>
        <v>119.76147392663268</v>
      </c>
      <c r="L23" s="21">
        <f t="shared" si="3"/>
        <v>213.15789473684214</v>
      </c>
      <c r="M23" s="21">
        <f t="shared" si="3"/>
        <v>120.05247622171203</v>
      </c>
      <c r="N23" s="21">
        <f t="shared" si="4"/>
        <v>240.26</v>
      </c>
      <c r="O23" s="21">
        <f t="shared" si="4"/>
        <v>4.3</v>
      </c>
      <c r="P23" s="21">
        <f t="shared" si="4"/>
        <v>244.55999999999995</v>
      </c>
      <c r="Q23" s="22">
        <f aca="true" t="shared" si="10" ref="Q23:Q41">H23/B23*100</f>
        <v>91.57610062893082</v>
      </c>
      <c r="R23" s="22">
        <v>0</v>
      </c>
      <c r="S23" s="22">
        <f aca="true" t="shared" si="11" ref="S23:S41">J23/D23*100</f>
        <v>91.27041516020445</v>
      </c>
    </row>
    <row r="24" spans="1:19" ht="33.75">
      <c r="A24" s="3" t="s">
        <v>19</v>
      </c>
      <c r="B24" s="22"/>
      <c r="C24" s="22"/>
      <c r="D24" s="26">
        <f>B24+C24</f>
        <v>0</v>
      </c>
      <c r="E24" s="22">
        <v>0.21</v>
      </c>
      <c r="F24" s="22"/>
      <c r="G24" s="26">
        <f>E24+F24</f>
        <v>0.21</v>
      </c>
      <c r="H24" s="22"/>
      <c r="I24" s="22">
        <v>-39.17</v>
      </c>
      <c r="J24" s="26">
        <f>H24+I24</f>
        <v>-39.17</v>
      </c>
      <c r="K24" s="21">
        <f t="shared" si="3"/>
        <v>0</v>
      </c>
      <c r="L24" s="21" t="e">
        <f t="shared" si="3"/>
        <v>#DIV/0!</v>
      </c>
      <c r="M24" s="21">
        <f t="shared" si="3"/>
        <v>-18652.380952380954</v>
      </c>
      <c r="N24" s="21">
        <f t="shared" si="4"/>
        <v>-0.21</v>
      </c>
      <c r="O24" s="21">
        <f t="shared" si="4"/>
        <v>-39.17</v>
      </c>
      <c r="P24" s="21">
        <f t="shared" si="4"/>
        <v>-39.38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4181</v>
      </c>
      <c r="C25" s="30">
        <f t="shared" si="12"/>
        <v>789.5</v>
      </c>
      <c r="D25" s="30">
        <f t="shared" si="12"/>
        <v>4970.5</v>
      </c>
      <c r="E25" s="30">
        <f>E26+E40</f>
        <v>4979.340000000001</v>
      </c>
      <c r="F25" s="30">
        <f t="shared" si="12"/>
        <v>1054.02</v>
      </c>
      <c r="G25" s="30">
        <f>G26+G40</f>
        <v>6033.360000000001</v>
      </c>
      <c r="H25" s="30">
        <f t="shared" si="12"/>
        <v>8580.53</v>
      </c>
      <c r="I25" s="30">
        <f t="shared" si="12"/>
        <v>939.48</v>
      </c>
      <c r="J25" s="30">
        <f t="shared" si="12"/>
        <v>9520.009999999998</v>
      </c>
      <c r="K25" s="24">
        <f t="shared" si="3"/>
        <v>172.3226371366486</v>
      </c>
      <c r="L25" s="24">
        <f t="shared" si="3"/>
        <v>89.13303352877556</v>
      </c>
      <c r="M25" s="24">
        <f t="shared" si="3"/>
        <v>157.78952358221616</v>
      </c>
      <c r="N25" s="24">
        <f t="shared" si="4"/>
        <v>3601.1899999999996</v>
      </c>
      <c r="O25" s="24">
        <f t="shared" si="4"/>
        <v>-114.53999999999996</v>
      </c>
      <c r="P25" s="24">
        <f>J25-G25</f>
        <v>3486.649999999998</v>
      </c>
      <c r="Q25" s="31">
        <f t="shared" si="10"/>
        <v>205.22674001435064</v>
      </c>
      <c r="R25" s="31">
        <f>I25/C25*100</f>
        <v>118.99683343888536</v>
      </c>
      <c r="S25" s="31">
        <f t="shared" si="11"/>
        <v>191.53022834724874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4181</v>
      </c>
      <c r="C26" s="30">
        <f t="shared" si="13"/>
        <v>789.5</v>
      </c>
      <c r="D26" s="30">
        <f>D27+D30+D31+D34+D37+D38+D41</f>
        <v>4970.5</v>
      </c>
      <c r="E26" s="30">
        <f>E27+E30+E31+E34+E37+E38+E41</f>
        <v>4977.500000000001</v>
      </c>
      <c r="F26" s="30">
        <f t="shared" si="13"/>
        <v>1043.78</v>
      </c>
      <c r="G26" s="30">
        <f>G27+G30+G31+G34+G37+G38+G41</f>
        <v>6021.280000000001</v>
      </c>
      <c r="H26" s="30">
        <f>H27+H30+H31+H34+H37+H38+H41</f>
        <v>8585.49</v>
      </c>
      <c r="I26" s="30">
        <f t="shared" si="13"/>
        <v>890.54</v>
      </c>
      <c r="J26" s="30">
        <f t="shared" si="13"/>
        <v>9476.029999999999</v>
      </c>
      <c r="K26" s="24">
        <f t="shared" si="3"/>
        <v>172.48598694123552</v>
      </c>
      <c r="L26" s="24">
        <f t="shared" si="3"/>
        <v>85.31874532947555</v>
      </c>
      <c r="M26" s="24">
        <f t="shared" si="3"/>
        <v>157.37567427523715</v>
      </c>
      <c r="N26" s="24">
        <f t="shared" si="4"/>
        <v>3607.989999999999</v>
      </c>
      <c r="O26" s="24">
        <f t="shared" si="4"/>
        <v>-153.24</v>
      </c>
      <c r="P26" s="24">
        <f>J26-G26</f>
        <v>3454.749999999998</v>
      </c>
      <c r="Q26" s="31">
        <f t="shared" si="10"/>
        <v>205.34537192059315</v>
      </c>
      <c r="R26" s="31">
        <f>I26/C26*100</f>
        <v>112.79797340088665</v>
      </c>
      <c r="S26" s="31">
        <f t="shared" si="11"/>
        <v>190.6454079066492</v>
      </c>
    </row>
    <row r="27" spans="1:19" s="35" customFormat="1" ht="52.5" customHeight="1">
      <c r="A27" s="12" t="s">
        <v>22</v>
      </c>
      <c r="B27" s="22">
        <f>B28+B29</f>
        <v>2634</v>
      </c>
      <c r="C27" s="22">
        <f>C28+C29</f>
        <v>474.1</v>
      </c>
      <c r="D27" s="26">
        <f aca="true" t="shared" si="14" ref="D27:D41">B27+C27</f>
        <v>3108.1</v>
      </c>
      <c r="E27" s="22">
        <f>E28+E29</f>
        <v>2453.5</v>
      </c>
      <c r="F27" s="22">
        <f>F28+F29</f>
        <v>351.71</v>
      </c>
      <c r="G27" s="26">
        <f aca="true" t="shared" si="15" ref="G27:G41">E27+F27</f>
        <v>2805.21</v>
      </c>
      <c r="H27" s="22">
        <f>H28+H29</f>
        <v>2949.7300000000005</v>
      </c>
      <c r="I27" s="22">
        <f>I28+I29</f>
        <v>407.53</v>
      </c>
      <c r="J27" s="26">
        <f aca="true" t="shared" si="16" ref="J27:J41">H27+I27</f>
        <v>3357.26</v>
      </c>
      <c r="K27" s="21">
        <f t="shared" si="3"/>
        <v>120.22539229671901</v>
      </c>
      <c r="L27" s="21">
        <f t="shared" si="3"/>
        <v>115.87103011003383</v>
      </c>
      <c r="M27" s="21">
        <f t="shared" si="3"/>
        <v>119.67945358814491</v>
      </c>
      <c r="N27" s="21">
        <f t="shared" si="4"/>
        <v>496.2300000000005</v>
      </c>
      <c r="O27" s="21">
        <f t="shared" si="4"/>
        <v>55.81999999999999</v>
      </c>
      <c r="P27" s="21">
        <f>J27-G27</f>
        <v>552.0500000000002</v>
      </c>
      <c r="Q27" s="22">
        <f t="shared" si="10"/>
        <v>111.98671222475325</v>
      </c>
      <c r="R27" s="22">
        <f>I27/C27*100</f>
        <v>85.95865851086268</v>
      </c>
      <c r="S27" s="22">
        <f t="shared" si="11"/>
        <v>108.01647308645155</v>
      </c>
    </row>
    <row r="28" spans="1:19" s="35" customFormat="1" ht="12.75">
      <c r="A28" s="38" t="s">
        <v>41</v>
      </c>
      <c r="B28" s="22">
        <f>2428+170</f>
        <v>2598</v>
      </c>
      <c r="C28" s="22">
        <v>406.1</v>
      </c>
      <c r="D28" s="26">
        <f t="shared" si="14"/>
        <v>3004.1</v>
      </c>
      <c r="E28" s="22">
        <f>2258.54+121.3</f>
        <v>2379.84</v>
      </c>
      <c r="F28" s="22">
        <v>335.52</v>
      </c>
      <c r="G28" s="26">
        <f t="shared" si="15"/>
        <v>2715.36</v>
      </c>
      <c r="H28" s="22">
        <f>2812.84+43.8</f>
        <v>2856.6400000000003</v>
      </c>
      <c r="I28" s="22">
        <v>391.57</v>
      </c>
      <c r="J28" s="26">
        <f t="shared" si="16"/>
        <v>3248.2100000000005</v>
      </c>
      <c r="K28" s="21">
        <f t="shared" si="3"/>
        <v>120.03496033346781</v>
      </c>
      <c r="L28" s="21">
        <f t="shared" si="3"/>
        <v>116.70541249403912</v>
      </c>
      <c r="M28" s="21">
        <f t="shared" si="3"/>
        <v>119.62354899534502</v>
      </c>
      <c r="N28" s="21">
        <f>H28-E28</f>
        <v>476.8000000000002</v>
      </c>
      <c r="O28" s="21">
        <f t="shared" si="4"/>
        <v>56.05000000000001</v>
      </c>
      <c r="P28" s="21">
        <f>J28-G28</f>
        <v>532.8500000000004</v>
      </c>
      <c r="Q28" s="22">
        <f t="shared" si="10"/>
        <v>109.95535026943803</v>
      </c>
      <c r="R28" s="22">
        <f aca="true" t="shared" si="17" ref="R28:R41">I28/C28*100</f>
        <v>96.42206353114996</v>
      </c>
      <c r="S28" s="22">
        <f t="shared" si="11"/>
        <v>108.12589461069872</v>
      </c>
    </row>
    <row r="29" spans="1:19" s="35" customFormat="1" ht="12.75">
      <c r="A29" s="38" t="s">
        <v>42</v>
      </c>
      <c r="B29" s="22">
        <v>36</v>
      </c>
      <c r="C29" s="22">
        <v>68</v>
      </c>
      <c r="D29" s="26">
        <f t="shared" si="14"/>
        <v>104</v>
      </c>
      <c r="E29" s="22">
        <v>73.66</v>
      </c>
      <c r="F29" s="22">
        <v>16.19</v>
      </c>
      <c r="G29" s="26">
        <f t="shared" si="15"/>
        <v>89.85</v>
      </c>
      <c r="H29" s="22">
        <v>93.09</v>
      </c>
      <c r="I29" s="22">
        <v>15.96</v>
      </c>
      <c r="J29" s="26">
        <f t="shared" si="16"/>
        <v>109.05000000000001</v>
      </c>
      <c r="K29" s="21">
        <f t="shared" si="3"/>
        <v>126.37795275590553</v>
      </c>
      <c r="L29" s="21">
        <f t="shared" si="3"/>
        <v>98.57936998147004</v>
      </c>
      <c r="M29" s="21">
        <f t="shared" si="3"/>
        <v>121.36894824707849</v>
      </c>
      <c r="N29" s="21">
        <f>H29-E29</f>
        <v>19.430000000000007</v>
      </c>
      <c r="O29" s="21">
        <f t="shared" si="4"/>
        <v>-0.23000000000000043</v>
      </c>
      <c r="P29" s="21">
        <f>J29-G29</f>
        <v>19.200000000000017</v>
      </c>
      <c r="Q29" s="22">
        <f t="shared" si="10"/>
        <v>258.58333333333337</v>
      </c>
      <c r="R29" s="22">
        <f t="shared" si="17"/>
        <v>23.47058823529412</v>
      </c>
      <c r="S29" s="22">
        <f t="shared" si="11"/>
        <v>104.85576923076924</v>
      </c>
    </row>
    <row r="30" spans="1:19" s="35" customFormat="1" ht="23.25" customHeight="1">
      <c r="A30" s="12" t="s">
        <v>23</v>
      </c>
      <c r="B30" s="22">
        <v>75</v>
      </c>
      <c r="C30" s="22"/>
      <c r="D30" s="26">
        <f t="shared" si="14"/>
        <v>75</v>
      </c>
      <c r="E30" s="22">
        <v>47.67</v>
      </c>
      <c r="F30" s="22"/>
      <c r="G30" s="26">
        <f t="shared" si="15"/>
        <v>47.67</v>
      </c>
      <c r="H30" s="22">
        <v>62.81</v>
      </c>
      <c r="I30" s="22"/>
      <c r="J30" s="26">
        <f t="shared" si="16"/>
        <v>62.81</v>
      </c>
      <c r="K30" s="21">
        <f t="shared" si="3"/>
        <v>131.7600167820432</v>
      </c>
      <c r="L30" s="21" t="e">
        <f t="shared" si="3"/>
        <v>#DIV/0!</v>
      </c>
      <c r="M30" s="21">
        <f t="shared" si="3"/>
        <v>131.7600167820432</v>
      </c>
      <c r="N30" s="21">
        <f t="shared" si="4"/>
        <v>15.14</v>
      </c>
      <c r="O30" s="21">
        <f t="shared" si="4"/>
        <v>0</v>
      </c>
      <c r="P30" s="21">
        <f t="shared" si="4"/>
        <v>15.14</v>
      </c>
      <c r="Q30" s="22">
        <f t="shared" si="10"/>
        <v>83.74666666666667</v>
      </c>
      <c r="R30" s="22" t="e">
        <f t="shared" si="17"/>
        <v>#DIV/0!</v>
      </c>
      <c r="S30" s="22">
        <f t="shared" si="11"/>
        <v>83.74666666666667</v>
      </c>
    </row>
    <row r="31" spans="1:19" s="35" customFormat="1" ht="37.5" customHeight="1">
      <c r="A31" s="12" t="s">
        <v>33</v>
      </c>
      <c r="B31" s="22">
        <f>B32+B33</f>
        <v>0</v>
      </c>
      <c r="C31" s="22">
        <f>C32+C33</f>
        <v>0</v>
      </c>
      <c r="D31" s="26">
        <f t="shared" si="14"/>
        <v>0</v>
      </c>
      <c r="E31" s="22">
        <f>E32+E33</f>
        <v>265.64</v>
      </c>
      <c r="F31" s="22">
        <f>F32+F33</f>
        <v>0</v>
      </c>
      <c r="G31" s="26">
        <f t="shared" si="15"/>
        <v>265.64</v>
      </c>
      <c r="H31" s="22">
        <f>H32+H33</f>
        <v>129.61</v>
      </c>
      <c r="I31" s="22">
        <f>I32+I33</f>
        <v>0</v>
      </c>
      <c r="J31" s="26">
        <f t="shared" si="16"/>
        <v>129.61</v>
      </c>
      <c r="K31" s="21">
        <f t="shared" si="3"/>
        <v>48.791597650956184</v>
      </c>
      <c r="L31" s="21" t="e">
        <f t="shared" si="3"/>
        <v>#DIV/0!</v>
      </c>
      <c r="M31" s="21">
        <f t="shared" si="3"/>
        <v>48.791597650956184</v>
      </c>
      <c r="N31" s="21">
        <f>H31-E31</f>
        <v>-136.02999999999997</v>
      </c>
      <c r="O31" s="21">
        <f t="shared" si="4"/>
        <v>0</v>
      </c>
      <c r="P31" s="21">
        <f>J31-G31</f>
        <v>-136.02999999999997</v>
      </c>
      <c r="Q31" s="22" t="e">
        <f t="shared" si="10"/>
        <v>#DIV/0!</v>
      </c>
      <c r="R31" s="22" t="e">
        <f t="shared" si="17"/>
        <v>#DIV/0!</v>
      </c>
      <c r="S31" s="22" t="e">
        <f t="shared" si="11"/>
        <v>#DIV/0!</v>
      </c>
    </row>
    <row r="32" spans="1:19" s="35" customFormat="1" ht="12.75">
      <c r="A32" s="38" t="s">
        <v>37</v>
      </c>
      <c r="B32" s="22"/>
      <c r="C32" s="22"/>
      <c r="D32" s="26">
        <f t="shared" si="14"/>
        <v>0</v>
      </c>
      <c r="E32" s="22"/>
      <c r="F32" s="22"/>
      <c r="G32" s="26">
        <f t="shared" si="15"/>
        <v>0</v>
      </c>
      <c r="H32" s="22">
        <v>0</v>
      </c>
      <c r="I32" s="22"/>
      <c r="J32" s="26">
        <f t="shared" si="16"/>
        <v>0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0</v>
      </c>
      <c r="O32" s="21">
        <f t="shared" si="4"/>
        <v>0</v>
      </c>
      <c r="P32" s="21">
        <f t="shared" si="4"/>
        <v>0</v>
      </c>
      <c r="Q32" s="22" t="e">
        <f t="shared" si="10"/>
        <v>#DIV/0!</v>
      </c>
      <c r="R32" s="22" t="e">
        <f t="shared" si="17"/>
        <v>#DIV/0!</v>
      </c>
      <c r="S32" s="22" t="e">
        <f t="shared" si="11"/>
        <v>#DIV/0!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>
        <v>265.64</v>
      </c>
      <c r="F33" s="22"/>
      <c r="G33" s="26">
        <f t="shared" si="15"/>
        <v>265.64</v>
      </c>
      <c r="H33" s="22">
        <v>129.61</v>
      </c>
      <c r="I33" s="22"/>
      <c r="J33" s="26">
        <f t="shared" si="16"/>
        <v>129.61</v>
      </c>
      <c r="K33" s="21">
        <f t="shared" si="3"/>
        <v>48.791597650956184</v>
      </c>
      <c r="L33" s="21" t="e">
        <f t="shared" si="3"/>
        <v>#DIV/0!</v>
      </c>
      <c r="M33" s="21">
        <f t="shared" si="3"/>
        <v>48.791597650956184</v>
      </c>
      <c r="N33" s="21">
        <f>H33-E33</f>
        <v>-136.02999999999997</v>
      </c>
      <c r="O33" s="21">
        <f t="shared" si="4"/>
        <v>0</v>
      </c>
      <c r="P33" s="21">
        <f t="shared" si="4"/>
        <v>-136.02999999999997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1200</v>
      </c>
      <c r="C34" s="22">
        <f>C35+C36</f>
        <v>296.4</v>
      </c>
      <c r="D34" s="26">
        <f t="shared" si="14"/>
        <v>1496.4</v>
      </c>
      <c r="E34" s="22">
        <f>E35+E36</f>
        <v>1441.79</v>
      </c>
      <c r="F34" s="22">
        <f>F35+F36</f>
        <v>85.49000000000001</v>
      </c>
      <c r="G34" s="26">
        <f t="shared" si="15"/>
        <v>1527.28</v>
      </c>
      <c r="H34" s="22">
        <f>H35+H36</f>
        <v>4890.07</v>
      </c>
      <c r="I34" s="22">
        <f>I35+I36</f>
        <v>364.03</v>
      </c>
      <c r="J34" s="26">
        <f t="shared" si="16"/>
        <v>5254.099999999999</v>
      </c>
      <c r="K34" s="21">
        <f t="shared" si="3"/>
        <v>339.16659152858597</v>
      </c>
      <c r="L34" s="21">
        <f t="shared" si="3"/>
        <v>425.8158848988185</v>
      </c>
      <c r="M34" s="21">
        <f t="shared" si="3"/>
        <v>344.0168142056466</v>
      </c>
      <c r="N34" s="21">
        <f t="shared" si="4"/>
        <v>3448.2799999999997</v>
      </c>
      <c r="O34" s="21">
        <f t="shared" si="4"/>
        <v>278.53999999999996</v>
      </c>
      <c r="P34" s="21">
        <f t="shared" si="4"/>
        <v>3726.8199999999997</v>
      </c>
      <c r="Q34" s="22">
        <f t="shared" si="10"/>
        <v>407.50583333333327</v>
      </c>
      <c r="R34" s="22">
        <f t="shared" si="17"/>
        <v>122.81713900134952</v>
      </c>
      <c r="S34" s="22">
        <f t="shared" si="11"/>
        <v>351.116011761561</v>
      </c>
    </row>
    <row r="35" spans="1:19" s="35" customFormat="1" ht="12.75">
      <c r="A35" s="38" t="s">
        <v>39</v>
      </c>
      <c r="B35" s="22">
        <v>1000</v>
      </c>
      <c r="C35" s="22"/>
      <c r="D35" s="26">
        <f t="shared" si="14"/>
        <v>1000</v>
      </c>
      <c r="E35" s="22">
        <v>1441.79</v>
      </c>
      <c r="F35" s="22">
        <v>3.59</v>
      </c>
      <c r="G35" s="26">
        <f t="shared" si="15"/>
        <v>1445.3799999999999</v>
      </c>
      <c r="H35" s="22">
        <v>4890.07</v>
      </c>
      <c r="I35" s="22">
        <v>43</v>
      </c>
      <c r="J35" s="26">
        <f t="shared" si="16"/>
        <v>4933.07</v>
      </c>
      <c r="K35" s="21">
        <f t="shared" si="3"/>
        <v>339.16659152858597</v>
      </c>
      <c r="L35" s="21">
        <f t="shared" si="3"/>
        <v>1197.7715877437327</v>
      </c>
      <c r="M35" s="21">
        <f t="shared" si="3"/>
        <v>341.29917391966126</v>
      </c>
      <c r="N35" s="21">
        <f t="shared" si="4"/>
        <v>3448.2799999999997</v>
      </c>
      <c r="O35" s="21">
        <f t="shared" si="4"/>
        <v>39.41</v>
      </c>
      <c r="P35" s="21">
        <f t="shared" si="4"/>
        <v>3487.6899999999996</v>
      </c>
      <c r="Q35" s="22">
        <f t="shared" si="10"/>
        <v>489.00699999999995</v>
      </c>
      <c r="R35" s="22" t="e">
        <f t="shared" si="17"/>
        <v>#DIV/0!</v>
      </c>
      <c r="S35" s="22">
        <f t="shared" si="11"/>
        <v>493.30699999999996</v>
      </c>
    </row>
    <row r="36" spans="1:19" s="35" customFormat="1" ht="12.75">
      <c r="A36" s="38" t="s">
        <v>40</v>
      </c>
      <c r="B36" s="22">
        <v>200</v>
      </c>
      <c r="C36" s="22">
        <v>296.4</v>
      </c>
      <c r="D36" s="26">
        <f t="shared" si="14"/>
        <v>496.4</v>
      </c>
      <c r="E36" s="22"/>
      <c r="F36" s="22">
        <v>81.9</v>
      </c>
      <c r="G36" s="26">
        <f t="shared" si="15"/>
        <v>81.9</v>
      </c>
      <c r="H36" s="22">
        <v>0</v>
      </c>
      <c r="I36" s="22">
        <v>321.03</v>
      </c>
      <c r="J36" s="26">
        <f t="shared" si="16"/>
        <v>321.03</v>
      </c>
      <c r="K36" s="21" t="e">
        <f t="shared" si="3"/>
        <v>#DIV/0!</v>
      </c>
      <c r="L36" s="21">
        <f t="shared" si="3"/>
        <v>391.9780219780219</v>
      </c>
      <c r="M36" s="21">
        <f t="shared" si="3"/>
        <v>391.9780219780219</v>
      </c>
      <c r="N36" s="21">
        <f t="shared" si="4"/>
        <v>0</v>
      </c>
      <c r="O36" s="21">
        <f t="shared" si="4"/>
        <v>239.12999999999997</v>
      </c>
      <c r="P36" s="21">
        <f t="shared" si="4"/>
        <v>239.12999999999997</v>
      </c>
      <c r="Q36" s="22">
        <f t="shared" si="10"/>
        <v>0</v>
      </c>
      <c r="R36" s="22">
        <f t="shared" si="17"/>
        <v>108.30971659919028</v>
      </c>
      <c r="S36" s="22">
        <f t="shared" si="11"/>
        <v>64.67163577759871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272</v>
      </c>
      <c r="C38" s="22">
        <v>19</v>
      </c>
      <c r="D38" s="26">
        <f t="shared" si="14"/>
        <v>291</v>
      </c>
      <c r="E38" s="22">
        <v>768.89</v>
      </c>
      <c r="F38" s="22">
        <v>18.61</v>
      </c>
      <c r="G38" s="26">
        <f>E38+F38</f>
        <v>787.5</v>
      </c>
      <c r="H38" s="22">
        <v>552.77</v>
      </c>
      <c r="I38" s="22">
        <v>44.62</v>
      </c>
      <c r="J38" s="26">
        <f t="shared" si="16"/>
        <v>597.39</v>
      </c>
      <c r="K38" s="21">
        <f t="shared" si="3"/>
        <v>71.89194813302294</v>
      </c>
      <c r="L38" s="21">
        <f t="shared" si="3"/>
        <v>239.7635679742074</v>
      </c>
      <c r="M38" s="21">
        <f t="shared" si="3"/>
        <v>75.85904761904762</v>
      </c>
      <c r="N38" s="21">
        <f t="shared" si="4"/>
        <v>-216.12</v>
      </c>
      <c r="O38" s="21">
        <f t="shared" si="4"/>
        <v>26.009999999999998</v>
      </c>
      <c r="P38" s="21">
        <f t="shared" si="4"/>
        <v>-190.11</v>
      </c>
      <c r="Q38" s="22">
        <f t="shared" si="10"/>
        <v>203.22426470588235</v>
      </c>
      <c r="R38" s="22">
        <f t="shared" si="17"/>
        <v>234.84210526315786</v>
      </c>
      <c r="S38" s="22">
        <f t="shared" si="11"/>
        <v>205.28865979381442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1.85</v>
      </c>
      <c r="F39" s="22">
        <f t="shared" si="18"/>
        <v>598.21</v>
      </c>
      <c r="G39" s="26">
        <f t="shared" si="18"/>
        <v>600.0600000000001</v>
      </c>
      <c r="H39" s="22">
        <f t="shared" si="18"/>
        <v>-4.46</v>
      </c>
      <c r="I39" s="22">
        <f t="shared" si="18"/>
        <v>123.3</v>
      </c>
      <c r="J39" s="26">
        <f t="shared" si="18"/>
        <v>118.84</v>
      </c>
      <c r="K39" s="21">
        <f t="shared" si="3"/>
        <v>-241.08108108108107</v>
      </c>
      <c r="L39" s="21">
        <f t="shared" si="3"/>
        <v>20.61149094799485</v>
      </c>
      <c r="M39" s="21">
        <f t="shared" si="3"/>
        <v>19.804686198046863</v>
      </c>
      <c r="N39" s="21">
        <f t="shared" si="4"/>
        <v>-6.3100000000000005</v>
      </c>
      <c r="O39" s="21">
        <f t="shared" si="4"/>
        <v>-474.91</v>
      </c>
      <c r="P39" s="21">
        <f t="shared" si="4"/>
        <v>-481.22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1.84</v>
      </c>
      <c r="F40" s="32">
        <v>10.24</v>
      </c>
      <c r="G40" s="33">
        <f>E40+F40</f>
        <v>12.08</v>
      </c>
      <c r="H40" s="32">
        <v>-4.96</v>
      </c>
      <c r="I40" s="32">
        <v>48.94</v>
      </c>
      <c r="J40" s="33">
        <f>H40+I40</f>
        <v>43.98</v>
      </c>
      <c r="K40" s="34">
        <f t="shared" si="3"/>
        <v>-269.5652173913044</v>
      </c>
      <c r="L40" s="34">
        <f t="shared" si="3"/>
        <v>477.9296875</v>
      </c>
      <c r="M40" s="34">
        <f t="shared" si="3"/>
        <v>364.0728476821192</v>
      </c>
      <c r="N40" s="34">
        <f t="shared" si="4"/>
        <v>-6.8</v>
      </c>
      <c r="O40" s="34">
        <f t="shared" si="4"/>
        <v>38.699999999999996</v>
      </c>
      <c r="P40" s="34">
        <f t="shared" si="4"/>
        <v>31.9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0.01</v>
      </c>
      <c r="F41" s="33">
        <v>587.97</v>
      </c>
      <c r="G41" s="33">
        <f t="shared" si="15"/>
        <v>587.98</v>
      </c>
      <c r="H41" s="33">
        <v>0.5</v>
      </c>
      <c r="I41" s="33">
        <v>74.36</v>
      </c>
      <c r="J41" s="33">
        <f t="shared" si="16"/>
        <v>74.86</v>
      </c>
      <c r="K41" s="34">
        <f t="shared" si="3"/>
        <v>5000</v>
      </c>
      <c r="L41" s="34">
        <f t="shared" si="3"/>
        <v>12.64690375359287</v>
      </c>
      <c r="M41" s="34">
        <f t="shared" si="3"/>
        <v>12.731725568896902</v>
      </c>
      <c r="N41" s="34">
        <f t="shared" si="4"/>
        <v>0.49</v>
      </c>
      <c r="O41" s="34">
        <f t="shared" si="4"/>
        <v>-513.61</v>
      </c>
      <c r="P41" s="34">
        <f t="shared" si="4"/>
        <v>-513.12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D4:D5"/>
    <mergeCell ref="F4:F5"/>
    <mergeCell ref="K4:K5"/>
    <mergeCell ref="R4:R5"/>
    <mergeCell ref="N3:P4"/>
    <mergeCell ref="A3:A5"/>
    <mergeCell ref="B3:D3"/>
    <mergeCell ref="E3:G3"/>
    <mergeCell ref="G4:G5"/>
    <mergeCell ref="B4:B5"/>
    <mergeCell ref="H3:J3"/>
    <mergeCell ref="C4:C5"/>
    <mergeCell ref="K3:M3"/>
    <mergeCell ref="J4:J5"/>
    <mergeCell ref="E4:E5"/>
    <mergeCell ref="Q3:S3"/>
    <mergeCell ref="S4:S5"/>
    <mergeCell ref="H4:H5"/>
    <mergeCell ref="I4:I5"/>
    <mergeCell ref="M4:M5"/>
    <mergeCell ref="L4:L5"/>
    <mergeCell ref="Q4:Q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2021-10-12T03:26:40Z</cp:lastPrinted>
  <dcterms:created xsi:type="dcterms:W3CDTF">2011-02-18T06:53:44Z</dcterms:created>
  <dcterms:modified xsi:type="dcterms:W3CDTF">2021-10-12T03:26:50Z</dcterms:modified>
  <cp:category/>
  <cp:version/>
  <cp:contentType/>
  <cp:contentStatus/>
</cp:coreProperties>
</file>