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31" firstSheet="1" activeTab="3"/>
  </bookViews>
  <sheets>
    <sheet name="Прил 8 (2013)" sheetId="1" r:id="rId1"/>
    <sheet name="Прил 9 (2014-2015)" sheetId="2" r:id="rId2"/>
    <sheet name="прил10 (2013 " sheetId="3" r:id="rId3"/>
    <sheet name="прил11 (2014-2015)" sheetId="4" r:id="rId4"/>
    <sheet name="Лист3" sheetId="5" r:id="rId5"/>
  </sheets>
  <externalReferences>
    <externalReference r:id="rId8"/>
  </externalReferences>
  <definedNames>
    <definedName name="_xlnm.Print_Titles" localSheetId="0">'Прил 8 (2013)'!$8:$8</definedName>
    <definedName name="_xlnm.Print_Titles" localSheetId="1">'Прил 9 (2014-2015)'!$8:$8</definedName>
    <definedName name="_xlnm.Print_Titles" localSheetId="2">'прил10 (2013 '!$9:$9</definedName>
    <definedName name="_xlnm.Print_Titles" localSheetId="3">'прил11 (2014-2015)'!$9:$9</definedName>
    <definedName name="_xlnm.Print_Area" localSheetId="0">'Прил 8 (2013)'!$A$2:$F$64</definedName>
    <definedName name="_xlnm.Print_Area" localSheetId="1">'Прил 9 (2014-2015)'!$A$1:$G$64</definedName>
    <definedName name="_xlnm.Print_Area" localSheetId="2">'прил10 (2013 '!$A$2:$N$568</definedName>
    <definedName name="_xlnm.Print_Area" localSheetId="3">'прил11 (2014-2015)'!$A$2:$L$569</definedName>
  </definedNames>
  <calcPr fullCalcOnLoad="1"/>
</workbook>
</file>

<file path=xl/sharedStrings.xml><?xml version="1.0" encoding="utf-8"?>
<sst xmlns="http://schemas.openxmlformats.org/spreadsheetml/2006/main" count="6337" uniqueCount="554">
  <si>
    <t>092</t>
  </si>
  <si>
    <t>тыс.руб</t>
  </si>
  <si>
    <t>РАСПРЕДЕЛЕНИЕ</t>
  </si>
  <si>
    <t>Наименование разделов и подразделов</t>
  </si>
  <si>
    <t>Сумма на  2012 г.</t>
  </si>
  <si>
    <t>Общегосударственные вопросы</t>
  </si>
  <si>
    <t>0100</t>
  </si>
  <si>
    <t>01</t>
  </si>
  <si>
    <t>02</t>
  </si>
  <si>
    <t>03</t>
  </si>
  <si>
    <t>04</t>
  </si>
  <si>
    <t>Судебная система</t>
  </si>
  <si>
    <t>05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</si>
  <si>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</si>
  <si>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</si>
  <si>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</si>
  <si>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</si>
  <si>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</si>
  <si>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</si>
  <si>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</si>
  <si>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</si>
  <si>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</si>
  <si>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</si>
  <si>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</si>
  <si>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</si>
  <si>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</si>
  <si>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</si>
  <si>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</si>
  <si>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</si>
  <si>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</si>
  <si>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</si>
  <si>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</si>
  <si>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</si>
  <si>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</si>
  <si>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</si>
  <si>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08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</si>
  <si>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</si>
  <si>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</si>
  <si>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</si>
  <si>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</si>
  <si>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</si>
  <si>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</si>
  <si>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</si>
  <si>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</si>
  <si>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</si>
  <si>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</si>
  <si>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</si>
  <si>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</si>
  <si>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</si>
  <si>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</si>
  <si>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</si>
  <si>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</si>
  <si>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</si>
  <si>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</si>
  <si>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</si>
  <si>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</si>
  <si>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</si>
  <si>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</si>
  <si>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</si>
  <si>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</si>
  <si>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</si>
  <si>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</si>
  <si>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</si>
  <si>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</si>
  <si>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</si>
  <si>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</si>
  <si>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</si>
  <si>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</si>
  <si>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</si>
  <si>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</si>
  <si>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1100</t>
  </si>
  <si>
    <t>Физическая культура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</si>
  <si>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</si>
  <si>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</si>
  <si>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</si>
  <si>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</si>
  <si>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</si>
  <si>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</si>
  <si>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</si>
  <si>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</si>
  <si>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</si>
  <si>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</si>
  <si>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 xml:space="preserve">Наименование </t>
  </si>
  <si>
    <t>КОДЫ</t>
  </si>
  <si>
    <t>Изменения и дополнения   (тыс.руб)</t>
  </si>
  <si>
    <t>Сумма на 2009 год (тыс.руб.)</t>
  </si>
  <si>
    <t>Раздел</t>
  </si>
  <si>
    <t>Подраздел</t>
  </si>
  <si>
    <t>055</t>
  </si>
  <si>
    <t xml:space="preserve">Образование 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</si>
  <si>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</si>
  <si>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</si>
  <si>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</si>
  <si>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</si>
  <si>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</si>
  <si>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</si>
  <si>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Выполнение функций органами местного самоуправления</t>
  </si>
  <si>
    <t>Здравоохранение</t>
  </si>
  <si>
    <t>Выполнение функций  бюджетными учреждениями</t>
  </si>
  <si>
    <t>001</t>
  </si>
  <si>
    <t>Обеспечение деятельности подведомственных учреждений</t>
  </si>
  <si>
    <t>Выполнение функций бюджетными учреждениями, за счет средств от предпринимательской и иной приносящей доход деятельности</t>
  </si>
  <si>
    <t>Выполнение функций бюджетными учреждениями</t>
  </si>
  <si>
    <t>Иные безвозмездные и безвозвратные перечисления</t>
  </si>
  <si>
    <t>5200000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</si>
  <si>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</si>
  <si>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</si>
  <si>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</si>
  <si>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</si>
  <si>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</si>
  <si>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</si>
  <si>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</si>
  <si>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</si>
  <si>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</si>
  <si>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</si>
  <si>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</si>
  <si>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</si>
  <si>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</si>
  <si>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</si>
  <si>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</si>
  <si>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</si>
  <si>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</si>
  <si>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</si>
  <si>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</si>
  <si>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</si>
  <si>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Школы- детские сады, школы начальные, неполные средние и средние</t>
  </si>
  <si>
    <t>4210000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</si>
  <si>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</si>
  <si>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</si>
  <si>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</si>
  <si>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</si>
  <si>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</si>
  <si>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</si>
  <si>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4210001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</si>
  <si>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</si>
  <si>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</si>
  <si>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</si>
  <si>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612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</si>
  <si>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</si>
  <si>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</si>
  <si>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</si>
  <si>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</si>
  <si>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</si>
  <si>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</si>
  <si>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>Реализация РЦП "Развитие образования в Республике Алтай на 2010-2012годы"</t>
  </si>
  <si>
    <t>5221600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</si>
  <si>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</si>
  <si>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</si>
  <si>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</si>
  <si>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4320200</t>
  </si>
  <si>
    <t xml:space="preserve">Прочая закупка товаров, работ и услуг для государственных нужд
</t>
  </si>
  <si>
    <t>4320202</t>
  </si>
  <si>
    <t>244</t>
  </si>
  <si>
    <t>4320201</t>
  </si>
  <si>
    <t>4320203</t>
  </si>
  <si>
    <t>012</t>
  </si>
  <si>
    <t xml:space="preserve">Фонд оплаты труда и страховые взносы
</t>
  </si>
  <si>
    <t>121</t>
  </si>
  <si>
    <t>4365300</t>
  </si>
  <si>
    <t xml:space="preserve">Иные выплаты персоналу, за исключением фонда оплаты труда
</t>
  </si>
  <si>
    <t>122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</si>
  <si>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</si>
  <si>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МЦП "Обеспечение санитарно-эпидемиологического благополучия школ Онгудайского района на 2009-2011 годы"</t>
  </si>
  <si>
    <t xml:space="preserve">Закупка товаров, работ, услуг в сфере информационно-коммуникационных технологий
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</si>
  <si>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</si>
  <si>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</si>
  <si>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</si>
  <si>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</si>
  <si>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</si>
  <si>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7952018</t>
  </si>
  <si>
    <t>Субсидии бюджетным учреждениям на иные цели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</si>
  <si>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</si>
  <si>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</si>
  <si>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</si>
  <si>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</si>
  <si>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</si>
  <si>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</si>
  <si>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</si>
  <si>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</si>
  <si>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</si>
  <si>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</si>
  <si>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</si>
  <si>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</si>
  <si>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</si>
  <si>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</si>
  <si>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</si>
  <si>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</si>
  <si>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</si>
  <si>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</si>
  <si>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</si>
  <si>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</si>
  <si>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Пособия и компенсации по публичным нормативным обязательствам</t>
  </si>
  <si>
    <t>313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</si>
  <si>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</si>
  <si>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</si>
  <si>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</si>
  <si>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</si>
  <si>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</si>
  <si>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</si>
  <si>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</si>
  <si>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</si>
  <si>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</si>
  <si>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</si>
  <si>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</si>
  <si>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013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</si>
  <si>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</si>
  <si>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</si>
  <si>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</si>
  <si>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</si>
  <si>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</si>
  <si>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</si>
  <si>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</si>
  <si>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Субвенции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</si>
  <si>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</si>
  <si>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</si>
  <si>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</si>
  <si>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</si>
  <si>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</si>
  <si>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</si>
  <si>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530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</si>
  <si>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</si>
  <si>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</si>
  <si>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</si>
  <si>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</si>
  <si>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</si>
  <si>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</si>
  <si>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3450101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</si>
  <si>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</si>
  <si>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</si>
  <si>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МЦП  «Развитие малого предпринимательства  и туризма в Онгудайском районе на 2010-2012г</t>
  </si>
  <si>
    <t>7950002</t>
  </si>
  <si>
    <t>Жилищно-коммунальное хозяйство</t>
  </si>
  <si>
    <t>Обеспечение мероприятий по капит.ремонту многоквартирных домов и переселению граждан из аварийного жилищного фонда за счет средств бюджетов</t>
  </si>
  <si>
    <t>Субсидии юридическим лицам на финансовое обеспечение мероприятий по проведению капитального ремонта многоквартирных домов</t>
  </si>
  <si>
    <t>Переподготовка и повышение квалификации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</si>
  <si>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</si>
  <si>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</si>
  <si>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5160110</t>
  </si>
  <si>
    <t>008</t>
  </si>
  <si>
    <t>5160130</t>
  </si>
  <si>
    <t>0650000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</si>
  <si>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</si>
  <si>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</si>
  <si>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</si>
  <si>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</si>
  <si>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</si>
  <si>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</si>
  <si>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</si>
  <si>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</si>
  <si>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Фонд финансовой помощи</t>
  </si>
  <si>
    <t>Дотация на выравнивание бюджетной обеспеченности муниципальных образований</t>
  </si>
  <si>
    <t>511</t>
  </si>
  <si>
    <t xml:space="preserve">Выравнивание бюджетной обеспеченности поселений из районного фонда финансовой поддержки </t>
  </si>
  <si>
    <t>Доплаты к пенсиям государственных служащих субъектов Российской Федерации и муниципальных служащих</t>
  </si>
  <si>
    <t>4910100</t>
  </si>
  <si>
    <t>5089900</t>
  </si>
  <si>
    <t>Социальная помощь</t>
  </si>
  <si>
    <t>5050000</t>
  </si>
  <si>
    <t>5053402</t>
  </si>
  <si>
    <t>Оказание других видов социальной помощи</t>
  </si>
  <si>
    <t>5058500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</si>
  <si>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</si>
  <si>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</si>
  <si>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</si>
  <si>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</si>
  <si>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</si>
  <si>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МЦП "Улучшения условий и охраны труда в МО "Онгудайский район на 2011-2013г.г."</t>
  </si>
  <si>
    <t>7952011</t>
  </si>
  <si>
    <t>ОВД   по Онгудайскому району</t>
  </si>
  <si>
    <t>188</t>
  </si>
  <si>
    <t>МЦП "Профилактика правонарушений в муниципальном образорвании "Онгудайский район" на 2006-2009 г.г.""</t>
  </si>
  <si>
    <t>Целевая программа "Повышение безопасности дорожного движения в Онгудайском районе на 2007-2009 годы"</t>
  </si>
  <si>
    <t>Администрация Онгудайского района (аймака)</t>
  </si>
  <si>
    <t>800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</si>
  <si>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</si>
  <si>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</si>
  <si>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</si>
  <si>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</si>
  <si>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</si>
  <si>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</si>
  <si>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</si>
  <si>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</si>
  <si>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 xml:space="preserve">Уплата налога на имущество организаций и земельного налога
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</si>
  <si>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</si>
  <si>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</si>
  <si>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</si>
  <si>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</si>
  <si>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</si>
  <si>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</si>
  <si>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</si>
  <si>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</si>
  <si>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</si>
  <si>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</si>
  <si>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</si>
  <si>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</si>
  <si>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</si>
  <si>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</si>
  <si>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</si>
  <si>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</si>
  <si>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</si>
  <si>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</si>
  <si>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</si>
  <si>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</si>
  <si>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</si>
  <si>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</si>
  <si>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</si>
  <si>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</si>
  <si>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</si>
  <si>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</si>
  <si>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</si>
  <si>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</si>
  <si>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</si>
  <si>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</si>
  <si>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</si>
  <si>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</si>
  <si>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</si>
  <si>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</si>
  <si>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</si>
  <si>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</si>
  <si>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</si>
  <si>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</si>
  <si>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</si>
  <si>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</si>
  <si>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</si>
  <si>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</si>
  <si>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</si>
  <si>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7952026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</si>
  <si>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</si>
  <si>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</si>
  <si>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</si>
  <si>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Бюджетные инвестиции в объекты муниципальной собственности бюджетным учреждениям вне рамок гос. оборонного заказа</t>
  </si>
  <si>
    <t>413</t>
  </si>
  <si>
    <t>Мероприятия в области коммунального хозяйства</t>
  </si>
  <si>
    <t>3510500</t>
  </si>
  <si>
    <t>Муниципальные целевые программы</t>
  </si>
  <si>
    <t>МЦП "Обеспечение населения Онгудайского района питьевой водой на 2010-2015г."</t>
  </si>
  <si>
    <t>7952021</t>
  </si>
  <si>
    <t>Благоустрой ство</t>
  </si>
  <si>
    <t>6000000</t>
  </si>
  <si>
    <t>Организация и содержание  мест захоронения</t>
  </si>
  <si>
    <t>6000400</t>
  </si>
  <si>
    <t>Бюджетные инвестиции  в объекты капитального строительства собственности муниципальных образований</t>
  </si>
  <si>
    <t>Региональные целевые программы</t>
  </si>
  <si>
    <t>5220000</t>
  </si>
  <si>
    <t>Субсидии на реализацию РЦП "Развитие агропромышленного комплекса", на 2011-2017г</t>
  </si>
  <si>
    <t>5222702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</si>
  <si>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</si>
  <si>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Субсидии на реализацию РЦП "Демографическое развитие РА на 2010-2015г"</t>
  </si>
  <si>
    <t>5228400</t>
  </si>
  <si>
    <t>Субсидии автономным учреждениям</t>
  </si>
  <si>
    <t>620</t>
  </si>
  <si>
    <t>МЦП "Патриотическое воспитание граждан в Онгудайском районе  на 2011-2015 годы»"</t>
  </si>
  <si>
    <t>7952025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</si>
  <si>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</si>
  <si>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</si>
  <si>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</si>
  <si>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</si>
  <si>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</si>
  <si>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</si>
  <si>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Физкультурно-оздоровительная работа и спортивные мероприятия</t>
  </si>
  <si>
    <t>Пенсии, выплачиваемые организациями сектора государственного управления</t>
  </si>
  <si>
    <t>312</t>
  </si>
  <si>
    <t>7952008</t>
  </si>
  <si>
    <t>Субсидии гражданам на приобретение жилья</t>
  </si>
  <si>
    <t>322</t>
  </si>
  <si>
    <t xml:space="preserve">Отдел культуры, спорта и туризма </t>
  </si>
  <si>
    <t>Фонд оплаты труда и страховые взносы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</si>
  <si>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</si>
  <si>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</si>
  <si>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</si>
  <si>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</si>
  <si>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</si>
  <si>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</si>
  <si>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</si>
  <si>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</si>
  <si>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</si>
  <si>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</si>
  <si>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</si>
  <si>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5120000</t>
  </si>
  <si>
    <t>5129700</t>
  </si>
  <si>
    <t xml:space="preserve">Физическая культура </t>
  </si>
  <si>
    <t>Мероприятия в области  физической культуры</t>
  </si>
  <si>
    <t xml:space="preserve">Всего 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</si>
  <si>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</si>
  <si>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</si>
  <si>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</si>
  <si>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</si>
  <si>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</si>
  <si>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</si>
  <si>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</si>
  <si>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</si>
  <si>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</si>
  <si>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</si>
  <si>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</si>
  <si>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</si>
  <si>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</si>
  <si>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0314</t>
  </si>
  <si>
    <t>0405</t>
  </si>
  <si>
    <t>0409</t>
  </si>
  <si>
    <t>0411</t>
  </si>
  <si>
    <t>0412</t>
  </si>
  <si>
    <t>0501</t>
  </si>
  <si>
    <t>0502</t>
  </si>
  <si>
    <t>0503</t>
  </si>
  <si>
    <t>0505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</si>
  <si>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</si>
  <si>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</si>
  <si>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</si>
  <si>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</si>
  <si>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</si>
  <si>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</si>
  <si>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</si>
  <si>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</si>
  <si>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</si>
  <si>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</si>
  <si>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</si>
  <si>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,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</si>
  <si>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</si>
  <si>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</si>
  <si>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</si>
  <si>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</si>
  <si>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</si>
  <si>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</si>
  <si>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</si>
  <si>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</si>
  <si>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</si>
  <si>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</si>
  <si>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</si>
  <si>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</si>
  <si>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</si>
  <si>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421 00 01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</si>
  <si>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</si>
  <si>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Софинансирование субсидии на кап.,текущий ремонт объектов социо-культ.сферы</t>
  </si>
  <si>
    <t>Проведение  капитального  и текущего  ремонтов  объектов образования</t>
  </si>
  <si>
    <t>Оздоровлени детей за счет средств республиканского бюджета</t>
  </si>
  <si>
    <t>Оздоровлени детей за счет средств местного бюджета</t>
  </si>
  <si>
    <t>Оздоровление детей (федеральные средства)</t>
  </si>
  <si>
    <t>0010000</t>
  </si>
  <si>
    <t>Субсидии бюджетным учрежедниям на иные цели</t>
  </si>
  <si>
    <t xml:space="preserve">Региональные  целевые программы </t>
  </si>
  <si>
    <t>РЦП "Совершенствование организации школьного питания в Республике Алтай на 2012 - 2014 годы"</t>
  </si>
  <si>
    <t>5221000</t>
  </si>
  <si>
    <t>0980201</t>
  </si>
  <si>
    <t>РЦП "Развитие агропромышленного комплекса Республики Алтай на 2011-2017 годы"</t>
  </si>
  <si>
    <t>5222700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</si>
  <si>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</si>
  <si>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</si>
  <si>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</si>
  <si>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РЦП "Культура Республики Алтай на 2011-2016 годы"</t>
  </si>
  <si>
    <t>5228600</t>
  </si>
  <si>
    <t>Районная целевая программа "Реализация молодежной политики в Онгудайской районе на 2010-2013г"</t>
  </si>
  <si>
    <t>Культура и кинематография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</si>
  <si>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</si>
  <si>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</si>
  <si>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</si>
  <si>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финансовых,органов финансового (финансово-бюджетного) надзора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</si>
  <si>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</si>
  <si>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</si>
  <si>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РЦП "Энергосбережение и повышение  энергетической эффективности  РА на 2010-2015 годы"</t>
  </si>
  <si>
    <t>5225103</t>
  </si>
  <si>
    <t>7952031</t>
  </si>
  <si>
    <t>МЦП "Проведение капитального  ремонта многоквартирных домов в Онгудайском районе на 2012-2014годы"</t>
  </si>
  <si>
    <t>5058502</t>
  </si>
  <si>
    <t>7952032</t>
  </si>
  <si>
    <t>Программа  комплексного развития  систем коммунальной инфраструктуры муниципального образования «Онгудайский район» на 2011-2020г.г</t>
  </si>
  <si>
    <t>Обеспечение мероприятий по капитальному ремонту многоквартирных домов  за счет средств фонда содействия развития жкх</t>
  </si>
  <si>
    <t>Софинансирование  мероприятий по капитальному ремонту многокв. домов  за счет средств  респ.бюджета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</si>
  <si>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</si>
  <si>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</si>
  <si>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540</t>
  </si>
  <si>
    <t>Иные межбюджетные трансферты</t>
  </si>
  <si>
    <t>Развитие транспортной инфраструктуры Онгудайского района на  период 2012-2015 годы»</t>
  </si>
  <si>
    <t>7952033</t>
  </si>
  <si>
    <t>630</t>
  </si>
  <si>
    <t>Субсидии некоммерческим организациям</t>
  </si>
  <si>
    <t>0980101</t>
  </si>
  <si>
    <t>Модернизация региональной системы общего образования</t>
  </si>
  <si>
    <t>4362100</t>
  </si>
  <si>
    <t>4360000</t>
  </si>
  <si>
    <t>Модернизация региональной системы общего образования из федерального бюджета</t>
  </si>
  <si>
    <t>Софинансирование модернизации региональной системы общего образования из местного  бюджета</t>
  </si>
  <si>
    <t>Модернизация региональной системы общего образования из республиканского бюджета</t>
  </si>
  <si>
    <t>4362101</t>
  </si>
  <si>
    <t>4362102</t>
  </si>
  <si>
    <t>Ежемесячное денежное вознаграждение за классное руководство в гос. и  мун-х общеобраз. школах</t>
  </si>
  <si>
    <t>5200900</t>
  </si>
  <si>
    <t>1020101</t>
  </si>
  <si>
    <t>243</t>
  </si>
  <si>
    <t>Закупка товаров, работ и услуг в целях капитального ремонта государственного имущества</t>
  </si>
  <si>
    <t>442</t>
  </si>
  <si>
    <t>Бюджетные инвестиции на приобретение объектов недвижимого имущства бюджетным учреждениям</t>
  </si>
  <si>
    <t>Резервный фонд Президента Российской Федерации</t>
  </si>
  <si>
    <t>0700200</t>
  </si>
  <si>
    <t>3400231</t>
  </si>
  <si>
    <t>Пополнение уставного капитала муп</t>
  </si>
  <si>
    <t>5227900</t>
  </si>
  <si>
    <t>РЦП "Развитие малого и среднего  предпринимательства в Республике Алтай на 2010-2014годы"</t>
  </si>
  <si>
    <t>Дорожное хозяйство ( дорожные фонды)</t>
  </si>
  <si>
    <t>5225800</t>
  </si>
  <si>
    <t>РЦП "Развитие транспортной инфраструктуры РА на 2011г-2015 годы" (Кап тремонт и ремонт автомоб.дорог общего пользования местного значения и искусств.сооружений на них)</t>
  </si>
  <si>
    <t xml:space="preserve">Культура </t>
  </si>
  <si>
    <t>Муниципальные автономные образовательные учреждения дополнительного образования детей</t>
  </si>
  <si>
    <t>0016600</t>
  </si>
  <si>
    <t>1001100</t>
  </si>
  <si>
    <t>РЦП "Отходы" (2011-2015годы) Приобретение и установку мобильных туалетов в общественных местах</t>
  </si>
  <si>
    <t>5229500</t>
  </si>
  <si>
    <t>5100300</t>
  </si>
  <si>
    <t>622</t>
  </si>
  <si>
    <t>1008820</t>
  </si>
  <si>
    <t>5229604</t>
  </si>
  <si>
    <t>360</t>
  </si>
  <si>
    <t>4400200</t>
  </si>
  <si>
    <t>подпр."Энергосбережениев сфере предоставления коммунальных услуг на терр.РА"</t>
  </si>
  <si>
    <t>5225101</t>
  </si>
  <si>
    <t>Организация общественных работ безработных граждан</t>
  </si>
  <si>
    <t>Иные выплаты населению</t>
  </si>
  <si>
    <t>Подпрограмма "обеспечение жильем молоых семей" РЦП "Жилище" на 2011-2015годы в 2012 году"</t>
  </si>
  <si>
    <t>Подпрограмма "Обеспечение жильем молоых семей" ФЦП "Жилище" на 2011-2015 годы в 2012 году"</t>
  </si>
  <si>
    <t>Субсидии автономным учреждениям на иные цели</t>
  </si>
  <si>
    <t>Комплектование  книжных фондов бибилиотек мун.образований</t>
  </si>
  <si>
    <t xml:space="preserve"> Приложение 8</t>
  </si>
  <si>
    <t>Сумма на 2013г (тыс.руб.)</t>
  </si>
  <si>
    <t>Ведомственная структура  расходов бюджета муниципального образования "Онгудайский район"                                                        на 2013 год</t>
  </si>
  <si>
    <t>Сумма на 2014г (тыс.руб.)</t>
  </si>
  <si>
    <t>Рйайонная подпрограмма "Социальная поддержка населения муниципаьного образования "Онгудайский район"</t>
  </si>
  <si>
    <t>Реализация государственных полномочий по постановке на учет и  учету граждан РФ, имеющих право на получение жилищных субсидий (единовременных социальных выплат) на приобретение или строительство жилых помещений</t>
  </si>
  <si>
    <t>0016700</t>
  </si>
  <si>
    <t>999</t>
  </si>
  <si>
    <t>99</t>
  </si>
  <si>
    <t>9999999</t>
  </si>
  <si>
    <t>Итого условно утверждаемые расходы</t>
  </si>
  <si>
    <t>0200002</t>
  </si>
  <si>
    <t>Проведение выборов депутатов представительного органа</t>
  </si>
  <si>
    <t>Ведомства</t>
  </si>
  <si>
    <t>Целевая статья</t>
  </si>
  <si>
    <t>Вид расхода</t>
  </si>
  <si>
    <t xml:space="preserve">Коды бюджетной классификации </t>
  </si>
  <si>
    <t xml:space="preserve">Итого c  изменениями  2013г </t>
  </si>
  <si>
    <t>(тыс.руб)</t>
  </si>
  <si>
    <t xml:space="preserve">Изменения </t>
  </si>
  <si>
    <t>Ведомственная структура  расходов бюджета муниципального образования "Онгудайский район"                                                        на 2014-2015 годы</t>
  </si>
  <si>
    <t xml:space="preserve">Итого c  изменениями  2014г </t>
  </si>
  <si>
    <t>(тыс.руб.)</t>
  </si>
  <si>
    <t>Сумма 2015г</t>
  </si>
  <si>
    <t>9</t>
  </si>
  <si>
    <t>расходов бюджета муниципального образования  "Онгудайский район" на 2013 год                                           по разделам и подразделам   классификации расходов бюджетов Российской Федерации</t>
  </si>
  <si>
    <t>Условно утверждаемые расходы</t>
  </si>
  <si>
    <t>Сумма на  2014 г.</t>
  </si>
  <si>
    <t>расходов бюджета муниципального образования  "Онгудайский район" на 2014 -2015 годы  по разделам и подразделам   классификации расходов бюджетов Российской Федерации</t>
  </si>
  <si>
    <t>к решению "О бюджете муниципального образования "Онгудайский район" на 2013 год и на 2014 и 2015 годы"</t>
  </si>
  <si>
    <t>Приложение №9</t>
  </si>
  <si>
    <t>Приложение 10</t>
  </si>
  <si>
    <t>к решению "О бюджете муниципального образования "Онгудайский район" на 2013 год и на плановый 2014 и 2015 годы"</t>
  </si>
  <si>
    <t>Приложение 11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</si>
</sst>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_р_._-;\-* #,##0.0_р_._-;_-* &quot;-&quot;??_р_._-;_-@_-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  <numFmt numFmtId="191" formatCode="0.0000000"/>
    <numFmt numFmtId="192" formatCode="0.000000"/>
    <numFmt numFmtId="193" formatCode="000000"/>
  </numFmts>
  <fonts count="6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b/>
      <sz val="11"/>
      <color indexed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7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7"/>
      <color rgb="FF00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4" fillId="0" borderId="0" xfId="58" applyFont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 applyBorder="1">
      <alignment/>
      <protection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wrapText="1"/>
      <protection/>
    </xf>
    <xf numFmtId="49" fontId="5" fillId="0" borderId="10" xfId="58" applyNumberFormat="1" applyFont="1" applyBorder="1" applyAlignment="1">
      <alignment horizontal="center"/>
      <protection/>
    </xf>
    <xf numFmtId="2" fontId="5" fillId="0" borderId="10" xfId="58" applyNumberFormat="1" applyFont="1" applyBorder="1">
      <alignment/>
      <protection/>
    </xf>
    <xf numFmtId="0" fontId="4" fillId="0" borderId="10" xfId="58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0" xfId="58" applyNumberFormat="1" applyFont="1" applyBorder="1" applyAlignment="1">
      <alignment horizontal="center"/>
      <protection/>
    </xf>
    <xf numFmtId="2" fontId="4" fillId="0" borderId="0" xfId="58" applyNumberFormat="1" applyFont="1">
      <alignment/>
      <protection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49" fontId="4" fillId="0" borderId="10" xfId="54" applyNumberFormat="1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/>
    </xf>
    <xf numFmtId="0" fontId="4" fillId="0" borderId="10" xfId="58" applyFont="1" applyFill="1" applyBorder="1" applyAlignment="1">
      <alignment horizontal="left" wrapText="1"/>
      <protection/>
    </xf>
    <xf numFmtId="49" fontId="5" fillId="0" borderId="10" xfId="54" applyNumberFormat="1" applyFont="1" applyFill="1" applyBorder="1" applyAlignment="1">
      <alignment horizontal="center" wrapText="1"/>
      <protection/>
    </xf>
    <xf numFmtId="4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82" fontId="3" fillId="0" borderId="0" xfId="0" applyNumberFormat="1" applyFont="1" applyFill="1" applyAlignment="1">
      <alignment/>
    </xf>
    <xf numFmtId="2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81" fontId="7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81" fontId="7" fillId="0" borderId="14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/>
    </xf>
    <xf numFmtId="181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85" fontId="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/>
    </xf>
    <xf numFmtId="0" fontId="65" fillId="0" borderId="0" xfId="0" applyFont="1" applyFill="1" applyAlignment="1">
      <alignment/>
    </xf>
    <xf numFmtId="181" fontId="4" fillId="0" borderId="10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9" fontId="11" fillId="0" borderId="15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/>
    </xf>
    <xf numFmtId="49" fontId="8" fillId="0" borderId="15" xfId="58" applyNumberFormat="1" applyFont="1" applyFill="1" applyBorder="1" applyAlignment="1">
      <alignment horizontal="center"/>
      <protection/>
    </xf>
    <xf numFmtId="181" fontId="7" fillId="0" borderId="12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/>
    </xf>
    <xf numFmtId="181" fontId="7" fillId="0" borderId="18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0" fontId="0" fillId="0" borderId="19" xfId="0" applyBorder="1" applyAlignment="1">
      <alignment/>
    </xf>
    <xf numFmtId="0" fontId="3" fillId="0" borderId="0" xfId="0" applyFont="1" applyFill="1" applyAlignment="1">
      <alignment/>
    </xf>
    <xf numFmtId="181" fontId="4" fillId="0" borderId="0" xfId="58" applyNumberFormat="1" applyFont="1">
      <alignment/>
      <protection/>
    </xf>
    <xf numFmtId="0" fontId="5" fillId="0" borderId="19" xfId="58" applyFont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8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5" fillId="0" borderId="1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184" fontId="3" fillId="0" borderId="10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33" borderId="10" xfId="55" applyNumberFormat="1" applyFont="1" applyFill="1" applyBorder="1" applyAlignment="1">
      <alignment/>
      <protection/>
    </xf>
    <xf numFmtId="184" fontId="5" fillId="0" borderId="10" xfId="55" applyNumberFormat="1" applyFont="1" applyFill="1" applyBorder="1" applyAlignment="1">
      <alignment/>
      <protection/>
    </xf>
    <xf numFmtId="184" fontId="4" fillId="0" borderId="10" xfId="55" applyNumberFormat="1" applyFont="1" applyFill="1" applyBorder="1" applyAlignment="1">
      <alignment/>
      <protection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justify" vertical="top" wrapText="1" shrinkToFit="1"/>
    </xf>
    <xf numFmtId="0" fontId="13" fillId="0" borderId="10" xfId="54" applyFont="1" applyFill="1" applyBorder="1" applyAlignment="1">
      <alignment horizontal="justify" vertical="top" wrapText="1" shrinkToFit="1"/>
      <protection/>
    </xf>
    <xf numFmtId="179" fontId="13" fillId="0" borderId="10" xfId="72" applyNumberFormat="1" applyFont="1" applyFill="1" applyBorder="1" applyAlignment="1">
      <alignment horizontal="left" vertical="justify" wrapText="1"/>
    </xf>
    <xf numFmtId="0" fontId="13" fillId="0" borderId="20" xfId="0" applyFont="1" applyFill="1" applyBorder="1" applyAlignment="1">
      <alignment horizontal="justify" vertical="center" wrapText="1" shrinkToFit="1"/>
    </xf>
    <xf numFmtId="4" fontId="13" fillId="0" borderId="10" xfId="0" applyNumberFormat="1" applyFont="1" applyFill="1" applyBorder="1" applyAlignment="1">
      <alignment horizontal="justify" vertical="top" wrapText="1"/>
    </xf>
    <xf numFmtId="0" fontId="13" fillId="0" borderId="10" xfId="54" applyFont="1" applyFill="1" applyBorder="1" applyAlignment="1">
      <alignment horizontal="justify" wrapText="1" shrinkToFit="1"/>
      <protection/>
    </xf>
    <xf numFmtId="49" fontId="13" fillId="0" borderId="10" xfId="58" applyNumberFormat="1" applyFont="1" applyFill="1" applyBorder="1" applyAlignment="1">
      <alignment horizontal="left" wrapText="1"/>
      <protection/>
    </xf>
    <xf numFmtId="0" fontId="13" fillId="0" borderId="10" xfId="0" applyFont="1" applyFill="1" applyBorder="1" applyAlignment="1">
      <alignment wrapText="1" shrinkToFit="1"/>
    </xf>
    <xf numFmtId="0" fontId="14" fillId="0" borderId="10" xfId="58" applyFont="1" applyFill="1" applyBorder="1" applyAlignment="1">
      <alignment horizontal="left" wrapText="1"/>
      <protection/>
    </xf>
    <xf numFmtId="0" fontId="13" fillId="0" borderId="10" xfId="58" applyFont="1" applyFill="1" applyBorder="1" applyAlignment="1">
      <alignment horizontal="left" wrapText="1"/>
      <protection/>
    </xf>
    <xf numFmtId="0" fontId="13" fillId="0" borderId="10" xfId="57" applyFont="1" applyFill="1" applyBorder="1" applyAlignment="1">
      <alignment wrapText="1"/>
      <protection/>
    </xf>
    <xf numFmtId="0" fontId="14" fillId="0" borderId="10" xfId="57" applyFont="1" applyFill="1" applyBorder="1" applyAlignment="1">
      <alignment wrapText="1"/>
      <protection/>
    </xf>
    <xf numFmtId="0" fontId="14" fillId="0" borderId="10" xfId="54" applyFont="1" applyFill="1" applyBorder="1" applyAlignment="1">
      <alignment horizontal="justify" vertical="top" wrapText="1" shrinkToFit="1"/>
      <protection/>
    </xf>
    <xf numFmtId="0" fontId="13" fillId="0" borderId="10" xfId="54" applyFont="1" applyFill="1" applyBorder="1" applyAlignment="1">
      <alignment horizontal="justify" vertical="center" wrapText="1" shrinkToFit="1"/>
      <protection/>
    </xf>
    <xf numFmtId="49" fontId="13" fillId="0" borderId="10" xfId="54" applyNumberFormat="1" applyFont="1" applyFill="1" applyBorder="1" applyAlignment="1">
      <alignment horizontal="left" wrapText="1" shrinkToFit="1"/>
      <protection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justify" vertical="top" wrapText="1"/>
    </xf>
    <xf numFmtId="179" fontId="14" fillId="0" borderId="10" xfId="72" applyNumberFormat="1" applyFont="1" applyFill="1" applyBorder="1" applyAlignment="1">
      <alignment wrapText="1"/>
    </xf>
    <xf numFmtId="0" fontId="67" fillId="0" borderId="0" xfId="0" applyFont="1" applyAlignment="1">
      <alignment wrapText="1"/>
    </xf>
    <xf numFmtId="179" fontId="13" fillId="0" borderId="10" xfId="68" applyNumberFormat="1" applyFont="1" applyFill="1" applyBorder="1" applyAlignment="1">
      <alignment horizontal="left" vertical="justify" wrapText="1"/>
    </xf>
    <xf numFmtId="0" fontId="14" fillId="0" borderId="10" xfId="58" applyFont="1" applyFill="1" applyBorder="1" applyAlignment="1">
      <alignment horizontal="left"/>
      <protection/>
    </xf>
    <xf numFmtId="0" fontId="14" fillId="0" borderId="10" xfId="57" applyFont="1" applyFill="1" applyBorder="1" applyAlignment="1">
      <alignment vertical="center" wrapText="1"/>
      <protection/>
    </xf>
    <xf numFmtId="0" fontId="13" fillId="0" borderId="10" xfId="57" applyNumberFormat="1" applyFont="1" applyFill="1" applyBorder="1" applyAlignment="1">
      <alignment wrapText="1"/>
      <protection/>
    </xf>
    <xf numFmtId="0" fontId="13" fillId="0" borderId="10" xfId="57" applyFont="1" applyFill="1" applyBorder="1" applyAlignment="1">
      <alignment horizontal="left" wrapText="1"/>
      <protection/>
    </xf>
    <xf numFmtId="0" fontId="14" fillId="0" borderId="10" xfId="58" applyFont="1" applyFill="1" applyBorder="1" applyAlignment="1">
      <alignment horizontal="center" wrapText="1"/>
      <protection/>
    </xf>
    <xf numFmtId="0" fontId="14" fillId="33" borderId="10" xfId="0" applyFont="1" applyFill="1" applyBorder="1" applyAlignment="1">
      <alignment wrapText="1"/>
    </xf>
    <xf numFmtId="0" fontId="15" fillId="0" borderId="17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182" fontId="13" fillId="0" borderId="10" xfId="0" applyNumberFormat="1" applyFont="1" applyFill="1" applyBorder="1" applyAlignment="1">
      <alignment/>
    </xf>
    <xf numFmtId="182" fontId="13" fillId="0" borderId="0" xfId="0" applyNumberFormat="1" applyFont="1" applyFill="1" applyAlignment="1">
      <alignment/>
    </xf>
    <xf numFmtId="184" fontId="4" fillId="34" borderId="10" xfId="0" applyNumberFormat="1" applyFont="1" applyFill="1" applyBorder="1" applyAlignment="1">
      <alignment/>
    </xf>
    <xf numFmtId="49" fontId="13" fillId="0" borderId="10" xfId="58" applyNumberFormat="1" applyFont="1" applyFill="1" applyBorder="1" applyAlignment="1">
      <alignment horizontal="justify" wrapText="1"/>
      <protection/>
    </xf>
    <xf numFmtId="49" fontId="15" fillId="0" borderId="18" xfId="0" applyNumberFormat="1" applyFont="1" applyFill="1" applyBorder="1" applyAlignment="1">
      <alignment/>
    </xf>
    <xf numFmtId="182" fontId="15" fillId="0" borderId="21" xfId="0" applyNumberFormat="1" applyFont="1" applyFill="1" applyBorder="1" applyAlignment="1">
      <alignment/>
    </xf>
    <xf numFmtId="2" fontId="15" fillId="0" borderId="22" xfId="0" applyNumberFormat="1" applyFont="1" applyFill="1" applyBorder="1" applyAlignment="1">
      <alignment/>
    </xf>
    <xf numFmtId="184" fontId="15" fillId="0" borderId="2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84" fontId="15" fillId="0" borderId="0" xfId="0" applyNumberFormat="1" applyFont="1" applyFill="1" applyAlignment="1">
      <alignment/>
    </xf>
    <xf numFmtId="0" fontId="13" fillId="0" borderId="13" xfId="54" applyFont="1" applyFill="1" applyBorder="1" applyAlignment="1">
      <alignment horizontal="justify" vertical="top" wrapText="1" shrinkToFit="1"/>
      <protection/>
    </xf>
    <xf numFmtId="49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1" fontId="4" fillId="0" borderId="13" xfId="0" applyNumberFormat="1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184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/>
    </xf>
    <xf numFmtId="182" fontId="17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84" fontId="17" fillId="0" borderId="0" xfId="0" applyNumberFormat="1" applyFont="1" applyFill="1" applyAlignment="1">
      <alignment/>
    </xf>
    <xf numFmtId="0" fontId="4" fillId="0" borderId="0" xfId="58" applyFont="1" applyAlignment="1">
      <alignment horizontal="left" wrapText="1"/>
      <protection/>
    </xf>
    <xf numFmtId="0" fontId="13" fillId="0" borderId="0" xfId="0" applyFont="1" applyAlignment="1">
      <alignment wrapText="1"/>
    </xf>
    <xf numFmtId="184" fontId="1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2" fontId="4" fillId="0" borderId="0" xfId="0" applyNumberFormat="1" applyFont="1" applyFill="1" applyAlignment="1">
      <alignment/>
    </xf>
    <xf numFmtId="2" fontId="4" fillId="35" borderId="0" xfId="0" applyNumberFormat="1" applyFont="1" applyFill="1" applyAlignment="1">
      <alignment/>
    </xf>
    <xf numFmtId="2" fontId="13" fillId="0" borderId="0" xfId="0" applyNumberFormat="1" applyFont="1" applyFill="1" applyAlignment="1">
      <alignment vertical="top" wrapText="1"/>
    </xf>
    <xf numFmtId="2" fontId="3" fillId="35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35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5" fillId="33" borderId="10" xfId="55" applyNumberFormat="1" applyFont="1" applyFill="1" applyBorder="1" applyAlignment="1">
      <alignment/>
      <protection/>
    </xf>
    <xf numFmtId="2" fontId="5" fillId="35" borderId="10" xfId="55" applyNumberFormat="1" applyFont="1" applyFill="1" applyBorder="1" applyAlignment="1">
      <alignment/>
      <protection/>
    </xf>
    <xf numFmtId="2" fontId="4" fillId="35" borderId="10" xfId="55" applyNumberFormat="1" applyFont="1" applyFill="1" applyBorder="1" applyAlignment="1">
      <alignment/>
      <protection/>
    </xf>
    <xf numFmtId="2" fontId="5" fillId="0" borderId="10" xfId="55" applyNumberFormat="1" applyFont="1" applyFill="1" applyBorder="1" applyAlignment="1">
      <alignment/>
      <protection/>
    </xf>
    <xf numFmtId="2" fontId="4" fillId="0" borderId="10" xfId="55" applyNumberFormat="1" applyFont="1" applyFill="1" applyBorder="1" applyAlignment="1">
      <alignment/>
      <protection/>
    </xf>
    <xf numFmtId="2" fontId="4" fillId="34" borderId="10" xfId="0" applyNumberFormat="1" applyFont="1" applyFill="1" applyBorder="1" applyAlignment="1">
      <alignment/>
    </xf>
    <xf numFmtId="2" fontId="68" fillId="0" borderId="10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35" borderId="13" xfId="0" applyNumberFormat="1" applyFont="1" applyFill="1" applyBorder="1" applyAlignment="1">
      <alignment/>
    </xf>
    <xf numFmtId="2" fontId="15" fillId="0" borderId="23" xfId="0" applyNumberFormat="1" applyFont="1" applyFill="1" applyBorder="1" applyAlignment="1">
      <alignment/>
    </xf>
    <xf numFmtId="2" fontId="15" fillId="35" borderId="23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17" fillId="35" borderId="0" xfId="0" applyNumberFormat="1" applyFont="1" applyFill="1" applyBorder="1" applyAlignment="1">
      <alignment/>
    </xf>
    <xf numFmtId="2" fontId="17" fillId="33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33" borderId="11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7" fillId="33" borderId="12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7" fillId="33" borderId="13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2" fontId="11" fillId="0" borderId="24" xfId="0" applyNumberFormat="1" applyFont="1" applyFill="1" applyBorder="1" applyAlignment="1">
      <alignment/>
    </xf>
    <xf numFmtId="2" fontId="11" fillId="33" borderId="11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7" fillId="33" borderId="14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/>
    </xf>
    <xf numFmtId="2" fontId="9" fillId="33" borderId="13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2" fontId="7" fillId="35" borderId="0" xfId="0" applyNumberFormat="1" applyFont="1" applyFill="1" applyAlignment="1">
      <alignment/>
    </xf>
    <xf numFmtId="184" fontId="18" fillId="0" borderId="11" xfId="0" applyNumberFormat="1" applyFont="1" applyFill="1" applyBorder="1" applyAlignment="1">
      <alignment/>
    </xf>
    <xf numFmtId="2" fontId="18" fillId="0" borderId="11" xfId="0" applyNumberFormat="1" applyFont="1" applyFill="1" applyBorder="1" applyAlignment="1">
      <alignment/>
    </xf>
    <xf numFmtId="2" fontId="18" fillId="35" borderId="11" xfId="0" applyNumberFormat="1" applyFont="1" applyFill="1" applyBorder="1" applyAlignment="1">
      <alignment/>
    </xf>
    <xf numFmtId="184" fontId="5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2" fontId="19" fillId="35" borderId="10" xfId="0" applyNumberFormat="1" applyFont="1" applyFill="1" applyBorder="1" applyAlignment="1">
      <alignment/>
    </xf>
    <xf numFmtId="184" fontId="5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5" fillId="35" borderId="13" xfId="0" applyNumberFormat="1" applyFont="1" applyFill="1" applyBorder="1" applyAlignment="1">
      <alignment/>
    </xf>
    <xf numFmtId="184" fontId="20" fillId="0" borderId="11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/>
    </xf>
    <xf numFmtId="2" fontId="20" fillId="35" borderId="11" xfId="0" applyNumberFormat="1" applyFont="1" applyFill="1" applyBorder="1" applyAlignment="1">
      <alignment/>
    </xf>
    <xf numFmtId="2" fontId="20" fillId="35" borderId="25" xfId="0" applyNumberFormat="1" applyFont="1" applyFill="1" applyBorder="1" applyAlignment="1">
      <alignment/>
    </xf>
    <xf numFmtId="184" fontId="5" fillId="0" borderId="14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5" fillId="35" borderId="14" xfId="0" applyNumberFormat="1" applyFont="1" applyFill="1" applyBorder="1" applyAlignment="1">
      <alignment/>
    </xf>
    <xf numFmtId="184" fontId="19" fillId="0" borderId="13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2" fontId="19" fillId="35" borderId="13" xfId="0" applyNumberFormat="1" applyFont="1" applyFill="1" applyBorder="1" applyAlignment="1">
      <alignment/>
    </xf>
    <xf numFmtId="184" fontId="21" fillId="0" borderId="18" xfId="0" applyNumberFormat="1" applyFont="1" applyFill="1" applyBorder="1" applyAlignment="1">
      <alignment/>
    </xf>
    <xf numFmtId="2" fontId="3" fillId="0" borderId="0" xfId="0" applyNumberFormat="1" applyFont="1" applyFill="1" applyAlignment="1">
      <alignment horizontal="left"/>
    </xf>
    <xf numFmtId="184" fontId="4" fillId="0" borderId="0" xfId="0" applyNumberFormat="1" applyFont="1" applyFill="1" applyAlignment="1">
      <alignment wrapText="1"/>
    </xf>
    <xf numFmtId="2" fontId="5" fillId="35" borderId="26" xfId="0" applyNumberFormat="1" applyFont="1" applyFill="1" applyBorder="1" applyAlignment="1">
      <alignment/>
    </xf>
    <xf numFmtId="184" fontId="5" fillId="33" borderId="0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5" fillId="0" borderId="26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2" fontId="5" fillId="33" borderId="26" xfId="0" applyNumberFormat="1" applyFont="1" applyFill="1" applyBorder="1" applyAlignment="1">
      <alignment/>
    </xf>
    <xf numFmtId="2" fontId="5" fillId="33" borderId="26" xfId="55" applyNumberFormat="1" applyFont="1" applyFill="1" applyBorder="1" applyAlignment="1">
      <alignment/>
      <protection/>
    </xf>
    <xf numFmtId="184" fontId="5" fillId="33" borderId="0" xfId="55" applyNumberFormat="1" applyFont="1" applyFill="1" applyBorder="1" applyAlignment="1">
      <alignment/>
      <protection/>
    </xf>
    <xf numFmtId="0" fontId="5" fillId="33" borderId="10" xfId="0" applyFont="1" applyFill="1" applyBorder="1" applyAlignment="1">
      <alignment wrapText="1"/>
    </xf>
    <xf numFmtId="184" fontId="5" fillId="34" borderId="0" xfId="0" applyNumberFormat="1" applyFont="1" applyFill="1" applyBorder="1" applyAlignment="1">
      <alignment/>
    </xf>
    <xf numFmtId="0" fontId="3" fillId="0" borderId="0" xfId="0" applyFont="1" applyFill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49" fontId="5" fillId="33" borderId="10" xfId="0" applyNumberFormat="1" applyFont="1" applyFill="1" applyBorder="1" applyAlignment="1">
      <alignment vertical="top"/>
    </xf>
    <xf numFmtId="49" fontId="4" fillId="0" borderId="13" xfId="0" applyNumberFormat="1" applyFont="1" applyFill="1" applyBorder="1" applyAlignment="1">
      <alignment vertical="top"/>
    </xf>
    <xf numFmtId="49" fontId="15" fillId="0" borderId="18" xfId="0" applyNumberFormat="1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185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49" fontId="7" fillId="0" borderId="12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vertical="top"/>
    </xf>
    <xf numFmtId="49" fontId="7" fillId="0" borderId="13" xfId="0" applyNumberFormat="1" applyFont="1" applyFill="1" applyBorder="1" applyAlignment="1">
      <alignment vertical="top"/>
    </xf>
    <xf numFmtId="49" fontId="11" fillId="0" borderId="15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>
      <alignment vertical="top"/>
    </xf>
    <xf numFmtId="4" fontId="10" fillId="0" borderId="0" xfId="0" applyNumberFormat="1" applyFont="1" applyFill="1" applyAlignment="1">
      <alignment vertical="top"/>
    </xf>
    <xf numFmtId="2" fontId="10" fillId="0" borderId="0" xfId="0" applyNumberFormat="1" applyFont="1" applyFill="1" applyAlignment="1">
      <alignment vertical="top"/>
    </xf>
    <xf numFmtId="49" fontId="9" fillId="0" borderId="13" xfId="0" applyNumberFormat="1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2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54" applyNumberFormat="1" applyFont="1" applyFill="1" applyBorder="1" applyAlignment="1">
      <alignment vertical="top" wrapText="1"/>
      <protection/>
    </xf>
    <xf numFmtId="49" fontId="5" fillId="0" borderId="10" xfId="54" applyNumberFormat="1" applyFont="1" applyFill="1" applyBorder="1" applyAlignment="1">
      <alignment vertical="top" wrapText="1"/>
      <protection/>
    </xf>
    <xf numFmtId="49" fontId="8" fillId="0" borderId="15" xfId="0" applyNumberFormat="1" applyFont="1" applyFill="1" applyBorder="1" applyAlignment="1">
      <alignment vertical="top"/>
    </xf>
    <xf numFmtId="49" fontId="8" fillId="0" borderId="15" xfId="58" applyNumberFormat="1" applyFont="1" applyFill="1" applyBorder="1" applyAlignment="1">
      <alignment vertical="top"/>
      <protection/>
    </xf>
    <xf numFmtId="0" fontId="8" fillId="0" borderId="15" xfId="0" applyFont="1" applyFill="1" applyBorder="1" applyAlignment="1">
      <alignment vertical="top"/>
    </xf>
    <xf numFmtId="0" fontId="11" fillId="0" borderId="15" xfId="0" applyFont="1" applyFill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2" fontId="5" fillId="0" borderId="10" xfId="58" applyNumberFormat="1" applyFont="1" applyBorder="1" applyAlignment="1">
      <alignment horizontal="right"/>
      <protection/>
    </xf>
    <xf numFmtId="2" fontId="4" fillId="0" borderId="10" xfId="0" applyNumberFormat="1" applyFont="1" applyBorder="1" applyAlignment="1">
      <alignment horizontal="right" wrapText="1"/>
    </xf>
    <xf numFmtId="0" fontId="4" fillId="0" borderId="10" xfId="58" applyFont="1" applyBorder="1" applyAlignment="1">
      <alignment horizontal="right"/>
      <protection/>
    </xf>
    <xf numFmtId="2" fontId="5" fillId="0" borderId="10" xfId="0" applyNumberFormat="1" applyFont="1" applyBorder="1" applyAlignment="1">
      <alignment horizontal="right" wrapText="1"/>
    </xf>
    <xf numFmtId="0" fontId="13" fillId="34" borderId="0" xfId="0" applyFont="1" applyFill="1" applyAlignment="1">
      <alignment/>
    </xf>
    <xf numFmtId="0" fontId="4" fillId="34" borderId="0" xfId="0" applyFont="1" applyFill="1" applyAlignment="1">
      <alignment vertical="top"/>
    </xf>
    <xf numFmtId="0" fontId="3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9" fontId="5" fillId="0" borderId="10" xfId="58" applyNumberFormat="1" applyFont="1" applyBorder="1" applyAlignment="1">
      <alignment horizontal="center"/>
      <protection/>
    </xf>
    <xf numFmtId="0" fontId="4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3" fillId="0" borderId="0" xfId="0" applyFont="1" applyAlignment="1">
      <alignment wrapText="1"/>
    </xf>
    <xf numFmtId="0" fontId="5" fillId="0" borderId="0" xfId="58" applyFont="1" applyBorder="1" applyAlignment="1">
      <alignment horizontal="center" vertical="center" wrapText="1"/>
      <protection/>
    </xf>
    <xf numFmtId="0" fontId="4" fillId="0" borderId="0" xfId="58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58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58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84" fontId="13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184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wrapText="1"/>
    </xf>
    <xf numFmtId="2" fontId="5" fillId="35" borderId="10" xfId="0" applyNumberFormat="1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184" fontId="5" fillId="0" borderId="10" xfId="0" applyNumberFormat="1" applyFont="1" applyFill="1" applyBorder="1" applyAlignment="1">
      <alignment vertical="center" wrapText="1"/>
    </xf>
    <xf numFmtId="184" fontId="5" fillId="0" borderId="10" xfId="0" applyNumberFormat="1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Обычный_прил 7,9-2009-2010 нов классиф." xfId="57"/>
    <cellStyle name="Обычный_прилож 8,10 -2008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13" xfId="70"/>
    <cellStyle name="Финансовый 2" xfId="71"/>
    <cellStyle name="Финансовый 3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1;&#1080;&#1076;&#1080;&#1103;&#1080;&#1074;&#1072;&#1085;&#1086;&#1074;&#1072;&#1085;&#1072;\&#1076;&#1083;&#1103;%20&#1086;&#1073;&#1084;&#1077;&#1085;&#1072;\&#1084;&#1086;&#1080;%20&#1076;&#1086;&#1082;&#1080;\RABOTA%202012\&#1041;&#1102;&#1076;&#1078;&#1077;&#1090;%202012&#1075;\&#1080;&#1079;&#1084;&#1077;&#1085;%20&#1086;&#1082;&#1090;&#1103;&#1073;&#1088;&#1100;\&#1089;&#1077;&#1089;&#1089;&#1080;&#1103;%20&#1086;&#1090;%2011.10.2012\&#1080;&#1089;&#1087;.&#1080;%20&#1080;&#1079;&#1084;&#1077;&#1085;.2011,%202012\&#1052;&#1072;&#1081;%202012%20&#1048;&#1079;&#1084;&#1077;&#1085;&#1077;&#1085;&#1080;&#1103;\2012&#1075;%20&#1055;&#1088;&#1080;&#1083;&#1086;&#1078;%20&#1088;&#1072;&#1079;&#1076;%20&#1087;&#1086;&#1076;&#1088;,&#1042;&#1077;&#1076;%20&#1089;&#1090;&#1088;&#1091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,9"/>
      <sheetName val="прил11 (2012-2013рабоч 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zoomScalePageLayoutView="0" workbookViewId="0" topLeftCell="A45">
      <selection activeCell="C3" sqref="C3:F3"/>
    </sheetView>
  </sheetViews>
  <sheetFormatPr defaultColWidth="26.28125" defaultRowHeight="12.75"/>
  <cols>
    <col min="1" max="1" width="52.57421875" style="1" customWidth="1"/>
    <col min="2" max="2" width="7.7109375" style="1" customWidth="1"/>
    <col min="3" max="3" width="7.28125" style="1" customWidth="1"/>
    <col min="4" max="4" width="11.28125" style="1" hidden="1" customWidth="1"/>
    <col min="5" max="6" width="11.28125" style="1" customWidth="1"/>
    <col min="7" max="7" width="8.8515625" style="1" customWidth="1"/>
    <col min="8" max="16384" width="26.28125" style="1" customWidth="1"/>
  </cols>
  <sheetData>
    <row r="1" spans="3:8" ht="12.75">
      <c r="C1" s="2"/>
      <c r="D1" s="2"/>
      <c r="E1" s="2"/>
      <c r="F1" s="2"/>
      <c r="G1" s="2"/>
      <c r="H1" s="2"/>
    </row>
    <row r="2" spans="1:8" ht="12.75" customHeight="1">
      <c r="A2" s="3"/>
      <c r="C2" s="320" t="s">
        <v>520</v>
      </c>
      <c r="D2" s="321"/>
      <c r="E2" s="321"/>
      <c r="F2" s="4"/>
      <c r="G2" s="4"/>
      <c r="H2" s="4"/>
    </row>
    <row r="3" spans="1:8" ht="36.75" customHeight="1">
      <c r="A3" s="3"/>
      <c r="C3" s="322" t="s">
        <v>549</v>
      </c>
      <c r="D3" s="322"/>
      <c r="E3" s="322"/>
      <c r="F3" s="322"/>
      <c r="G3" s="6"/>
      <c r="H3" s="6"/>
    </row>
    <row r="4" spans="1:6" ht="9" customHeight="1">
      <c r="A4" s="3"/>
      <c r="B4" s="5"/>
      <c r="C4" s="5"/>
      <c r="D4" s="5"/>
      <c r="E4" s="6"/>
      <c r="F4" s="6"/>
    </row>
    <row r="5" spans="1:6" ht="12.75">
      <c r="A5" s="323" t="s">
        <v>2</v>
      </c>
      <c r="B5" s="324"/>
      <c r="C5" s="324"/>
      <c r="D5" s="325"/>
      <c r="E5" s="326"/>
      <c r="F5" s="326"/>
    </row>
    <row r="6" spans="1:6" ht="27.75" customHeight="1">
      <c r="A6" s="327" t="s">
        <v>545</v>
      </c>
      <c r="B6" s="328"/>
      <c r="C6" s="328"/>
      <c r="D6" s="328"/>
      <c r="E6" s="328"/>
      <c r="F6" s="328"/>
    </row>
    <row r="7" spans="1:6" ht="12.75">
      <c r="A7" s="96"/>
      <c r="B7" s="93"/>
      <c r="C7" s="93"/>
      <c r="D7" s="93"/>
      <c r="E7" s="93"/>
      <c r="F7" s="93" t="s">
        <v>1</v>
      </c>
    </row>
    <row r="8" spans="1:6" ht="41.25" customHeight="1">
      <c r="A8" s="7" t="s">
        <v>3</v>
      </c>
      <c r="B8" s="7" t="s">
        <v>86</v>
      </c>
      <c r="C8" s="7" t="s">
        <v>87</v>
      </c>
      <c r="D8" s="7" t="s">
        <v>4</v>
      </c>
      <c r="E8" s="309" t="s">
        <v>539</v>
      </c>
      <c r="F8" s="7" t="s">
        <v>537</v>
      </c>
    </row>
    <row r="9" spans="1:7" ht="15" customHeight="1">
      <c r="A9" s="8" t="s">
        <v>5</v>
      </c>
      <c r="B9" s="319" t="s">
        <v>6</v>
      </c>
      <c r="C9" s="319"/>
      <c r="D9" s="10">
        <f>D10+D11+D12+D13+D14+D15+D16+D17</f>
        <v>24669.690000000002</v>
      </c>
      <c r="E9" s="15">
        <f>E10+E11+E12+E13+E14+E15+E16+E17</f>
        <v>5492.396999999998</v>
      </c>
      <c r="F9" s="10">
        <f>F10+F11+F12+F13+F14+F15+F16+F17</f>
        <v>30162.087000000003</v>
      </c>
      <c r="G9" s="95"/>
    </row>
    <row r="10" spans="1:6" ht="21.75" customHeight="1">
      <c r="A10" s="11" t="s">
        <v>452</v>
      </c>
      <c r="B10" s="12" t="s">
        <v>7</v>
      </c>
      <c r="C10" s="12" t="s">
        <v>8</v>
      </c>
      <c r="D10" s="13">
        <f>'прил10 (2013 '!J576</f>
        <v>1047.9</v>
      </c>
      <c r="E10" s="13">
        <f>'прил10 (2013 '!K576</f>
        <v>216.636</v>
      </c>
      <c r="F10" s="13">
        <f>'прил10 (2013 '!L576</f>
        <v>1264.536</v>
      </c>
    </row>
    <row r="11" spans="1:6" ht="25.5" customHeight="1">
      <c r="A11" s="11" t="s">
        <v>453</v>
      </c>
      <c r="B11" s="12" t="s">
        <v>7</v>
      </c>
      <c r="C11" s="12" t="s">
        <v>9</v>
      </c>
      <c r="D11" s="13">
        <f>'прил10 (2013 '!J577</f>
        <v>1779.4299999999998</v>
      </c>
      <c r="E11" s="13">
        <f>'прил10 (2013 '!K577</f>
        <v>-341.331</v>
      </c>
      <c r="F11" s="13">
        <f>'прил10 (2013 '!L577</f>
        <v>1438.0990000000002</v>
      </c>
    </row>
    <row r="12" spans="1:6" ht="15" customHeight="1">
      <c r="A12" s="11" t="s">
        <v>454</v>
      </c>
      <c r="B12" s="12" t="s">
        <v>7</v>
      </c>
      <c r="C12" s="12" t="s">
        <v>10</v>
      </c>
      <c r="D12" s="13">
        <f>'прил10 (2013 '!J578</f>
        <v>16883.75</v>
      </c>
      <c r="E12" s="13">
        <f>'прил10 (2013 '!K578</f>
        <v>3217.8129999999987</v>
      </c>
      <c r="F12" s="13">
        <f>'прил10 (2013 '!L578</f>
        <v>20101.563000000002</v>
      </c>
    </row>
    <row r="13" spans="1:6" ht="15" customHeight="1" hidden="1">
      <c r="A13" s="11" t="s">
        <v>11</v>
      </c>
      <c r="B13" s="12" t="s">
        <v>7</v>
      </c>
      <c r="C13" s="12" t="s">
        <v>12</v>
      </c>
      <c r="D13" s="13">
        <f>'прил10 (2013 '!J579</f>
        <v>0</v>
      </c>
      <c r="E13" s="13">
        <f>'прил10 (2013 '!K579</f>
        <v>0</v>
      </c>
      <c r="F13" s="13">
        <f>'прил10 (2013 '!L579</f>
        <v>0</v>
      </c>
    </row>
    <row r="14" spans="1:6" ht="28.5" customHeight="1">
      <c r="A14" s="11" t="s">
        <v>455</v>
      </c>
      <c r="B14" s="12" t="s">
        <v>7</v>
      </c>
      <c r="C14" s="12" t="s">
        <v>13</v>
      </c>
      <c r="D14" s="13">
        <f>'прил10 (2013 '!J580</f>
        <v>3549.2200000000003</v>
      </c>
      <c r="E14" s="13">
        <f>'прил10 (2013 '!K580</f>
        <v>1344.9689999999998</v>
      </c>
      <c r="F14" s="13">
        <f>'прил10 (2013 '!L580</f>
        <v>4894.189</v>
      </c>
    </row>
    <row r="15" spans="1:6" ht="15" customHeight="1">
      <c r="A15" s="11" t="s">
        <v>14</v>
      </c>
      <c r="B15" s="12" t="s">
        <v>7</v>
      </c>
      <c r="C15" s="12" t="s">
        <v>15</v>
      </c>
      <c r="D15" s="13">
        <f>'прил10 (2013 '!J581</f>
        <v>100</v>
      </c>
      <c r="E15" s="13">
        <f>'прил10 (2013 '!K581</f>
        <v>100</v>
      </c>
      <c r="F15" s="13">
        <f>'прил10 (2013 '!L581</f>
        <v>200</v>
      </c>
    </row>
    <row r="16" spans="1:6" ht="15" customHeight="1">
      <c r="A16" s="11" t="s">
        <v>16</v>
      </c>
      <c r="B16" s="12" t="s">
        <v>7</v>
      </c>
      <c r="C16" s="12" t="s">
        <v>17</v>
      </c>
      <c r="D16" s="13">
        <f>'прил10 (2013 '!J583</f>
        <v>333</v>
      </c>
      <c r="E16" s="13">
        <f>'прил10 (2013 '!K583</f>
        <v>0</v>
      </c>
      <c r="F16" s="13">
        <f>'прил10 (2013 '!L583</f>
        <v>333</v>
      </c>
    </row>
    <row r="17" spans="1:6" ht="15" customHeight="1">
      <c r="A17" s="36" t="s">
        <v>20</v>
      </c>
      <c r="B17" s="12" t="s">
        <v>7</v>
      </c>
      <c r="C17" s="12" t="s">
        <v>19</v>
      </c>
      <c r="D17" s="13">
        <f>'прил10 (2013 '!J585</f>
        <v>976.39</v>
      </c>
      <c r="E17" s="13">
        <f>'прил10 (2013 '!K585</f>
        <v>954.3099999999998</v>
      </c>
      <c r="F17" s="13">
        <f>'прил10 (2013 '!L585</f>
        <v>1930.7</v>
      </c>
    </row>
    <row r="18" spans="1:7" ht="15" customHeight="1">
      <c r="A18" s="8" t="s">
        <v>22</v>
      </c>
      <c r="B18" s="319" t="s">
        <v>23</v>
      </c>
      <c r="C18" s="319"/>
      <c r="D18" s="14">
        <f>D19</f>
        <v>564.6</v>
      </c>
      <c r="E18" s="14">
        <f>E19</f>
        <v>21.7</v>
      </c>
      <c r="F18" s="14">
        <f>F19</f>
        <v>586.3000000000001</v>
      </c>
      <c r="G18" s="95"/>
    </row>
    <row r="19" spans="1:6" ht="15" customHeight="1">
      <c r="A19" s="11" t="s">
        <v>24</v>
      </c>
      <c r="B19" s="12" t="s">
        <v>8</v>
      </c>
      <c r="C19" s="12" t="s">
        <v>9</v>
      </c>
      <c r="D19" s="13">
        <f>'прил10 (2013 '!J588</f>
        <v>564.6</v>
      </c>
      <c r="E19" s="13">
        <f>'прил10 (2013 '!K588</f>
        <v>21.7</v>
      </c>
      <c r="F19" s="13">
        <f>'прил10 (2013 '!L588</f>
        <v>586.3000000000001</v>
      </c>
    </row>
    <row r="20" spans="1:7" ht="15" customHeight="1">
      <c r="A20" s="8" t="s">
        <v>25</v>
      </c>
      <c r="B20" s="319" t="s">
        <v>26</v>
      </c>
      <c r="C20" s="319"/>
      <c r="D20" s="15">
        <f>SUM(D21:D23)</f>
        <v>100</v>
      </c>
      <c r="E20" s="15">
        <f>SUM(E21:E23)</f>
        <v>20</v>
      </c>
      <c r="F20" s="15">
        <f>SUM(F21:F23)</f>
        <v>120</v>
      </c>
      <c r="G20" s="95"/>
    </row>
    <row r="21" spans="1:6" ht="15" customHeight="1" hidden="1">
      <c r="A21" s="11" t="s">
        <v>27</v>
      </c>
      <c r="B21" s="12" t="s">
        <v>9</v>
      </c>
      <c r="C21" s="12" t="s">
        <v>8</v>
      </c>
      <c r="D21" s="13">
        <f>'прил10 (2013 '!J590</f>
        <v>0</v>
      </c>
      <c r="E21" s="13">
        <f>'прил10 (2013 '!K590</f>
        <v>0</v>
      </c>
      <c r="F21" s="13">
        <f>'прил10 (2013 '!L590</f>
        <v>0</v>
      </c>
    </row>
    <row r="22" spans="1:6" ht="25.5" customHeight="1">
      <c r="A22" s="11" t="s">
        <v>28</v>
      </c>
      <c r="B22" s="12" t="s">
        <v>9</v>
      </c>
      <c r="C22" s="12" t="s">
        <v>29</v>
      </c>
      <c r="D22" s="13">
        <f>'прил10 (2013 '!J591</f>
        <v>75</v>
      </c>
      <c r="E22" s="13">
        <f>'прил10 (2013 '!K591</f>
        <v>0</v>
      </c>
      <c r="F22" s="13">
        <f>'прил10 (2013 '!L591</f>
        <v>75</v>
      </c>
    </row>
    <row r="23" spans="1:6" ht="15" customHeight="1">
      <c r="A23" s="11" t="s">
        <v>30</v>
      </c>
      <c r="B23" s="12" t="s">
        <v>9</v>
      </c>
      <c r="C23" s="12" t="s">
        <v>21</v>
      </c>
      <c r="D23" s="13">
        <f>'прил10 (2013 '!J592</f>
        <v>25</v>
      </c>
      <c r="E23" s="13">
        <f>'прил10 (2013 '!K592</f>
        <v>20</v>
      </c>
      <c r="F23" s="13">
        <f>'прил10 (2013 '!L592</f>
        <v>45</v>
      </c>
    </row>
    <row r="24" spans="1:7" ht="15" customHeight="1">
      <c r="A24" s="8" t="s">
        <v>31</v>
      </c>
      <c r="B24" s="319" t="s">
        <v>32</v>
      </c>
      <c r="C24" s="319"/>
      <c r="D24" s="15">
        <f>SUM(D25:D28)</f>
        <v>1536.54</v>
      </c>
      <c r="E24" s="15">
        <f>SUM(E25:E28)</f>
        <v>1250.574</v>
      </c>
      <c r="F24" s="15">
        <f>SUM(F25:F28)</f>
        <v>2787.114</v>
      </c>
      <c r="G24" s="95"/>
    </row>
    <row r="25" spans="1:6" ht="15" customHeight="1" hidden="1">
      <c r="A25" s="11" t="s">
        <v>33</v>
      </c>
      <c r="B25" s="12" t="s">
        <v>10</v>
      </c>
      <c r="C25" s="12" t="s">
        <v>7</v>
      </c>
      <c r="D25" s="13"/>
      <c r="E25" s="13"/>
      <c r="F25" s="13"/>
    </row>
    <row r="26" spans="1:6" ht="15" customHeight="1">
      <c r="A26" s="11" t="s">
        <v>34</v>
      </c>
      <c r="B26" s="12" t="s">
        <v>10</v>
      </c>
      <c r="C26" s="12" t="s">
        <v>12</v>
      </c>
      <c r="D26" s="13">
        <f>'прил10 (2013 '!J594</f>
        <v>160</v>
      </c>
      <c r="E26" s="13">
        <f>'прил10 (2013 '!K594</f>
        <v>500</v>
      </c>
      <c r="F26" s="13">
        <f>'прил10 (2013 '!L594</f>
        <v>660</v>
      </c>
    </row>
    <row r="27" spans="1:6" ht="15" customHeight="1" hidden="1">
      <c r="A27" s="11" t="s">
        <v>497</v>
      </c>
      <c r="B27" s="12" t="s">
        <v>10</v>
      </c>
      <c r="C27" s="12" t="s">
        <v>29</v>
      </c>
      <c r="D27" s="13">
        <f>'прил10 (2013 '!J595</f>
        <v>0</v>
      </c>
      <c r="E27" s="13">
        <f>'прил10 (2013 '!K595</f>
        <v>0</v>
      </c>
      <c r="F27" s="13">
        <f>'прил10 (2013 '!L595</f>
        <v>0</v>
      </c>
    </row>
    <row r="28" spans="1:6" ht="15" customHeight="1">
      <c r="A28" s="11" t="s">
        <v>36</v>
      </c>
      <c r="B28" s="12" t="s">
        <v>10</v>
      </c>
      <c r="C28" s="12" t="s">
        <v>18</v>
      </c>
      <c r="D28" s="13">
        <f>'прил10 (2013 '!J597</f>
        <v>1376.54</v>
      </c>
      <c r="E28" s="13">
        <f>'прил10 (2013 '!K597</f>
        <v>750.574</v>
      </c>
      <c r="F28" s="13">
        <f>'прил10 (2013 '!L597</f>
        <v>2127.114</v>
      </c>
    </row>
    <row r="29" spans="1:7" ht="15" customHeight="1">
      <c r="A29" s="8" t="s">
        <v>37</v>
      </c>
      <c r="B29" s="319" t="s">
        <v>38</v>
      </c>
      <c r="C29" s="319"/>
      <c r="D29" s="15">
        <f>SUM(D30:D32)</f>
        <v>2350</v>
      </c>
      <c r="E29" s="15">
        <f>SUM(E30:E32)</f>
        <v>-100</v>
      </c>
      <c r="F29" s="15">
        <f>SUM(F30:F32)</f>
        <v>2250</v>
      </c>
      <c r="G29" s="95"/>
    </row>
    <row r="30" spans="1:6" ht="15" customHeight="1" hidden="1">
      <c r="A30" s="11" t="s">
        <v>39</v>
      </c>
      <c r="B30" s="12" t="s">
        <v>12</v>
      </c>
      <c r="C30" s="12" t="s">
        <v>7</v>
      </c>
      <c r="D30" s="13">
        <f>'прил10 (2013 '!J599</f>
        <v>0</v>
      </c>
      <c r="E30" s="13">
        <f>'прил10 (2013 '!K599</f>
        <v>0</v>
      </c>
      <c r="F30" s="13">
        <f>'прил10 (2013 '!L599</f>
        <v>0</v>
      </c>
    </row>
    <row r="31" spans="1:6" ht="15" customHeight="1">
      <c r="A31" s="11" t="s">
        <v>40</v>
      </c>
      <c r="B31" s="12" t="s">
        <v>12</v>
      </c>
      <c r="C31" s="12" t="s">
        <v>8</v>
      </c>
      <c r="D31" s="13">
        <f>'прил10 (2013 '!J600</f>
        <v>2350</v>
      </c>
      <c r="E31" s="13">
        <f>'прил10 (2013 '!K600</f>
        <v>-100</v>
      </c>
      <c r="F31" s="13">
        <f>'прил10 (2013 '!L600</f>
        <v>2250</v>
      </c>
    </row>
    <row r="32" spans="1:6" ht="15" customHeight="1" hidden="1">
      <c r="A32" s="11" t="s">
        <v>41</v>
      </c>
      <c r="B32" s="12" t="s">
        <v>12</v>
      </c>
      <c r="C32" s="12" t="s">
        <v>9</v>
      </c>
      <c r="D32" s="13">
        <f>'прил10 (2013 '!J601</f>
        <v>0</v>
      </c>
      <c r="E32" s="13">
        <f>'прил10 (2013 '!K601</f>
        <v>0</v>
      </c>
      <c r="F32" s="13">
        <f>'прил10 (2013 '!L601</f>
        <v>0</v>
      </c>
    </row>
    <row r="33" spans="1:7" ht="15" customHeight="1">
      <c r="A33" s="8" t="s">
        <v>42</v>
      </c>
      <c r="B33" s="319" t="s">
        <v>43</v>
      </c>
      <c r="C33" s="319"/>
      <c r="D33" s="15">
        <f>SUM(D34:D38)</f>
        <v>196132.44</v>
      </c>
      <c r="E33" s="15">
        <f>SUM(E34:E38)</f>
        <v>19620.038000000004</v>
      </c>
      <c r="F33" s="15">
        <f>SUM(F34:F38)</f>
        <v>217419.878</v>
      </c>
      <c r="G33" s="95"/>
    </row>
    <row r="34" spans="1:6" ht="15" customHeight="1">
      <c r="A34" s="11" t="s">
        <v>44</v>
      </c>
      <c r="B34" s="12" t="s">
        <v>15</v>
      </c>
      <c r="C34" s="12" t="s">
        <v>7</v>
      </c>
      <c r="D34" s="13">
        <f>'прил10 (2013 '!J604</f>
        <v>2564.73</v>
      </c>
      <c r="E34" s="13">
        <f>'прил10 (2013 '!K604</f>
        <v>-764.73</v>
      </c>
      <c r="F34" s="13">
        <f>'прил10 (2013 '!L604</f>
        <v>1800</v>
      </c>
    </row>
    <row r="35" spans="1:6" ht="15" customHeight="1">
      <c r="A35" s="11" t="s">
        <v>45</v>
      </c>
      <c r="B35" s="12" t="s">
        <v>15</v>
      </c>
      <c r="C35" s="12" t="s">
        <v>8</v>
      </c>
      <c r="D35" s="13">
        <f>'прил10 (2013 '!J605</f>
        <v>187323</v>
      </c>
      <c r="E35" s="13">
        <f>'прил10 (2013 '!K605</f>
        <v>16423.370000000003</v>
      </c>
      <c r="F35" s="13">
        <f>'прил10 (2013 '!L605</f>
        <v>205413.77000000002</v>
      </c>
    </row>
    <row r="36" spans="1:6" ht="15" customHeight="1">
      <c r="A36" s="11" t="s">
        <v>46</v>
      </c>
      <c r="B36" s="12" t="s">
        <v>15</v>
      </c>
      <c r="C36" s="12" t="s">
        <v>12</v>
      </c>
      <c r="D36" s="13">
        <f>'прил10 (2013 '!J606</f>
        <v>131.5</v>
      </c>
      <c r="E36" s="13">
        <f>'прил10 (2013 '!K606</f>
        <v>707.46</v>
      </c>
      <c r="F36" s="13">
        <f>'прил10 (2013 '!L606</f>
        <v>838.96</v>
      </c>
    </row>
    <row r="37" spans="1:6" ht="15" customHeight="1">
      <c r="A37" s="11" t="s">
        <v>47</v>
      </c>
      <c r="B37" s="12" t="s">
        <v>15</v>
      </c>
      <c r="C37" s="12" t="s">
        <v>15</v>
      </c>
      <c r="D37" s="13">
        <f>'прил10 (2013 '!J607</f>
        <v>408.79999999999995</v>
      </c>
      <c r="E37" s="13">
        <f>'прил10 (2013 '!K607</f>
        <v>-62.87299999999999</v>
      </c>
      <c r="F37" s="13">
        <f>'прил10 (2013 '!L607</f>
        <v>345.927</v>
      </c>
    </row>
    <row r="38" spans="1:6" ht="15" customHeight="1">
      <c r="A38" s="11" t="s">
        <v>48</v>
      </c>
      <c r="B38" s="12" t="s">
        <v>15</v>
      </c>
      <c r="C38" s="12" t="s">
        <v>29</v>
      </c>
      <c r="D38" s="13">
        <f>'прил10 (2013 '!J608</f>
        <v>5704.41</v>
      </c>
      <c r="E38" s="13">
        <f>'прил10 (2013 '!K608</f>
        <v>3316.811</v>
      </c>
      <c r="F38" s="13">
        <f>'прил10 (2013 '!L608</f>
        <v>9021.221000000001</v>
      </c>
    </row>
    <row r="39" spans="1:7" ht="15" customHeight="1">
      <c r="A39" s="8" t="s">
        <v>49</v>
      </c>
      <c r="B39" s="319" t="s">
        <v>50</v>
      </c>
      <c r="C39" s="319"/>
      <c r="D39" s="15">
        <f>SUM(D40:D42)</f>
        <v>8517.099999999999</v>
      </c>
      <c r="E39" s="15">
        <f>SUM(E40:E42)</f>
        <v>1866.3429999999994</v>
      </c>
      <c r="F39" s="15">
        <f>SUM(F40:F42)</f>
        <v>10383.443</v>
      </c>
      <c r="G39" s="95"/>
    </row>
    <row r="40" spans="1:6" ht="15" customHeight="1">
      <c r="A40" s="11" t="s">
        <v>51</v>
      </c>
      <c r="B40" s="12" t="s">
        <v>35</v>
      </c>
      <c r="C40" s="12" t="s">
        <v>7</v>
      </c>
      <c r="D40" s="13">
        <f>'прил10 (2013 '!J610</f>
        <v>6067.61</v>
      </c>
      <c r="E40" s="13">
        <f>'прил10 (2013 '!K610</f>
        <v>1221.0669999999996</v>
      </c>
      <c r="F40" s="13">
        <f>'прил10 (2013 '!L610</f>
        <v>7288.677</v>
      </c>
    </row>
    <row r="41" spans="1:6" ht="15" customHeight="1" hidden="1">
      <c r="A41" s="11" t="s">
        <v>52</v>
      </c>
      <c r="B41" s="12" t="s">
        <v>35</v>
      </c>
      <c r="C41" s="12" t="s">
        <v>10</v>
      </c>
      <c r="D41" s="13">
        <f>'прил10 (2013 '!J611</f>
        <v>0</v>
      </c>
      <c r="E41" s="13">
        <f>'прил10 (2013 '!K611</f>
        <v>0</v>
      </c>
      <c r="F41" s="13">
        <f>'прил10 (2013 '!L611</f>
        <v>0</v>
      </c>
    </row>
    <row r="42" spans="1:6" ht="15" customHeight="1">
      <c r="A42" s="11" t="s">
        <v>53</v>
      </c>
      <c r="B42" s="12" t="s">
        <v>35</v>
      </c>
      <c r="C42" s="12" t="s">
        <v>10</v>
      </c>
      <c r="D42" s="13">
        <f>'прил10 (2013 '!J612</f>
        <v>2449.49</v>
      </c>
      <c r="E42" s="13">
        <f>'прил10 (2013 '!K612</f>
        <v>645.276</v>
      </c>
      <c r="F42" s="13">
        <f>'прил10 (2013 '!L612</f>
        <v>3094.766</v>
      </c>
    </row>
    <row r="43" spans="1:7" ht="15" customHeight="1">
      <c r="A43" s="8" t="s">
        <v>54</v>
      </c>
      <c r="B43" s="319" t="s">
        <v>55</v>
      </c>
      <c r="C43" s="319"/>
      <c r="D43" s="15">
        <f>SUM(D44:D47)</f>
        <v>0</v>
      </c>
      <c r="E43" s="15">
        <f>SUM(E44:E47)</f>
        <v>1340</v>
      </c>
      <c r="F43" s="15">
        <f>SUM(F44:F47)</f>
        <v>1340</v>
      </c>
      <c r="G43" s="95"/>
    </row>
    <row r="44" spans="1:6" ht="15" customHeight="1" hidden="1">
      <c r="A44" s="11" t="s">
        <v>56</v>
      </c>
      <c r="B44" s="12" t="s">
        <v>29</v>
      </c>
      <c r="C44" s="12" t="s">
        <v>7</v>
      </c>
      <c r="D44" s="13">
        <f>'прил10 (2013 '!J615</f>
        <v>0</v>
      </c>
      <c r="E44" s="13">
        <f>'прил10 (2013 '!K615</f>
        <v>0</v>
      </c>
      <c r="F44" s="13">
        <f>'прил10 (2013 '!L615</f>
        <v>0</v>
      </c>
    </row>
    <row r="45" spans="1:6" ht="15" customHeight="1">
      <c r="A45" s="11" t="s">
        <v>57</v>
      </c>
      <c r="B45" s="12" t="s">
        <v>29</v>
      </c>
      <c r="C45" s="12" t="s">
        <v>8</v>
      </c>
      <c r="D45" s="13">
        <f>'прил10 (2013 '!J616</f>
        <v>0</v>
      </c>
      <c r="E45" s="13">
        <f>'прил10 (2013 '!K616</f>
        <v>950</v>
      </c>
      <c r="F45" s="13">
        <f>'прил10 (2013 '!L616</f>
        <v>950</v>
      </c>
    </row>
    <row r="46" spans="1:6" ht="15" customHeight="1" hidden="1">
      <c r="A46" s="11" t="s">
        <v>58</v>
      </c>
      <c r="B46" s="12" t="s">
        <v>29</v>
      </c>
      <c r="C46" s="12" t="s">
        <v>10</v>
      </c>
      <c r="D46" s="13">
        <f>'прил10 (2013 '!J617</f>
        <v>0</v>
      </c>
      <c r="E46" s="13">
        <f>'прил10 (2013 '!K617</f>
        <v>0</v>
      </c>
      <c r="F46" s="13">
        <f>'прил10 (2013 '!L617</f>
        <v>0</v>
      </c>
    </row>
    <row r="47" spans="1:6" ht="15" customHeight="1">
      <c r="A47" s="11" t="s">
        <v>60</v>
      </c>
      <c r="B47" s="12" t="s">
        <v>29</v>
      </c>
      <c r="C47" s="12" t="s">
        <v>29</v>
      </c>
      <c r="D47" s="13">
        <f>'прил10 (2013 '!J619</f>
        <v>0</v>
      </c>
      <c r="E47" s="13">
        <f>'прил10 (2013 '!K619</f>
        <v>390</v>
      </c>
      <c r="F47" s="13">
        <f>'прил10 (2013 '!L619</f>
        <v>390</v>
      </c>
    </row>
    <row r="48" spans="1:7" ht="15" customHeight="1">
      <c r="A48" s="8" t="s">
        <v>63</v>
      </c>
      <c r="B48" s="319" t="s">
        <v>64</v>
      </c>
      <c r="C48" s="319"/>
      <c r="D48" s="15">
        <f>SUM(D49:D53)</f>
        <v>19266.269999999997</v>
      </c>
      <c r="E48" s="15">
        <f>SUM(E49:E53)</f>
        <v>5663.23</v>
      </c>
      <c r="F48" s="15">
        <f>SUM(F49:F53)</f>
        <v>24929.5</v>
      </c>
      <c r="G48" s="95"/>
    </row>
    <row r="49" spans="1:6" ht="15" customHeight="1">
      <c r="A49" s="11" t="s">
        <v>65</v>
      </c>
      <c r="B49" s="12" t="s">
        <v>62</v>
      </c>
      <c r="C49" s="12" t="s">
        <v>7</v>
      </c>
      <c r="D49" s="13">
        <f>'прил10 (2013 '!J622</f>
        <v>45</v>
      </c>
      <c r="E49" s="13">
        <f>'прил10 (2013 '!K622</f>
        <v>78</v>
      </c>
      <c r="F49" s="13">
        <f>'прил10 (2013 '!L622</f>
        <v>123</v>
      </c>
    </row>
    <row r="50" spans="1:6" ht="15" customHeight="1">
      <c r="A50" s="11" t="s">
        <v>66</v>
      </c>
      <c r="B50" s="12" t="s">
        <v>62</v>
      </c>
      <c r="C50" s="12" t="s">
        <v>8</v>
      </c>
      <c r="D50" s="13">
        <f>'прил10 (2013 '!J623</f>
        <v>363.57</v>
      </c>
      <c r="E50" s="13">
        <f>'прил10 (2013 '!K623</f>
        <v>-363.57</v>
      </c>
      <c r="F50" s="13">
        <f>'прил10 (2013 '!L623</f>
        <v>0</v>
      </c>
    </row>
    <row r="51" spans="1:6" ht="15" customHeight="1">
      <c r="A51" s="11" t="s">
        <v>67</v>
      </c>
      <c r="B51" s="12" t="s">
        <v>62</v>
      </c>
      <c r="C51" s="12" t="s">
        <v>9</v>
      </c>
      <c r="D51" s="13">
        <f>'прил10 (2013 '!J624</f>
        <v>1066</v>
      </c>
      <c r="E51" s="13">
        <f>'прил10 (2013 '!K624</f>
        <v>1339.5</v>
      </c>
      <c r="F51" s="13">
        <f>'прил10 (2013 '!L624</f>
        <v>2405.5</v>
      </c>
    </row>
    <row r="52" spans="1:6" ht="15" customHeight="1">
      <c r="A52" s="11" t="s">
        <v>68</v>
      </c>
      <c r="B52" s="12" t="s">
        <v>62</v>
      </c>
      <c r="C52" s="12" t="s">
        <v>10</v>
      </c>
      <c r="D52" s="13">
        <f>'прил10 (2013 '!J625</f>
        <v>17598.1</v>
      </c>
      <c r="E52" s="13">
        <f>'прил10 (2013 '!K625</f>
        <v>4482.9</v>
      </c>
      <c r="F52" s="13">
        <f>'прил10 (2013 '!L625</f>
        <v>22081</v>
      </c>
    </row>
    <row r="53" spans="1:6" ht="15" customHeight="1">
      <c r="A53" s="11" t="s">
        <v>69</v>
      </c>
      <c r="B53" s="12" t="s">
        <v>62</v>
      </c>
      <c r="C53" s="12" t="s">
        <v>13</v>
      </c>
      <c r="D53" s="13">
        <f>'прил10 (2013 '!J626</f>
        <v>193.6</v>
      </c>
      <c r="E53" s="13">
        <f>'прил10 (2013 '!K626</f>
        <v>126.4</v>
      </c>
      <c r="F53" s="13">
        <f>'прил10 (2013 '!L626</f>
        <v>320</v>
      </c>
    </row>
    <row r="54" spans="1:7" ht="15" customHeight="1">
      <c r="A54" s="8" t="s">
        <v>59</v>
      </c>
      <c r="B54" s="319" t="s">
        <v>70</v>
      </c>
      <c r="C54" s="319"/>
      <c r="D54" s="14">
        <f>D55</f>
        <v>1287.58</v>
      </c>
      <c r="E54" s="14">
        <f>E55</f>
        <v>713.72</v>
      </c>
      <c r="F54" s="14">
        <f>F55</f>
        <v>2001.3</v>
      </c>
      <c r="G54" s="95"/>
    </row>
    <row r="55" spans="1:6" ht="15" customHeight="1">
      <c r="A55" s="11" t="s">
        <v>71</v>
      </c>
      <c r="B55" s="12" t="s">
        <v>17</v>
      </c>
      <c r="C55" s="12" t="s">
        <v>7</v>
      </c>
      <c r="D55" s="13">
        <f>'прил10 (2013 '!J633</f>
        <v>1287.58</v>
      </c>
      <c r="E55" s="13">
        <f>'прил10 (2013 '!K633</f>
        <v>713.72</v>
      </c>
      <c r="F55" s="13">
        <f>'прил10 (2013 '!L633</f>
        <v>2001.3</v>
      </c>
    </row>
    <row r="56" spans="1:7" ht="15" customHeight="1">
      <c r="A56" s="8" t="s">
        <v>72</v>
      </c>
      <c r="B56" s="319" t="s">
        <v>73</v>
      </c>
      <c r="C56" s="319"/>
      <c r="D56" s="14">
        <f>D57</f>
        <v>903.6</v>
      </c>
      <c r="E56" s="14">
        <f>E57</f>
        <v>376.58</v>
      </c>
      <c r="F56" s="14">
        <f>F57</f>
        <v>1280.18</v>
      </c>
      <c r="G56" s="95"/>
    </row>
    <row r="57" spans="1:6" ht="15" customHeight="1">
      <c r="A57" s="11" t="s">
        <v>52</v>
      </c>
      <c r="B57" s="12" t="s">
        <v>18</v>
      </c>
      <c r="C57" s="12" t="s">
        <v>8</v>
      </c>
      <c r="D57" s="13">
        <f>'прил10 (2013 '!J636</f>
        <v>903.6</v>
      </c>
      <c r="E57" s="13">
        <f>'прил10 (2013 '!K636</f>
        <v>376.58</v>
      </c>
      <c r="F57" s="13">
        <f>'прил10 (2013 '!L636</f>
        <v>1280.18</v>
      </c>
    </row>
    <row r="58" spans="1:7" ht="15" customHeight="1">
      <c r="A58" s="8" t="s">
        <v>74</v>
      </c>
      <c r="B58" s="319" t="s">
        <v>75</v>
      </c>
      <c r="C58" s="319"/>
      <c r="D58" s="14">
        <f>D59</f>
        <v>45.04</v>
      </c>
      <c r="E58" s="14">
        <f>E59</f>
        <v>194.96</v>
      </c>
      <c r="F58" s="14">
        <f>F59</f>
        <v>240</v>
      </c>
      <c r="G58" s="95"/>
    </row>
    <row r="59" spans="1:6" ht="24.75" customHeight="1">
      <c r="A59" s="11" t="s">
        <v>76</v>
      </c>
      <c r="B59" s="12" t="s">
        <v>19</v>
      </c>
      <c r="C59" s="12" t="s">
        <v>7</v>
      </c>
      <c r="D59" s="13">
        <f>'прил10 (2013 '!J640</f>
        <v>45.04</v>
      </c>
      <c r="E59" s="13">
        <f>'прил10 (2013 '!K640</f>
        <v>194.96</v>
      </c>
      <c r="F59" s="13">
        <f>'прил10 (2013 '!L640</f>
        <v>240</v>
      </c>
    </row>
    <row r="60" spans="1:7" ht="23.25" customHeight="1">
      <c r="A60" s="8" t="s">
        <v>77</v>
      </c>
      <c r="B60" s="319" t="s">
        <v>78</v>
      </c>
      <c r="C60" s="319"/>
      <c r="D60" s="14">
        <f>D61+D62</f>
        <v>29125.9</v>
      </c>
      <c r="E60" s="14">
        <f>E61+E62</f>
        <v>-416.8</v>
      </c>
      <c r="F60" s="14">
        <f>F61+F62</f>
        <v>28709.100000000002</v>
      </c>
      <c r="G60" s="95"/>
    </row>
    <row r="61" spans="1:6" ht="23.25" customHeight="1">
      <c r="A61" s="11" t="s">
        <v>79</v>
      </c>
      <c r="B61" s="12" t="s">
        <v>21</v>
      </c>
      <c r="C61" s="12" t="s">
        <v>7</v>
      </c>
      <c r="D61" s="13">
        <f>'прил10 (2013 '!J643</f>
        <v>29125.9</v>
      </c>
      <c r="E61" s="13">
        <f>'прил10 (2013 '!K643</f>
        <v>-416.8</v>
      </c>
      <c r="F61" s="13">
        <f>'прил10 (2013 '!L643</f>
        <v>28709.100000000002</v>
      </c>
    </row>
    <row r="62" spans="1:6" ht="26.25" customHeight="1" hidden="1">
      <c r="A62" s="11" t="s">
        <v>80</v>
      </c>
      <c r="B62" s="12" t="s">
        <v>21</v>
      </c>
      <c r="C62" s="12" t="s">
        <v>9</v>
      </c>
      <c r="D62" s="13">
        <f>'прил10 (2013 '!J645</f>
        <v>0</v>
      </c>
      <c r="E62" s="13">
        <f>'прил10 (2013 '!K645</f>
        <v>0</v>
      </c>
      <c r="F62" s="13">
        <f>'прил10 (2013 '!L645</f>
        <v>0</v>
      </c>
    </row>
    <row r="63" spans="1:6" ht="17.25" customHeight="1">
      <c r="A63" s="11" t="s">
        <v>546</v>
      </c>
      <c r="B63" s="12" t="s">
        <v>528</v>
      </c>
      <c r="C63" s="12" t="s">
        <v>528</v>
      </c>
      <c r="D63" s="13">
        <v>7294.84</v>
      </c>
      <c r="E63" s="13">
        <v>-7294.84</v>
      </c>
      <c r="F63" s="13">
        <f>D63+E63</f>
        <v>0</v>
      </c>
    </row>
    <row r="64" spans="1:7" ht="12.75">
      <c r="A64" s="8" t="s">
        <v>81</v>
      </c>
      <c r="B64" s="9"/>
      <c r="C64" s="9"/>
      <c r="D64" s="15">
        <f>D9+D18+D20+D24+D29+D33+D39+D43+D48+D54+D56+D58+D60+D63</f>
        <v>291793.60000000003</v>
      </c>
      <c r="E64" s="15">
        <f>E9+E18+E20+E24+E29+E33+E39+E43+E48+E54+E56+E58+E60+E63</f>
        <v>28747.902000000006</v>
      </c>
      <c r="F64" s="15">
        <f>F9+F18+F20+F24+F29+F33+F39+F43+F48+F54+F56+F58+F60+F63</f>
        <v>322208.902</v>
      </c>
      <c r="G64" s="95"/>
    </row>
    <row r="65" spans="4:5" ht="12.75">
      <c r="D65" s="16"/>
      <c r="E65" s="16"/>
    </row>
    <row r="66" spans="4:6" ht="12.75">
      <c r="D66" s="16"/>
      <c r="E66" s="16"/>
      <c r="F66" s="16"/>
    </row>
  </sheetData>
  <sheetProtection/>
  <mergeCells count="17">
    <mergeCell ref="B43:C43"/>
    <mergeCell ref="C2:E2"/>
    <mergeCell ref="C3:F3"/>
    <mergeCell ref="A5:F5"/>
    <mergeCell ref="A6:F6"/>
    <mergeCell ref="B9:C9"/>
    <mergeCell ref="B18:C18"/>
    <mergeCell ref="B48:C48"/>
    <mergeCell ref="B54:C54"/>
    <mergeCell ref="B56:C56"/>
    <mergeCell ref="B58:C58"/>
    <mergeCell ref="B60:C60"/>
    <mergeCell ref="B20:C20"/>
    <mergeCell ref="B24:C24"/>
    <mergeCell ref="B29:C29"/>
    <mergeCell ref="B33:C33"/>
    <mergeCell ref="B39:C39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zoomScalePageLayoutView="0" workbookViewId="0" topLeftCell="A57">
      <selection activeCell="D3" sqref="D3:G3"/>
    </sheetView>
  </sheetViews>
  <sheetFormatPr defaultColWidth="26.28125" defaultRowHeight="12.75"/>
  <cols>
    <col min="1" max="1" width="49.7109375" style="1" customWidth="1"/>
    <col min="2" max="2" width="7.7109375" style="1" customWidth="1"/>
    <col min="3" max="3" width="7.28125" style="1" customWidth="1"/>
    <col min="4" max="4" width="11.28125" style="1" hidden="1" customWidth="1"/>
    <col min="5" max="5" width="8.57421875" style="1" customWidth="1"/>
    <col min="6" max="6" width="12.28125" style="1" customWidth="1"/>
    <col min="7" max="7" width="10.140625" style="1" customWidth="1"/>
    <col min="8" max="16384" width="26.28125" style="1" customWidth="1"/>
  </cols>
  <sheetData>
    <row r="1" spans="3:8" ht="12.75">
      <c r="C1" s="2"/>
      <c r="D1" s="2"/>
      <c r="E1" s="2"/>
      <c r="F1" s="2"/>
      <c r="G1" s="2"/>
      <c r="H1" s="2"/>
    </row>
    <row r="2" spans="1:8" ht="12.75" customHeight="1">
      <c r="A2" s="3"/>
      <c r="C2" s="177" t="s">
        <v>520</v>
      </c>
      <c r="D2" s="321" t="s">
        <v>550</v>
      </c>
      <c r="E2" s="321"/>
      <c r="F2" s="321"/>
      <c r="G2" s="321"/>
      <c r="H2" s="4"/>
    </row>
    <row r="3" spans="1:8" ht="36" customHeight="1">
      <c r="A3" s="3"/>
      <c r="C3" s="178"/>
      <c r="D3" s="322" t="s">
        <v>549</v>
      </c>
      <c r="E3" s="329"/>
      <c r="F3" s="329"/>
      <c r="G3" s="329"/>
      <c r="H3" s="6"/>
    </row>
    <row r="4" spans="1:6" ht="9" customHeight="1">
      <c r="A4" s="3"/>
      <c r="B4" s="5"/>
      <c r="C4" s="5"/>
      <c r="D4" s="5"/>
      <c r="E4" s="6"/>
      <c r="F4" s="6"/>
    </row>
    <row r="5" spans="1:7" ht="12.75">
      <c r="A5" s="323" t="s">
        <v>2</v>
      </c>
      <c r="B5" s="324"/>
      <c r="C5" s="324"/>
      <c r="D5" s="332"/>
      <c r="E5" s="333"/>
      <c r="F5" s="333"/>
      <c r="G5" s="329"/>
    </row>
    <row r="6" spans="1:7" ht="39" customHeight="1">
      <c r="A6" s="330" t="s">
        <v>548</v>
      </c>
      <c r="B6" s="331"/>
      <c r="C6" s="331"/>
      <c r="D6" s="331"/>
      <c r="E6" s="331"/>
      <c r="F6" s="331"/>
      <c r="G6" s="329"/>
    </row>
    <row r="7" spans="1:7" ht="12.75">
      <c r="A7" s="96"/>
      <c r="B7" s="93"/>
      <c r="C7" s="93"/>
      <c r="D7" s="93"/>
      <c r="E7" s="93"/>
      <c r="F7" s="93"/>
      <c r="G7" s="93" t="s">
        <v>1</v>
      </c>
    </row>
    <row r="8" spans="1:7" ht="41.25" customHeight="1">
      <c r="A8" s="7" t="s">
        <v>3</v>
      </c>
      <c r="B8" s="7" t="s">
        <v>86</v>
      </c>
      <c r="C8" s="7" t="s">
        <v>87</v>
      </c>
      <c r="D8" s="7" t="s">
        <v>547</v>
      </c>
      <c r="E8" s="309" t="s">
        <v>539</v>
      </c>
      <c r="F8" s="7" t="s">
        <v>541</v>
      </c>
      <c r="G8" s="7" t="s">
        <v>543</v>
      </c>
    </row>
    <row r="9" spans="1:7" ht="15" customHeight="1">
      <c r="A9" s="8" t="s">
        <v>5</v>
      </c>
      <c r="B9" s="319" t="s">
        <v>6</v>
      </c>
      <c r="C9" s="319"/>
      <c r="D9" s="310">
        <f>D10+D11+D12+D13+D14+D15+D16+D17</f>
        <v>26177.28</v>
      </c>
      <c r="E9" s="310">
        <f>E10+E11+E12+E13+E14+E15+E16+E17</f>
        <v>3600.1349999999998</v>
      </c>
      <c r="F9" s="310">
        <f>F10+F11+F12+F13+F14+F15+F16+F17</f>
        <v>29777.414999999997</v>
      </c>
      <c r="G9" s="310">
        <f>G10+G11+G12+G13+G14+G15+G16+G17</f>
        <v>29792.920000000002</v>
      </c>
    </row>
    <row r="10" spans="1:7" ht="27" customHeight="1">
      <c r="A10" s="11" t="s">
        <v>452</v>
      </c>
      <c r="B10" s="12" t="s">
        <v>7</v>
      </c>
      <c r="C10" s="12" t="s">
        <v>8</v>
      </c>
      <c r="D10" s="311">
        <f>'прил10 (2013 '!J576</f>
        <v>1047.9</v>
      </c>
      <c r="E10" s="311">
        <f>'прил10 (2013 '!K576</f>
        <v>216.636</v>
      </c>
      <c r="F10" s="311">
        <f>D10+E10</f>
        <v>1264.536</v>
      </c>
      <c r="G10" s="312">
        <v>1264.54</v>
      </c>
    </row>
    <row r="11" spans="1:7" ht="25.5" customHeight="1">
      <c r="A11" s="11" t="s">
        <v>453</v>
      </c>
      <c r="B11" s="12" t="s">
        <v>7</v>
      </c>
      <c r="C11" s="12" t="s">
        <v>9</v>
      </c>
      <c r="D11" s="311">
        <v>1768.6</v>
      </c>
      <c r="E11" s="311">
        <v>240.54</v>
      </c>
      <c r="F11" s="311">
        <f aca="true" t="shared" si="0" ref="F11:F23">D11+E11</f>
        <v>2009.1399999999999</v>
      </c>
      <c r="G11" s="312">
        <v>2009.14</v>
      </c>
    </row>
    <row r="12" spans="1:7" ht="15" customHeight="1">
      <c r="A12" s="11" t="s">
        <v>454</v>
      </c>
      <c r="B12" s="12" t="s">
        <v>7</v>
      </c>
      <c r="C12" s="12" t="s">
        <v>10</v>
      </c>
      <c r="D12" s="311">
        <v>18687.17</v>
      </c>
      <c r="E12" s="311">
        <v>1552.39</v>
      </c>
      <c r="F12" s="311">
        <f t="shared" si="0"/>
        <v>20239.559999999998</v>
      </c>
      <c r="G12" s="312">
        <v>20249.56</v>
      </c>
    </row>
    <row r="13" spans="1:7" ht="15" customHeight="1" hidden="1">
      <c r="A13" s="11" t="s">
        <v>11</v>
      </c>
      <c r="B13" s="12" t="s">
        <v>7</v>
      </c>
      <c r="C13" s="12" t="s">
        <v>12</v>
      </c>
      <c r="D13" s="311">
        <f>'прил10 (2013 '!J579</f>
        <v>0</v>
      </c>
      <c r="E13" s="311">
        <f>'прил10 (2013 '!K579</f>
        <v>0</v>
      </c>
      <c r="F13" s="311">
        <f t="shared" si="0"/>
        <v>0</v>
      </c>
      <c r="G13" s="312"/>
    </row>
    <row r="14" spans="1:7" ht="28.5" customHeight="1">
      <c r="A14" s="11" t="s">
        <v>455</v>
      </c>
      <c r="B14" s="12" t="s">
        <v>7</v>
      </c>
      <c r="C14" s="12" t="s">
        <v>13</v>
      </c>
      <c r="D14" s="311">
        <f>'прил10 (2013 '!J580</f>
        <v>3549.2200000000003</v>
      </c>
      <c r="E14" s="311">
        <f>'прил10 (2013 '!K580</f>
        <v>1344.9689999999998</v>
      </c>
      <c r="F14" s="311">
        <f t="shared" si="0"/>
        <v>4894.189</v>
      </c>
      <c r="G14" s="312">
        <v>4894.19</v>
      </c>
    </row>
    <row r="15" spans="1:7" ht="15" customHeight="1" hidden="1">
      <c r="A15" s="11" t="s">
        <v>14</v>
      </c>
      <c r="B15" s="12" t="s">
        <v>7</v>
      </c>
      <c r="C15" s="12" t="s">
        <v>15</v>
      </c>
      <c r="D15" s="311">
        <v>0</v>
      </c>
      <c r="E15" s="311">
        <v>0</v>
      </c>
      <c r="F15" s="311">
        <f t="shared" si="0"/>
        <v>0</v>
      </c>
      <c r="G15" s="312"/>
    </row>
    <row r="16" spans="1:7" ht="15" customHeight="1">
      <c r="A16" s="11" t="s">
        <v>16</v>
      </c>
      <c r="B16" s="12" t="s">
        <v>7</v>
      </c>
      <c r="C16" s="12" t="s">
        <v>17</v>
      </c>
      <c r="D16" s="311">
        <v>233</v>
      </c>
      <c r="E16" s="311">
        <v>100</v>
      </c>
      <c r="F16" s="311">
        <f t="shared" si="0"/>
        <v>333</v>
      </c>
      <c r="G16" s="312">
        <v>333</v>
      </c>
    </row>
    <row r="17" spans="1:7" ht="15" customHeight="1">
      <c r="A17" s="36" t="s">
        <v>20</v>
      </c>
      <c r="B17" s="12" t="s">
        <v>7</v>
      </c>
      <c r="C17" s="12" t="s">
        <v>19</v>
      </c>
      <c r="D17" s="311">
        <v>891.39</v>
      </c>
      <c r="E17" s="311">
        <v>145.6</v>
      </c>
      <c r="F17" s="311">
        <f t="shared" si="0"/>
        <v>1036.99</v>
      </c>
      <c r="G17" s="312">
        <v>1042.49</v>
      </c>
    </row>
    <row r="18" spans="1:7" ht="15" customHeight="1">
      <c r="A18" s="8" t="s">
        <v>22</v>
      </c>
      <c r="B18" s="319" t="s">
        <v>23</v>
      </c>
      <c r="C18" s="319"/>
      <c r="D18" s="313">
        <f>D19</f>
        <v>581.2</v>
      </c>
      <c r="E18" s="313">
        <f>E19</f>
        <v>24.4</v>
      </c>
      <c r="F18" s="313">
        <f>F19</f>
        <v>605.6</v>
      </c>
      <c r="G18" s="313">
        <f>G19</f>
        <v>606.9</v>
      </c>
    </row>
    <row r="19" spans="1:7" ht="15" customHeight="1">
      <c r="A19" s="11" t="s">
        <v>24</v>
      </c>
      <c r="B19" s="12" t="s">
        <v>8</v>
      </c>
      <c r="C19" s="12" t="s">
        <v>9</v>
      </c>
      <c r="D19" s="311">
        <v>581.2</v>
      </c>
      <c r="E19" s="311">
        <v>24.4</v>
      </c>
      <c r="F19" s="311">
        <f t="shared" si="0"/>
        <v>605.6</v>
      </c>
      <c r="G19" s="312">
        <v>606.9</v>
      </c>
    </row>
    <row r="20" spans="1:7" ht="15" customHeight="1">
      <c r="A20" s="8" t="s">
        <v>25</v>
      </c>
      <c r="B20" s="319" t="s">
        <v>26</v>
      </c>
      <c r="C20" s="319"/>
      <c r="D20" s="310">
        <f>SUM(D21:D23)</f>
        <v>25</v>
      </c>
      <c r="E20" s="310">
        <f>SUM(E21:E23)</f>
        <v>75</v>
      </c>
      <c r="F20" s="310">
        <f>SUM(F21:F23)</f>
        <v>100</v>
      </c>
      <c r="G20" s="310">
        <f>SUM(G21:G23)</f>
        <v>25</v>
      </c>
    </row>
    <row r="21" spans="1:7" ht="15" customHeight="1" hidden="1">
      <c r="A21" s="11" t="s">
        <v>27</v>
      </c>
      <c r="B21" s="12" t="s">
        <v>9</v>
      </c>
      <c r="C21" s="12" t="s">
        <v>8</v>
      </c>
      <c r="D21" s="311">
        <f>'прил10 (2013 '!J590</f>
        <v>0</v>
      </c>
      <c r="E21" s="311">
        <f>'прил10 (2013 '!K590</f>
        <v>0</v>
      </c>
      <c r="F21" s="311">
        <f t="shared" si="0"/>
        <v>0</v>
      </c>
      <c r="G21" s="312"/>
    </row>
    <row r="22" spans="1:7" ht="25.5" customHeight="1" hidden="1">
      <c r="A22" s="11" t="s">
        <v>28</v>
      </c>
      <c r="B22" s="12" t="s">
        <v>9</v>
      </c>
      <c r="C22" s="12" t="s">
        <v>29</v>
      </c>
      <c r="D22" s="311">
        <v>0</v>
      </c>
      <c r="E22" s="311">
        <v>75</v>
      </c>
      <c r="F22" s="311">
        <f t="shared" si="0"/>
        <v>75</v>
      </c>
      <c r="G22" s="312"/>
    </row>
    <row r="23" spans="1:7" ht="15" customHeight="1">
      <c r="A23" s="11" t="s">
        <v>30</v>
      </c>
      <c r="B23" s="12" t="s">
        <v>9</v>
      </c>
      <c r="C23" s="12" t="s">
        <v>21</v>
      </c>
      <c r="D23" s="311">
        <f>'прил10 (2013 '!J592</f>
        <v>25</v>
      </c>
      <c r="E23" s="311">
        <v>0</v>
      </c>
      <c r="F23" s="311">
        <f t="shared" si="0"/>
        <v>25</v>
      </c>
      <c r="G23" s="312">
        <v>25</v>
      </c>
    </row>
    <row r="24" spans="1:7" ht="15" customHeight="1">
      <c r="A24" s="8" t="s">
        <v>31</v>
      </c>
      <c r="B24" s="319" t="s">
        <v>32</v>
      </c>
      <c r="C24" s="319"/>
      <c r="D24" s="310">
        <f>SUM(D25:D28)</f>
        <v>160</v>
      </c>
      <c r="E24" s="310">
        <f>SUM(E25:E28)</f>
        <v>2627.11</v>
      </c>
      <c r="F24" s="310">
        <f>SUM(F25:F28)</f>
        <v>2787.11</v>
      </c>
      <c r="G24" s="310">
        <f>SUM(G25:G28)</f>
        <v>2787.11</v>
      </c>
    </row>
    <row r="25" spans="1:7" ht="15" customHeight="1" hidden="1">
      <c r="A25" s="11" t="s">
        <v>33</v>
      </c>
      <c r="B25" s="12" t="s">
        <v>10</v>
      </c>
      <c r="C25" s="12" t="s">
        <v>7</v>
      </c>
      <c r="D25" s="311"/>
      <c r="E25" s="311"/>
      <c r="F25" s="311"/>
      <c r="G25" s="312"/>
    </row>
    <row r="26" spans="1:7" ht="15" customHeight="1">
      <c r="A26" s="11" t="s">
        <v>34</v>
      </c>
      <c r="B26" s="12" t="s">
        <v>10</v>
      </c>
      <c r="C26" s="12" t="s">
        <v>12</v>
      </c>
      <c r="D26" s="311">
        <f>'прил10 (2013 '!J594</f>
        <v>160</v>
      </c>
      <c r="E26" s="311">
        <f>'прил10 (2013 '!K594</f>
        <v>500</v>
      </c>
      <c r="F26" s="311">
        <f>D26+E26</f>
        <v>660</v>
      </c>
      <c r="G26" s="312">
        <v>660</v>
      </c>
    </row>
    <row r="27" spans="1:7" ht="15" customHeight="1" hidden="1">
      <c r="A27" s="11" t="s">
        <v>497</v>
      </c>
      <c r="B27" s="12" t="s">
        <v>10</v>
      </c>
      <c r="C27" s="12" t="s">
        <v>29</v>
      </c>
      <c r="D27" s="311">
        <f>'прил10 (2013 '!J595</f>
        <v>0</v>
      </c>
      <c r="E27" s="311">
        <f>'прил10 (2013 '!K595</f>
        <v>0</v>
      </c>
      <c r="F27" s="311">
        <f>D27+E27</f>
        <v>0</v>
      </c>
      <c r="G27" s="312"/>
    </row>
    <row r="28" spans="1:7" ht="15" customHeight="1">
      <c r="A28" s="11" t="s">
        <v>36</v>
      </c>
      <c r="B28" s="12" t="s">
        <v>10</v>
      </c>
      <c r="C28" s="12" t="s">
        <v>18</v>
      </c>
      <c r="D28" s="311">
        <v>0</v>
      </c>
      <c r="E28" s="311">
        <v>2127.11</v>
      </c>
      <c r="F28" s="311">
        <f>D28+E28</f>
        <v>2127.11</v>
      </c>
      <c r="G28" s="312">
        <v>2127.11</v>
      </c>
    </row>
    <row r="29" spans="1:7" ht="15" customHeight="1">
      <c r="A29" s="8" t="s">
        <v>37</v>
      </c>
      <c r="B29" s="319" t="s">
        <v>38</v>
      </c>
      <c r="C29" s="319"/>
      <c r="D29" s="310">
        <f>SUM(D30:D32)</f>
        <v>0</v>
      </c>
      <c r="E29" s="310">
        <f>SUM(E30:E32)</f>
        <v>3350</v>
      </c>
      <c r="F29" s="310">
        <f>SUM(F30:F32)</f>
        <v>3350</v>
      </c>
      <c r="G29" s="310">
        <f>SUM(G30:G32)</f>
        <v>6000</v>
      </c>
    </row>
    <row r="30" spans="1:7" ht="15" customHeight="1" hidden="1">
      <c r="A30" s="11" t="s">
        <v>39</v>
      </c>
      <c r="B30" s="12" t="s">
        <v>12</v>
      </c>
      <c r="C30" s="12" t="s">
        <v>7</v>
      </c>
      <c r="D30" s="311">
        <f>'прил10 (2013 '!J599</f>
        <v>0</v>
      </c>
      <c r="E30" s="311">
        <f>'прил10 (2013 '!K599</f>
        <v>0</v>
      </c>
      <c r="F30" s="311">
        <f>D30+E30</f>
        <v>0</v>
      </c>
      <c r="G30" s="312"/>
    </row>
    <row r="31" spans="1:7" ht="15" customHeight="1">
      <c r="A31" s="11" t="s">
        <v>40</v>
      </c>
      <c r="B31" s="12" t="s">
        <v>12</v>
      </c>
      <c r="C31" s="12" t="s">
        <v>8</v>
      </c>
      <c r="D31" s="311">
        <v>0</v>
      </c>
      <c r="E31" s="311">
        <v>3350</v>
      </c>
      <c r="F31" s="311">
        <f>D31+E31</f>
        <v>3350</v>
      </c>
      <c r="G31" s="312">
        <v>6000</v>
      </c>
    </row>
    <row r="32" spans="1:7" ht="15" customHeight="1" hidden="1">
      <c r="A32" s="11" t="s">
        <v>41</v>
      </c>
      <c r="B32" s="12" t="s">
        <v>12</v>
      </c>
      <c r="C32" s="12" t="s">
        <v>9</v>
      </c>
      <c r="D32" s="311">
        <f>'прил10 (2013 '!J601</f>
        <v>0</v>
      </c>
      <c r="E32" s="311">
        <f>'прил10 (2013 '!K601</f>
        <v>0</v>
      </c>
      <c r="F32" s="311">
        <f>D32+E32</f>
        <v>0</v>
      </c>
      <c r="G32" s="312"/>
    </row>
    <row r="33" spans="1:7" ht="15" customHeight="1">
      <c r="A33" s="8" t="s">
        <v>42</v>
      </c>
      <c r="B33" s="319" t="s">
        <v>43</v>
      </c>
      <c r="C33" s="319"/>
      <c r="D33" s="310">
        <f>SUM(D34:D38)</f>
        <v>196419.08</v>
      </c>
      <c r="E33" s="310">
        <f>SUM(E34:E38)</f>
        <v>21476.12</v>
      </c>
      <c r="F33" s="310">
        <f>SUM(F34:F38)</f>
        <v>219562.61</v>
      </c>
      <c r="G33" s="310">
        <f>SUM(G34:G38)</f>
        <v>222474.38</v>
      </c>
    </row>
    <row r="34" spans="1:7" ht="15" customHeight="1">
      <c r="A34" s="11" t="s">
        <v>44</v>
      </c>
      <c r="B34" s="12" t="s">
        <v>15</v>
      </c>
      <c r="C34" s="12" t="s">
        <v>7</v>
      </c>
      <c r="D34" s="311">
        <v>2557.03</v>
      </c>
      <c r="E34" s="311">
        <v>-1315.45</v>
      </c>
      <c r="F34" s="311">
        <v>1241.59</v>
      </c>
      <c r="G34" s="312">
        <v>1000</v>
      </c>
    </row>
    <row r="35" spans="1:8" ht="15" customHeight="1">
      <c r="A35" s="11" t="s">
        <v>45</v>
      </c>
      <c r="B35" s="12" t="s">
        <v>15</v>
      </c>
      <c r="C35" s="12" t="s">
        <v>8</v>
      </c>
      <c r="D35" s="311">
        <v>187959.02</v>
      </c>
      <c r="E35" s="311">
        <v>19008.05</v>
      </c>
      <c r="F35" s="311">
        <v>208634.47</v>
      </c>
      <c r="G35" s="312">
        <v>211748.03</v>
      </c>
      <c r="H35" s="1">
        <v>208634.47</v>
      </c>
    </row>
    <row r="36" spans="1:7" ht="15" customHeight="1" hidden="1">
      <c r="A36" s="11" t="s">
        <v>46</v>
      </c>
      <c r="B36" s="12" t="s">
        <v>15</v>
      </c>
      <c r="C36" s="12" t="s">
        <v>12</v>
      </c>
      <c r="D36" s="311">
        <v>0</v>
      </c>
      <c r="E36" s="311">
        <v>0</v>
      </c>
      <c r="F36" s="311">
        <f aca="true" t="shared" si="1" ref="F36:F62">D36+E36</f>
        <v>0</v>
      </c>
      <c r="G36" s="312"/>
    </row>
    <row r="37" spans="1:7" ht="15" customHeight="1">
      <c r="A37" s="11" t="s">
        <v>47</v>
      </c>
      <c r="B37" s="12" t="s">
        <v>15</v>
      </c>
      <c r="C37" s="12" t="s">
        <v>15</v>
      </c>
      <c r="D37" s="311">
        <v>205.2</v>
      </c>
      <c r="E37" s="311">
        <v>150.23</v>
      </c>
      <c r="F37" s="311">
        <f t="shared" si="1"/>
        <v>355.42999999999995</v>
      </c>
      <c r="G37" s="312">
        <v>355.43</v>
      </c>
    </row>
    <row r="38" spans="1:7" ht="15" customHeight="1">
      <c r="A38" s="11" t="s">
        <v>48</v>
      </c>
      <c r="B38" s="12" t="s">
        <v>15</v>
      </c>
      <c r="C38" s="12" t="s">
        <v>29</v>
      </c>
      <c r="D38" s="311">
        <v>5697.83</v>
      </c>
      <c r="E38" s="311">
        <v>3633.29</v>
      </c>
      <c r="F38" s="311">
        <f t="shared" si="1"/>
        <v>9331.119999999999</v>
      </c>
      <c r="G38" s="312">
        <v>9370.92</v>
      </c>
    </row>
    <row r="39" spans="1:7" ht="15" customHeight="1">
      <c r="A39" s="8" t="s">
        <v>49</v>
      </c>
      <c r="B39" s="319" t="s">
        <v>50</v>
      </c>
      <c r="C39" s="319"/>
      <c r="D39" s="310">
        <f>SUM(D40:D42)</f>
        <v>8106.69</v>
      </c>
      <c r="E39" s="310">
        <f>SUM(E40:E42)</f>
        <v>3287.48</v>
      </c>
      <c r="F39" s="310">
        <f>SUM(F40:F42)</f>
        <v>11394.17</v>
      </c>
      <c r="G39" s="310">
        <f>SUM(G40:G42)</f>
        <v>8719.78</v>
      </c>
    </row>
    <row r="40" spans="1:7" ht="15" customHeight="1">
      <c r="A40" s="11" t="s">
        <v>51</v>
      </c>
      <c r="B40" s="12" t="s">
        <v>35</v>
      </c>
      <c r="C40" s="12" t="s">
        <v>7</v>
      </c>
      <c r="D40" s="311">
        <v>5657.2</v>
      </c>
      <c r="E40" s="311">
        <v>2578.96</v>
      </c>
      <c r="F40" s="311">
        <f t="shared" si="1"/>
        <v>8236.16</v>
      </c>
      <c r="G40" s="312">
        <v>5635.76</v>
      </c>
    </row>
    <row r="41" spans="1:7" ht="15" customHeight="1" hidden="1">
      <c r="A41" s="11" t="s">
        <v>52</v>
      </c>
      <c r="B41" s="12" t="s">
        <v>35</v>
      </c>
      <c r="C41" s="12" t="s">
        <v>10</v>
      </c>
      <c r="D41" s="311">
        <f>'прил10 (2013 '!J611</f>
        <v>0</v>
      </c>
      <c r="E41" s="311">
        <f>'прил10 (2013 '!K611</f>
        <v>0</v>
      </c>
      <c r="F41" s="311">
        <f t="shared" si="1"/>
        <v>0</v>
      </c>
      <c r="G41" s="312"/>
    </row>
    <row r="42" spans="1:7" ht="15" customHeight="1">
      <c r="A42" s="11" t="s">
        <v>53</v>
      </c>
      <c r="B42" s="12" t="s">
        <v>35</v>
      </c>
      <c r="C42" s="12" t="s">
        <v>10</v>
      </c>
      <c r="D42" s="311">
        <f>'прил10 (2013 '!J612</f>
        <v>2449.49</v>
      </c>
      <c r="E42" s="311">
        <v>708.52</v>
      </c>
      <c r="F42" s="311">
        <f t="shared" si="1"/>
        <v>3158.0099999999998</v>
      </c>
      <c r="G42" s="312">
        <v>3084.02</v>
      </c>
    </row>
    <row r="43" spans="1:7" ht="15" customHeight="1">
      <c r="A43" s="8" t="s">
        <v>54</v>
      </c>
      <c r="B43" s="319" t="s">
        <v>55</v>
      </c>
      <c r="C43" s="319"/>
      <c r="D43" s="310">
        <f>SUM(D44:D47)</f>
        <v>0</v>
      </c>
      <c r="E43" s="310">
        <f>SUM(E44:E47)</f>
        <v>1250</v>
      </c>
      <c r="F43" s="310">
        <f>SUM(F44:F47)</f>
        <v>1250</v>
      </c>
      <c r="G43" s="310">
        <f>SUM(G44:G47)</f>
        <v>0</v>
      </c>
    </row>
    <row r="44" spans="1:7" ht="15" customHeight="1" hidden="1">
      <c r="A44" s="11" t="s">
        <v>56</v>
      </c>
      <c r="B44" s="12" t="s">
        <v>29</v>
      </c>
      <c r="C44" s="12" t="s">
        <v>7</v>
      </c>
      <c r="D44" s="311">
        <f>'прил10 (2013 '!J615</f>
        <v>0</v>
      </c>
      <c r="E44" s="311">
        <f>'прил10 (2013 '!K615</f>
        <v>0</v>
      </c>
      <c r="F44" s="311">
        <f t="shared" si="1"/>
        <v>0</v>
      </c>
      <c r="G44" s="312"/>
    </row>
    <row r="45" spans="1:7" ht="15" customHeight="1">
      <c r="A45" s="11" t="s">
        <v>57</v>
      </c>
      <c r="B45" s="12" t="s">
        <v>29</v>
      </c>
      <c r="C45" s="12" t="s">
        <v>8</v>
      </c>
      <c r="D45" s="311">
        <f>'прил10 (2013 '!J616</f>
        <v>0</v>
      </c>
      <c r="E45" s="311">
        <v>860</v>
      </c>
      <c r="F45" s="311">
        <f t="shared" si="1"/>
        <v>860</v>
      </c>
      <c r="G45" s="312"/>
    </row>
    <row r="46" spans="1:7" ht="15" customHeight="1" hidden="1">
      <c r="A46" s="11" t="s">
        <v>58</v>
      </c>
      <c r="B46" s="12" t="s">
        <v>29</v>
      </c>
      <c r="C46" s="12" t="s">
        <v>10</v>
      </c>
      <c r="D46" s="311">
        <f>'прил10 (2013 '!J617</f>
        <v>0</v>
      </c>
      <c r="E46" s="311">
        <f>'прил10 (2013 '!K617</f>
        <v>0</v>
      </c>
      <c r="F46" s="311">
        <f t="shared" si="1"/>
        <v>0</v>
      </c>
      <c r="G46" s="312"/>
    </row>
    <row r="47" spans="1:7" ht="15" customHeight="1">
      <c r="A47" s="11" t="s">
        <v>60</v>
      </c>
      <c r="B47" s="12" t="s">
        <v>29</v>
      </c>
      <c r="C47" s="12" t="s">
        <v>29</v>
      </c>
      <c r="D47" s="311">
        <f>'прил10 (2013 '!J619</f>
        <v>0</v>
      </c>
      <c r="E47" s="311">
        <f>'прил10 (2013 '!K619</f>
        <v>390</v>
      </c>
      <c r="F47" s="311">
        <f t="shared" si="1"/>
        <v>390</v>
      </c>
      <c r="G47" s="312"/>
    </row>
    <row r="48" spans="1:7" ht="15" customHeight="1">
      <c r="A48" s="8" t="s">
        <v>63</v>
      </c>
      <c r="B48" s="319" t="s">
        <v>64</v>
      </c>
      <c r="C48" s="319"/>
      <c r="D48" s="310">
        <f>SUM(D49:D53)</f>
        <v>18201.1</v>
      </c>
      <c r="E48" s="310">
        <f>SUM(E49:E53)</f>
        <v>3972.4</v>
      </c>
      <c r="F48" s="310">
        <f>SUM(F49:F53)</f>
        <v>22173.5</v>
      </c>
      <c r="G48" s="310">
        <f>SUM(G49:G53)</f>
        <v>22166.5</v>
      </c>
    </row>
    <row r="49" spans="1:7" ht="15" customHeight="1">
      <c r="A49" s="11" t="s">
        <v>65</v>
      </c>
      <c r="B49" s="12" t="s">
        <v>62</v>
      </c>
      <c r="C49" s="12" t="s">
        <v>7</v>
      </c>
      <c r="D49" s="311">
        <f>'прил10 (2013 '!J622</f>
        <v>45</v>
      </c>
      <c r="E49" s="311">
        <f>'прил10 (2013 '!K622</f>
        <v>78</v>
      </c>
      <c r="F49" s="311">
        <f t="shared" si="1"/>
        <v>123</v>
      </c>
      <c r="G49" s="312">
        <v>123</v>
      </c>
    </row>
    <row r="50" spans="1:7" ht="15" customHeight="1" hidden="1">
      <c r="A50" s="11" t="s">
        <v>66</v>
      </c>
      <c r="B50" s="12" t="s">
        <v>62</v>
      </c>
      <c r="C50" s="12" t="s">
        <v>8</v>
      </c>
      <c r="D50" s="311">
        <v>0</v>
      </c>
      <c r="E50" s="311">
        <v>0</v>
      </c>
      <c r="F50" s="311">
        <f t="shared" si="1"/>
        <v>0</v>
      </c>
      <c r="G50" s="312"/>
    </row>
    <row r="51" spans="1:7" ht="15" customHeight="1">
      <c r="A51" s="11" t="s">
        <v>67</v>
      </c>
      <c r="B51" s="12" t="s">
        <v>62</v>
      </c>
      <c r="C51" s="12" t="s">
        <v>9</v>
      </c>
      <c r="D51" s="311">
        <v>558</v>
      </c>
      <c r="E51" s="311">
        <v>4.5</v>
      </c>
      <c r="F51" s="311">
        <f t="shared" si="1"/>
        <v>562.5</v>
      </c>
      <c r="G51" s="312">
        <v>562.5</v>
      </c>
    </row>
    <row r="52" spans="1:7" ht="15" customHeight="1">
      <c r="A52" s="11" t="s">
        <v>68</v>
      </c>
      <c r="B52" s="12" t="s">
        <v>62</v>
      </c>
      <c r="C52" s="12" t="s">
        <v>10</v>
      </c>
      <c r="D52" s="311">
        <f>'прил10 (2013 '!J625</f>
        <v>17598.1</v>
      </c>
      <c r="E52" s="311">
        <v>3569.9</v>
      </c>
      <c r="F52" s="311">
        <f t="shared" si="1"/>
        <v>21168</v>
      </c>
      <c r="G52" s="312">
        <v>21161</v>
      </c>
    </row>
    <row r="53" spans="1:7" ht="15" customHeight="1">
      <c r="A53" s="11" t="s">
        <v>69</v>
      </c>
      <c r="B53" s="12" t="s">
        <v>62</v>
      </c>
      <c r="C53" s="12" t="s">
        <v>13</v>
      </c>
      <c r="D53" s="311">
        <v>0</v>
      </c>
      <c r="E53" s="311">
        <v>320</v>
      </c>
      <c r="F53" s="311">
        <f t="shared" si="1"/>
        <v>320</v>
      </c>
      <c r="G53" s="312">
        <v>320</v>
      </c>
    </row>
    <row r="54" spans="1:7" ht="15" customHeight="1">
      <c r="A54" s="8" t="s">
        <v>59</v>
      </c>
      <c r="B54" s="319" t="s">
        <v>70</v>
      </c>
      <c r="C54" s="319"/>
      <c r="D54" s="313">
        <f>D55</f>
        <v>1281.86</v>
      </c>
      <c r="E54" s="313">
        <f>E55</f>
        <v>719.44</v>
      </c>
      <c r="F54" s="313">
        <f>F55</f>
        <v>2001.3</v>
      </c>
      <c r="G54" s="313">
        <f>G55</f>
        <v>2001.3</v>
      </c>
    </row>
    <row r="55" spans="1:7" ht="15" customHeight="1">
      <c r="A55" s="11" t="s">
        <v>71</v>
      </c>
      <c r="B55" s="12" t="s">
        <v>17</v>
      </c>
      <c r="C55" s="12" t="s">
        <v>7</v>
      </c>
      <c r="D55" s="311">
        <v>1281.86</v>
      </c>
      <c r="E55" s="311">
        <v>719.44</v>
      </c>
      <c r="F55" s="311">
        <f t="shared" si="1"/>
        <v>2001.3</v>
      </c>
      <c r="G55" s="312">
        <v>2001.3</v>
      </c>
    </row>
    <row r="56" spans="1:7" ht="15" customHeight="1">
      <c r="A56" s="8" t="s">
        <v>72</v>
      </c>
      <c r="B56" s="319" t="s">
        <v>73</v>
      </c>
      <c r="C56" s="319"/>
      <c r="D56" s="313">
        <f>D57</f>
        <v>903.6</v>
      </c>
      <c r="E56" s="313">
        <f>E57</f>
        <v>376.58</v>
      </c>
      <c r="F56" s="313">
        <f>F57</f>
        <v>1280.18</v>
      </c>
      <c r="G56" s="313">
        <f>G57</f>
        <v>1280.18</v>
      </c>
    </row>
    <row r="57" spans="1:7" ht="15" customHeight="1">
      <c r="A57" s="11" t="s">
        <v>52</v>
      </c>
      <c r="B57" s="12" t="s">
        <v>18</v>
      </c>
      <c r="C57" s="12" t="s">
        <v>8</v>
      </c>
      <c r="D57" s="311">
        <f>'прил10 (2013 '!J636</f>
        <v>903.6</v>
      </c>
      <c r="E57" s="311">
        <f>'прил10 (2013 '!K636</f>
        <v>376.58</v>
      </c>
      <c r="F57" s="311">
        <f t="shared" si="1"/>
        <v>1280.18</v>
      </c>
      <c r="G57" s="312">
        <v>1280.18</v>
      </c>
    </row>
    <row r="58" spans="1:7" ht="15" customHeight="1">
      <c r="A58" s="8" t="s">
        <v>74</v>
      </c>
      <c r="B58" s="319" t="s">
        <v>75</v>
      </c>
      <c r="C58" s="319"/>
      <c r="D58" s="313">
        <f>D59</f>
        <v>7.22</v>
      </c>
      <c r="E58" s="313">
        <f>E59</f>
        <v>140</v>
      </c>
      <c r="F58" s="313">
        <f>F59</f>
        <v>147.22</v>
      </c>
      <c r="G58" s="313">
        <f>G59</f>
        <v>100</v>
      </c>
    </row>
    <row r="59" spans="1:7" ht="24.75" customHeight="1">
      <c r="A59" s="11" t="s">
        <v>76</v>
      </c>
      <c r="B59" s="12" t="s">
        <v>19</v>
      </c>
      <c r="C59" s="12" t="s">
        <v>7</v>
      </c>
      <c r="D59" s="311">
        <v>7.22</v>
      </c>
      <c r="E59" s="311">
        <v>140</v>
      </c>
      <c r="F59" s="311">
        <f t="shared" si="1"/>
        <v>147.22</v>
      </c>
      <c r="G59" s="312">
        <v>100</v>
      </c>
    </row>
    <row r="60" spans="1:7" ht="23.25" customHeight="1">
      <c r="A60" s="8" t="s">
        <v>77</v>
      </c>
      <c r="B60" s="319" t="s">
        <v>78</v>
      </c>
      <c r="C60" s="319"/>
      <c r="D60" s="313">
        <f>D61+D62</f>
        <v>29125.9</v>
      </c>
      <c r="E60" s="313">
        <f>E61+E62</f>
        <v>-416.8</v>
      </c>
      <c r="F60" s="313">
        <f>F61+F62</f>
        <v>28709.100000000002</v>
      </c>
      <c r="G60" s="313">
        <f>G61+G62</f>
        <v>28709.1</v>
      </c>
    </row>
    <row r="61" spans="1:7" ht="23.25" customHeight="1">
      <c r="A61" s="11" t="s">
        <v>79</v>
      </c>
      <c r="B61" s="12" t="s">
        <v>21</v>
      </c>
      <c r="C61" s="12" t="s">
        <v>7</v>
      </c>
      <c r="D61" s="311">
        <f>'прил10 (2013 '!J643</f>
        <v>29125.9</v>
      </c>
      <c r="E61" s="311">
        <f>'прил10 (2013 '!K643</f>
        <v>-416.8</v>
      </c>
      <c r="F61" s="311">
        <f t="shared" si="1"/>
        <v>28709.100000000002</v>
      </c>
      <c r="G61" s="312">
        <v>28709.1</v>
      </c>
    </row>
    <row r="62" spans="1:7" ht="26.25" customHeight="1" hidden="1">
      <c r="A62" s="11" t="s">
        <v>80</v>
      </c>
      <c r="B62" s="12" t="s">
        <v>21</v>
      </c>
      <c r="C62" s="12" t="s">
        <v>9</v>
      </c>
      <c r="D62" s="311">
        <f>'прил10 (2013 '!J645</f>
        <v>0</v>
      </c>
      <c r="E62" s="311">
        <f>'прил10 (2013 '!K645</f>
        <v>0</v>
      </c>
      <c r="F62" s="311">
        <f t="shared" si="1"/>
        <v>0</v>
      </c>
      <c r="G62" s="312"/>
    </row>
    <row r="63" spans="1:7" ht="12.75">
      <c r="A63" s="11" t="s">
        <v>546</v>
      </c>
      <c r="B63" s="12" t="s">
        <v>528</v>
      </c>
      <c r="C63" s="12" t="s">
        <v>528</v>
      </c>
      <c r="D63" s="311">
        <v>14788.9</v>
      </c>
      <c r="E63" s="311">
        <v>-6503.3</v>
      </c>
      <c r="F63" s="311">
        <v>8285.59</v>
      </c>
      <c r="G63" s="312">
        <v>17087.53</v>
      </c>
    </row>
    <row r="64" spans="1:7" ht="12.75">
      <c r="A64" s="8" t="s">
        <v>81</v>
      </c>
      <c r="B64" s="9"/>
      <c r="C64" s="9"/>
      <c r="D64" s="310">
        <f>D9+D18+D20+D24+D29+D33+D39+D43+D48+D54+D56+D58+D60+D63</f>
        <v>295777.83</v>
      </c>
      <c r="E64" s="310">
        <f>E9+E18+E20+E24+E29+E33+E39+E43+E48+E54+E56+E58+E60+E63</f>
        <v>33978.565</v>
      </c>
      <c r="F64" s="310">
        <f>F9+F18+F20+F24+F29+F33+F39+F43+F48+F54+F56+F58+F60+F63</f>
        <v>331423.7949999999</v>
      </c>
      <c r="G64" s="310">
        <f>G9+G18+G20+G24+G29+G33+G39+G43+G48+G54+G56+G58+G60+G63</f>
        <v>341750.69999999995</v>
      </c>
    </row>
    <row r="65" spans="4:5" ht="12.75">
      <c r="D65" s="16"/>
      <c r="E65" s="16"/>
    </row>
    <row r="66" spans="4:6" ht="12.75">
      <c r="D66" s="16"/>
      <c r="E66" s="16"/>
      <c r="F66" s="16"/>
    </row>
  </sheetData>
  <sheetProtection/>
  <mergeCells count="17">
    <mergeCell ref="D2:G2"/>
    <mergeCell ref="B29:C29"/>
    <mergeCell ref="B33:C33"/>
    <mergeCell ref="B39:C39"/>
    <mergeCell ref="B43:C43"/>
    <mergeCell ref="B9:C9"/>
    <mergeCell ref="B18:C18"/>
    <mergeCell ref="B48:C48"/>
    <mergeCell ref="B54:C54"/>
    <mergeCell ref="B56:C56"/>
    <mergeCell ref="B58:C58"/>
    <mergeCell ref="B60:C60"/>
    <mergeCell ref="D3:G3"/>
    <mergeCell ref="A6:G6"/>
    <mergeCell ref="A5:G5"/>
    <mergeCell ref="B20:C20"/>
    <mergeCell ref="B24:C24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6"/>
  <sheetViews>
    <sheetView view="pageBreakPreview" zoomScaleSheetLayoutView="100" zoomScalePageLayoutView="0" workbookViewId="0" topLeftCell="A557">
      <selection activeCell="F1" sqref="F1:K1"/>
    </sheetView>
  </sheetViews>
  <sheetFormatPr defaultColWidth="9.140625" defaultRowHeight="12.75"/>
  <cols>
    <col min="1" max="1" width="35.8515625" style="120" customWidth="1"/>
    <col min="2" max="2" width="7.00390625" style="18" customWidth="1"/>
    <col min="3" max="3" width="6.7109375" style="18" customWidth="1"/>
    <col min="4" max="4" width="5.140625" style="18" customWidth="1"/>
    <col min="5" max="5" width="9.7109375" style="18" customWidth="1"/>
    <col min="6" max="6" width="7.28125" style="18" customWidth="1"/>
    <col min="7" max="7" width="0.13671875" style="18" customWidth="1"/>
    <col min="8" max="8" width="13.8515625" style="18" hidden="1" customWidth="1"/>
    <col min="9" max="9" width="12.57421875" style="18" hidden="1" customWidth="1"/>
    <col min="10" max="10" width="12.140625" style="109" hidden="1" customWidth="1"/>
    <col min="11" max="12" width="12.140625" style="186" customWidth="1"/>
    <col min="13" max="13" width="12.140625" style="186" hidden="1" customWidth="1"/>
    <col min="14" max="14" width="13.421875" style="187" hidden="1" customWidth="1"/>
    <col min="15" max="15" width="15.421875" style="18" bestFit="1" customWidth="1"/>
    <col min="16" max="16384" width="9.140625" style="18" customWidth="1"/>
  </cols>
  <sheetData>
    <row r="1" spans="2:14" ht="15">
      <c r="B1" s="17"/>
      <c r="C1" s="17"/>
      <c r="D1" s="17"/>
      <c r="E1" s="94"/>
      <c r="F1" s="345"/>
      <c r="G1" s="329"/>
      <c r="H1" s="329"/>
      <c r="I1" s="329"/>
      <c r="J1" s="329"/>
      <c r="K1" s="329"/>
      <c r="L1" s="181"/>
      <c r="M1" s="181"/>
      <c r="N1" s="182"/>
    </row>
    <row r="2" spans="2:14" ht="15">
      <c r="B2" s="17"/>
      <c r="C2" s="17"/>
      <c r="D2" s="17"/>
      <c r="E2" s="180"/>
      <c r="F2" s="336" t="s">
        <v>551</v>
      </c>
      <c r="G2" s="337"/>
      <c r="H2" s="337"/>
      <c r="I2" s="337"/>
      <c r="J2" s="337"/>
      <c r="K2" s="337"/>
      <c r="L2" s="329"/>
      <c r="M2" s="181"/>
      <c r="N2" s="260"/>
    </row>
    <row r="3" spans="2:16" ht="35.25" customHeight="1">
      <c r="B3" s="17"/>
      <c r="C3" s="17"/>
      <c r="D3" s="17"/>
      <c r="E3" s="67"/>
      <c r="F3" s="334" t="s">
        <v>552</v>
      </c>
      <c r="G3" s="335"/>
      <c r="H3" s="335"/>
      <c r="I3" s="335"/>
      <c r="J3" s="335"/>
      <c r="K3" s="335"/>
      <c r="L3" s="335"/>
      <c r="M3" s="183"/>
      <c r="N3" s="184"/>
      <c r="O3" s="68"/>
      <c r="P3" s="68"/>
    </row>
    <row r="4" spans="1:14" ht="32.25" customHeight="1">
      <c r="A4" s="340" t="s">
        <v>522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185"/>
      <c r="N4" s="184"/>
    </row>
    <row r="5" ht="15" customHeight="1">
      <c r="L5" s="186" t="s">
        <v>538</v>
      </c>
    </row>
    <row r="6" spans="1:14" ht="12.75" customHeight="1">
      <c r="A6" s="342" t="s">
        <v>82</v>
      </c>
      <c r="B6" s="343" t="s">
        <v>83</v>
      </c>
      <c r="C6" s="343"/>
      <c r="D6" s="343"/>
      <c r="E6" s="343"/>
      <c r="F6" s="343"/>
      <c r="G6" s="344" t="s">
        <v>84</v>
      </c>
      <c r="H6" s="348" t="s">
        <v>85</v>
      </c>
      <c r="I6" s="343" t="s">
        <v>84</v>
      </c>
      <c r="J6" s="351" t="s">
        <v>521</v>
      </c>
      <c r="K6" s="338" t="s">
        <v>539</v>
      </c>
      <c r="L6" s="338" t="s">
        <v>537</v>
      </c>
      <c r="M6" s="189"/>
      <c r="N6" s="346" t="s">
        <v>523</v>
      </c>
    </row>
    <row r="7" spans="1:14" ht="15">
      <c r="A7" s="342"/>
      <c r="B7" s="343" t="s">
        <v>536</v>
      </c>
      <c r="C7" s="343"/>
      <c r="D7" s="343"/>
      <c r="E7" s="343"/>
      <c r="F7" s="343"/>
      <c r="G7" s="344"/>
      <c r="H7" s="349"/>
      <c r="I7" s="350"/>
      <c r="J7" s="352"/>
      <c r="K7" s="339"/>
      <c r="L7" s="338"/>
      <c r="M7" s="189"/>
      <c r="N7" s="347"/>
    </row>
    <row r="8" spans="1:14" ht="36" customHeight="1">
      <c r="A8" s="342"/>
      <c r="B8" s="19" t="s">
        <v>533</v>
      </c>
      <c r="C8" s="19" t="s">
        <v>86</v>
      </c>
      <c r="D8" s="19" t="s">
        <v>87</v>
      </c>
      <c r="E8" s="19" t="s">
        <v>534</v>
      </c>
      <c r="F8" s="19" t="s">
        <v>535</v>
      </c>
      <c r="G8" s="344"/>
      <c r="H8" s="349"/>
      <c r="I8" s="350"/>
      <c r="J8" s="352"/>
      <c r="K8" s="339"/>
      <c r="L8" s="338"/>
      <c r="M8" s="189"/>
      <c r="N8" s="347"/>
    </row>
    <row r="9" spans="1:14" s="108" customFormat="1" ht="8.25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/>
      <c r="H9" s="106"/>
      <c r="I9" s="107"/>
      <c r="J9" s="118">
        <v>6</v>
      </c>
      <c r="K9" s="119">
        <v>7</v>
      </c>
      <c r="L9" s="118">
        <v>8</v>
      </c>
      <c r="M9" s="190"/>
      <c r="N9" s="191">
        <v>6</v>
      </c>
    </row>
    <row r="10" spans="1:15" ht="43.5" customHeight="1" hidden="1">
      <c r="A10" s="121" t="s">
        <v>61</v>
      </c>
      <c r="B10" s="24" t="s">
        <v>88</v>
      </c>
      <c r="C10" s="24" t="s">
        <v>29</v>
      </c>
      <c r="D10" s="24" t="s">
        <v>62</v>
      </c>
      <c r="E10" s="24"/>
      <c r="F10" s="24"/>
      <c r="G10" s="20">
        <f aca="true" t="shared" si="0" ref="G10:L12">G11</f>
        <v>0</v>
      </c>
      <c r="H10" s="20">
        <f t="shared" si="0"/>
        <v>1049.66</v>
      </c>
      <c r="I10" s="20">
        <f t="shared" si="0"/>
        <v>0</v>
      </c>
      <c r="J10" s="110">
        <v>0</v>
      </c>
      <c r="K10" s="192">
        <f>K11+K14+K16+K18+K20+K22</f>
        <v>0</v>
      </c>
      <c r="L10" s="192">
        <f>L11+L14+L16+L18+L20+L22</f>
        <v>0</v>
      </c>
      <c r="M10" s="192"/>
      <c r="N10" s="193">
        <v>0</v>
      </c>
      <c r="O10" s="32"/>
    </row>
    <row r="11" spans="1:15" ht="45" customHeight="1" hidden="1">
      <c r="A11" s="122" t="s">
        <v>105</v>
      </c>
      <c r="B11" s="21" t="s">
        <v>88</v>
      </c>
      <c r="C11" s="21" t="s">
        <v>29</v>
      </c>
      <c r="D11" s="21" t="s">
        <v>62</v>
      </c>
      <c r="E11" s="21" t="s">
        <v>106</v>
      </c>
      <c r="F11" s="21"/>
      <c r="G11" s="27">
        <f t="shared" si="0"/>
        <v>0</v>
      </c>
      <c r="H11" s="27">
        <f t="shared" si="0"/>
        <v>1049.66</v>
      </c>
      <c r="I11" s="27">
        <f t="shared" si="0"/>
        <v>0</v>
      </c>
      <c r="J11" s="111">
        <v>0</v>
      </c>
      <c r="K11" s="195">
        <f t="shared" si="0"/>
        <v>0</v>
      </c>
      <c r="L11" s="195">
        <f t="shared" si="0"/>
        <v>0</v>
      </c>
      <c r="M11" s="195"/>
      <c r="N11" s="196">
        <v>0</v>
      </c>
      <c r="O11" s="32"/>
    </row>
    <row r="12" spans="1:15" ht="30" customHeight="1" hidden="1">
      <c r="A12" s="122" t="s">
        <v>100</v>
      </c>
      <c r="B12" s="21" t="s">
        <v>88</v>
      </c>
      <c r="C12" s="21" t="s">
        <v>29</v>
      </c>
      <c r="D12" s="21" t="s">
        <v>62</v>
      </c>
      <c r="E12" s="21" t="s">
        <v>107</v>
      </c>
      <c r="F12" s="21"/>
      <c r="G12" s="27">
        <f t="shared" si="0"/>
        <v>0</v>
      </c>
      <c r="H12" s="27">
        <f t="shared" si="0"/>
        <v>1049.66</v>
      </c>
      <c r="I12" s="27">
        <f t="shared" si="0"/>
        <v>0</v>
      </c>
      <c r="J12" s="111">
        <v>0</v>
      </c>
      <c r="K12" s="195">
        <f t="shared" si="0"/>
        <v>0</v>
      </c>
      <c r="L12" s="195">
        <f t="shared" si="0"/>
        <v>0</v>
      </c>
      <c r="M12" s="195"/>
      <c r="N12" s="196">
        <v>0</v>
      </c>
      <c r="O12" s="32"/>
    </row>
    <row r="13" spans="1:15" ht="30.75" customHeight="1" hidden="1">
      <c r="A13" s="122" t="s">
        <v>102</v>
      </c>
      <c r="B13" s="21" t="s">
        <v>88</v>
      </c>
      <c r="C13" s="21" t="s">
        <v>29</v>
      </c>
      <c r="D13" s="21" t="s">
        <v>62</v>
      </c>
      <c r="E13" s="21" t="s">
        <v>107</v>
      </c>
      <c r="F13" s="21" t="s">
        <v>99</v>
      </c>
      <c r="G13" s="27"/>
      <c r="H13" s="25">
        <v>1049.66</v>
      </c>
      <c r="I13" s="27"/>
      <c r="J13" s="111">
        <v>0</v>
      </c>
      <c r="K13" s="195"/>
      <c r="L13" s="195">
        <f>J13+K13</f>
        <v>0</v>
      </c>
      <c r="M13" s="195"/>
      <c r="N13" s="196">
        <v>0</v>
      </c>
      <c r="O13" s="32"/>
    </row>
    <row r="14" spans="1:15" ht="60.75" customHeight="1" hidden="1">
      <c r="A14" s="122" t="s">
        <v>108</v>
      </c>
      <c r="B14" s="28" t="s">
        <v>88</v>
      </c>
      <c r="C14" s="29" t="s">
        <v>29</v>
      </c>
      <c r="D14" s="29" t="s">
        <v>62</v>
      </c>
      <c r="E14" s="30">
        <v>7952014</v>
      </c>
      <c r="F14" s="29"/>
      <c r="G14" s="29"/>
      <c r="H14" s="25"/>
      <c r="I14" s="27"/>
      <c r="J14" s="111">
        <f>J15</f>
        <v>0</v>
      </c>
      <c r="K14" s="195">
        <f>K15</f>
        <v>0</v>
      </c>
      <c r="L14" s="195">
        <f>L15</f>
        <v>0</v>
      </c>
      <c r="M14" s="195"/>
      <c r="N14" s="196">
        <f>N15</f>
        <v>0</v>
      </c>
      <c r="O14" s="32"/>
    </row>
    <row r="15" spans="1:15" ht="30" customHeight="1" hidden="1" thickBot="1">
      <c r="A15" s="122" t="s">
        <v>96</v>
      </c>
      <c r="B15" s="29" t="s">
        <v>88</v>
      </c>
      <c r="C15" s="29" t="s">
        <v>29</v>
      </c>
      <c r="D15" s="29" t="s">
        <v>62</v>
      </c>
      <c r="E15" s="30">
        <v>7952014</v>
      </c>
      <c r="F15" s="29" t="s">
        <v>95</v>
      </c>
      <c r="G15" s="27"/>
      <c r="H15" s="25"/>
      <c r="I15" s="27"/>
      <c r="J15" s="111"/>
      <c r="K15" s="195"/>
      <c r="L15" s="195">
        <f>J15+K15</f>
        <v>0</v>
      </c>
      <c r="M15" s="195"/>
      <c r="N15" s="196"/>
      <c r="O15" s="32"/>
    </row>
    <row r="16" spans="1:15" ht="57.75" customHeight="1" hidden="1" thickBot="1">
      <c r="A16" s="122" t="s">
        <v>109</v>
      </c>
      <c r="B16" s="28" t="s">
        <v>88</v>
      </c>
      <c r="C16" s="29" t="s">
        <v>29</v>
      </c>
      <c r="D16" s="29" t="s">
        <v>62</v>
      </c>
      <c r="E16" s="30">
        <v>7952013</v>
      </c>
      <c r="F16" s="29"/>
      <c r="G16" s="27"/>
      <c r="H16" s="25"/>
      <c r="I16" s="27"/>
      <c r="J16" s="111">
        <f>J17</f>
        <v>0</v>
      </c>
      <c r="K16" s="195">
        <f>K17</f>
        <v>0</v>
      </c>
      <c r="L16" s="195">
        <f>L17</f>
        <v>0</v>
      </c>
      <c r="M16" s="195"/>
      <c r="N16" s="196">
        <f>N17</f>
        <v>0</v>
      </c>
      <c r="O16" s="32"/>
    </row>
    <row r="17" spans="1:15" ht="30" customHeight="1" hidden="1" thickBot="1">
      <c r="A17" s="122" t="s">
        <v>96</v>
      </c>
      <c r="B17" s="29" t="s">
        <v>88</v>
      </c>
      <c r="C17" s="29" t="s">
        <v>29</v>
      </c>
      <c r="D17" s="29" t="s">
        <v>62</v>
      </c>
      <c r="E17" s="30">
        <v>7952013</v>
      </c>
      <c r="F17" s="29" t="s">
        <v>95</v>
      </c>
      <c r="G17" s="27"/>
      <c r="H17" s="25"/>
      <c r="I17" s="27"/>
      <c r="J17" s="111"/>
      <c r="K17" s="195"/>
      <c r="L17" s="195">
        <f>J17+K17</f>
        <v>0</v>
      </c>
      <c r="M17" s="195"/>
      <c r="N17" s="196"/>
      <c r="O17" s="32"/>
    </row>
    <row r="18" spans="1:15" ht="57" customHeight="1" hidden="1" thickBot="1">
      <c r="A18" s="122" t="s">
        <v>110</v>
      </c>
      <c r="B18" s="28" t="s">
        <v>88</v>
      </c>
      <c r="C18" s="29" t="s">
        <v>29</v>
      </c>
      <c r="D18" s="29" t="s">
        <v>62</v>
      </c>
      <c r="E18" s="30">
        <v>7952015</v>
      </c>
      <c r="F18" s="29"/>
      <c r="G18" s="27"/>
      <c r="H18" s="25"/>
      <c r="I18" s="27"/>
      <c r="J18" s="111">
        <f>J19</f>
        <v>0</v>
      </c>
      <c r="K18" s="195">
        <f>K19</f>
        <v>0</v>
      </c>
      <c r="L18" s="195">
        <f>L19</f>
        <v>0</v>
      </c>
      <c r="M18" s="195"/>
      <c r="N18" s="196">
        <f>N19</f>
        <v>0</v>
      </c>
      <c r="O18" s="32"/>
    </row>
    <row r="19" spans="1:15" ht="30" customHeight="1" hidden="1" thickBot="1">
      <c r="A19" s="122" t="s">
        <v>96</v>
      </c>
      <c r="B19" s="29" t="s">
        <v>88</v>
      </c>
      <c r="C19" s="29" t="s">
        <v>29</v>
      </c>
      <c r="D19" s="29" t="s">
        <v>62</v>
      </c>
      <c r="E19" s="30">
        <v>7952015</v>
      </c>
      <c r="F19" s="29" t="s">
        <v>95</v>
      </c>
      <c r="G19" s="27"/>
      <c r="H19" s="25"/>
      <c r="I19" s="27"/>
      <c r="J19" s="111"/>
      <c r="K19" s="195"/>
      <c r="L19" s="195">
        <f>J19+K19</f>
        <v>0</v>
      </c>
      <c r="M19" s="195"/>
      <c r="N19" s="196"/>
      <c r="O19" s="32"/>
    </row>
    <row r="20" spans="1:15" ht="90" customHeight="1" hidden="1" thickBot="1">
      <c r="A20" s="122" t="s">
        <v>111</v>
      </c>
      <c r="B20" s="28" t="s">
        <v>88</v>
      </c>
      <c r="C20" s="29" t="s">
        <v>29</v>
      </c>
      <c r="D20" s="29" t="s">
        <v>62</v>
      </c>
      <c r="E20" s="30">
        <v>7952016</v>
      </c>
      <c r="F20" s="29"/>
      <c r="G20" s="27"/>
      <c r="H20" s="25"/>
      <c r="I20" s="27"/>
      <c r="J20" s="111">
        <f>J21</f>
        <v>0</v>
      </c>
      <c r="K20" s="195">
        <f>K21</f>
        <v>0</v>
      </c>
      <c r="L20" s="195">
        <f>L21</f>
        <v>0</v>
      </c>
      <c r="M20" s="195"/>
      <c r="N20" s="196">
        <f>N21</f>
        <v>0</v>
      </c>
      <c r="O20" s="32"/>
    </row>
    <row r="21" spans="1:15" ht="30" customHeight="1" hidden="1" thickBot="1">
      <c r="A21" s="122" t="s">
        <v>96</v>
      </c>
      <c r="B21" s="29" t="s">
        <v>88</v>
      </c>
      <c r="C21" s="29" t="s">
        <v>29</v>
      </c>
      <c r="D21" s="29" t="s">
        <v>62</v>
      </c>
      <c r="E21" s="30">
        <v>7952016</v>
      </c>
      <c r="F21" s="29" t="s">
        <v>95</v>
      </c>
      <c r="G21" s="27"/>
      <c r="H21" s="25"/>
      <c r="I21" s="27"/>
      <c r="J21" s="111"/>
      <c r="K21" s="195"/>
      <c r="L21" s="195">
        <f>J21+K21</f>
        <v>0</v>
      </c>
      <c r="M21" s="195"/>
      <c r="N21" s="196"/>
      <c r="O21" s="32"/>
    </row>
    <row r="22" spans="1:15" ht="45" customHeight="1" hidden="1" thickBot="1">
      <c r="A22" s="122" t="s">
        <v>112</v>
      </c>
      <c r="B22" s="28" t="s">
        <v>88</v>
      </c>
      <c r="C22" s="29" t="s">
        <v>29</v>
      </c>
      <c r="D22" s="29" t="s">
        <v>62</v>
      </c>
      <c r="E22" s="30">
        <v>7952017</v>
      </c>
      <c r="F22" s="29"/>
      <c r="G22" s="27"/>
      <c r="H22" s="25"/>
      <c r="I22" s="27"/>
      <c r="J22" s="111">
        <f>J23</f>
        <v>0</v>
      </c>
      <c r="K22" s="195">
        <f>K23</f>
        <v>0</v>
      </c>
      <c r="L22" s="195">
        <f>L23</f>
        <v>0</v>
      </c>
      <c r="M22" s="195"/>
      <c r="N22" s="196">
        <f>N23</f>
        <v>0</v>
      </c>
      <c r="O22" s="32"/>
    </row>
    <row r="23" spans="1:15" ht="33" customHeight="1" hidden="1" thickBot="1">
      <c r="A23" s="122" t="s">
        <v>96</v>
      </c>
      <c r="B23" s="29" t="s">
        <v>88</v>
      </c>
      <c r="C23" s="29" t="s">
        <v>29</v>
      </c>
      <c r="D23" s="29" t="s">
        <v>62</v>
      </c>
      <c r="E23" s="30">
        <v>7952017</v>
      </c>
      <c r="F23" s="29" t="s">
        <v>95</v>
      </c>
      <c r="G23" s="27"/>
      <c r="H23" s="25"/>
      <c r="I23" s="27"/>
      <c r="J23" s="111"/>
      <c r="K23" s="195">
        <f>30-30</f>
        <v>0</v>
      </c>
      <c r="L23" s="195">
        <f>J23+K23</f>
        <v>0</v>
      </c>
      <c r="M23" s="195"/>
      <c r="N23" s="196"/>
      <c r="O23" s="32"/>
    </row>
    <row r="24" spans="1:15" ht="15">
      <c r="A24" s="123" t="s">
        <v>113</v>
      </c>
      <c r="B24" s="100" t="s">
        <v>114</v>
      </c>
      <c r="C24" s="100"/>
      <c r="D24" s="100"/>
      <c r="E24" s="100"/>
      <c r="F24" s="100"/>
      <c r="G24" s="101" t="e">
        <f>#REF!+G25+G123</f>
        <v>#REF!</v>
      </c>
      <c r="H24" s="101" t="e">
        <f>#REF!+H25+H123</f>
        <v>#REF!</v>
      </c>
      <c r="I24" s="101" t="e">
        <f>#REF!+I25+I123</f>
        <v>#REF!</v>
      </c>
      <c r="J24" s="114">
        <f>J25+J123</f>
        <v>202503.78000000003</v>
      </c>
      <c r="K24" s="194">
        <f>K25+K123</f>
        <v>12912.651</v>
      </c>
      <c r="L24" s="194">
        <f>L25+L123</f>
        <v>217083.831</v>
      </c>
      <c r="M24" s="194">
        <f>L29+L32+L35+L39+L41+L43+L44+L45+L48+L50+L52+L53+L57+L66+L78+L80+L92+L100+L105+L108+L109+L110+L115+L116+L117+L118+L122+L130+L132+L136+L140</f>
        <v>217083.83099999998</v>
      </c>
      <c r="N24" s="262">
        <f>N25+N123</f>
        <v>206945.15</v>
      </c>
      <c r="O24" s="263"/>
    </row>
    <row r="25" spans="1:14" ht="15">
      <c r="A25" s="121" t="s">
        <v>89</v>
      </c>
      <c r="B25" s="24" t="s">
        <v>114</v>
      </c>
      <c r="C25" s="24" t="s">
        <v>15</v>
      </c>
      <c r="D25" s="24"/>
      <c r="E25" s="24"/>
      <c r="F25" s="24"/>
      <c r="G25" s="20" t="e">
        <f>G26+G36+G88+G93+G102</f>
        <v>#REF!</v>
      </c>
      <c r="H25" s="22" t="e">
        <f>H26+H36+H88+H93+H102</f>
        <v>#REF!</v>
      </c>
      <c r="I25" s="22" t="e">
        <f>I26+I36+I88+I93+I102</f>
        <v>#REF!</v>
      </c>
      <c r="J25" s="110">
        <f>J36+J88+J93+J102+J26</f>
        <v>184905.68000000002</v>
      </c>
      <c r="K25" s="192">
        <f>K36+K88+K93+K102+K26</f>
        <v>8429.751</v>
      </c>
      <c r="L25" s="192">
        <f>L36+L88+L93+L102+L26</f>
        <v>195002.831</v>
      </c>
      <c r="M25" s="192"/>
      <c r="N25" s="193">
        <f>N36+N88+N93+N102+N26</f>
        <v>189347.05</v>
      </c>
    </row>
    <row r="26" spans="1:14" ht="15" customHeight="1">
      <c r="A26" s="121" t="s">
        <v>44</v>
      </c>
      <c r="B26" s="24" t="s">
        <v>114</v>
      </c>
      <c r="C26" s="24" t="s">
        <v>15</v>
      </c>
      <c r="D26" s="24" t="s">
        <v>7</v>
      </c>
      <c r="E26" s="24"/>
      <c r="F26" s="24"/>
      <c r="G26" s="20">
        <f aca="true" t="shared" si="1" ref="G26:I27">G27</f>
        <v>-926.36</v>
      </c>
      <c r="H26" s="20">
        <f t="shared" si="1"/>
        <v>3734</v>
      </c>
      <c r="I26" s="20">
        <f t="shared" si="1"/>
        <v>0</v>
      </c>
      <c r="J26" s="110">
        <f>J27+J30+J33</f>
        <v>0</v>
      </c>
      <c r="K26" s="192">
        <f>K27+K30+K33</f>
        <v>0</v>
      </c>
      <c r="L26" s="192">
        <f>L27+L30+L33</f>
        <v>0</v>
      </c>
      <c r="M26" s="192"/>
      <c r="N26" s="193">
        <f>N27+N30+N33</f>
        <v>0</v>
      </c>
    </row>
    <row r="27" spans="1:14" ht="15" customHeight="1">
      <c r="A27" s="122" t="s">
        <v>121</v>
      </c>
      <c r="B27" s="21" t="s">
        <v>114</v>
      </c>
      <c r="C27" s="21" t="s">
        <v>15</v>
      </c>
      <c r="D27" s="21" t="s">
        <v>7</v>
      </c>
      <c r="E27" s="21" t="s">
        <v>122</v>
      </c>
      <c r="F27" s="21"/>
      <c r="G27" s="27">
        <f t="shared" si="1"/>
        <v>-926.36</v>
      </c>
      <c r="H27" s="27">
        <f t="shared" si="1"/>
        <v>3734</v>
      </c>
      <c r="I27" s="27">
        <f t="shared" si="1"/>
        <v>0</v>
      </c>
      <c r="J27" s="111">
        <f aca="true" t="shared" si="2" ref="J27:L28">J28</f>
        <v>0</v>
      </c>
      <c r="K27" s="195">
        <f t="shared" si="2"/>
        <v>0</v>
      </c>
      <c r="L27" s="195">
        <f t="shared" si="2"/>
        <v>0</v>
      </c>
      <c r="M27" s="195"/>
      <c r="N27" s="196">
        <f>N28</f>
        <v>0</v>
      </c>
    </row>
    <row r="28" spans="1:14" ht="30" customHeight="1" hidden="1">
      <c r="A28" s="122" t="s">
        <v>100</v>
      </c>
      <c r="B28" s="21" t="s">
        <v>114</v>
      </c>
      <c r="C28" s="21" t="s">
        <v>15</v>
      </c>
      <c r="D28" s="21" t="s">
        <v>7</v>
      </c>
      <c r="E28" s="21" t="s">
        <v>123</v>
      </c>
      <c r="F28" s="21"/>
      <c r="G28" s="27">
        <f>G29+G32</f>
        <v>-926.36</v>
      </c>
      <c r="H28" s="27">
        <f>H29+H32</f>
        <v>3734</v>
      </c>
      <c r="I28" s="27">
        <f>I29+I32</f>
        <v>0</v>
      </c>
      <c r="J28" s="111">
        <f t="shared" si="2"/>
        <v>0</v>
      </c>
      <c r="K28" s="195">
        <f t="shared" si="2"/>
        <v>0</v>
      </c>
      <c r="L28" s="195">
        <f t="shared" si="2"/>
        <v>0</v>
      </c>
      <c r="M28" s="195"/>
      <c r="N28" s="196">
        <f>N29</f>
        <v>0</v>
      </c>
    </row>
    <row r="29" spans="1:14" ht="30" customHeight="1" hidden="1">
      <c r="A29" s="124" t="s">
        <v>170</v>
      </c>
      <c r="B29" s="21" t="s">
        <v>114</v>
      </c>
      <c r="C29" s="21" t="s">
        <v>15</v>
      </c>
      <c r="D29" s="21" t="s">
        <v>7</v>
      </c>
      <c r="E29" s="21" t="s">
        <v>123</v>
      </c>
      <c r="F29" s="21" t="s">
        <v>137</v>
      </c>
      <c r="G29" s="27">
        <f>-36.76+103.4</f>
        <v>66.64000000000001</v>
      </c>
      <c r="H29" s="25">
        <v>2606</v>
      </c>
      <c r="I29" s="27"/>
      <c r="J29" s="111"/>
      <c r="K29" s="195"/>
      <c r="L29" s="195">
        <f>J29+K29</f>
        <v>0</v>
      </c>
      <c r="M29" s="195"/>
      <c r="N29" s="196"/>
    </row>
    <row r="30" spans="1:14" ht="30" customHeight="1" hidden="1">
      <c r="A30" s="125" t="s">
        <v>439</v>
      </c>
      <c r="B30" s="21" t="s">
        <v>114</v>
      </c>
      <c r="C30" s="21" t="s">
        <v>15</v>
      </c>
      <c r="D30" s="21" t="s">
        <v>7</v>
      </c>
      <c r="E30" s="21" t="s">
        <v>343</v>
      </c>
      <c r="F30" s="21"/>
      <c r="G30" s="27"/>
      <c r="H30" s="25"/>
      <c r="I30" s="27"/>
      <c r="J30" s="111">
        <f aca="true" t="shared" si="3" ref="J30:L31">J31</f>
        <v>0</v>
      </c>
      <c r="K30" s="195">
        <f t="shared" si="3"/>
        <v>0</v>
      </c>
      <c r="L30" s="195">
        <f t="shared" si="3"/>
        <v>0</v>
      </c>
      <c r="M30" s="195"/>
      <c r="N30" s="196">
        <f>N31</f>
        <v>0</v>
      </c>
    </row>
    <row r="31" spans="1:14" ht="21" hidden="1">
      <c r="A31" s="125" t="s">
        <v>458</v>
      </c>
      <c r="B31" s="21" t="s">
        <v>114</v>
      </c>
      <c r="C31" s="21" t="s">
        <v>15</v>
      </c>
      <c r="D31" s="21" t="s">
        <v>7</v>
      </c>
      <c r="E31" s="21" t="s">
        <v>459</v>
      </c>
      <c r="F31" s="21"/>
      <c r="G31" s="27"/>
      <c r="H31" s="25"/>
      <c r="I31" s="27"/>
      <c r="J31" s="111">
        <f t="shared" si="3"/>
        <v>0</v>
      </c>
      <c r="K31" s="195">
        <f t="shared" si="3"/>
        <v>0</v>
      </c>
      <c r="L31" s="195">
        <f t="shared" si="3"/>
        <v>0</v>
      </c>
      <c r="M31" s="195"/>
      <c r="N31" s="196">
        <f>N32</f>
        <v>0</v>
      </c>
    </row>
    <row r="32" spans="1:14" ht="15" hidden="1">
      <c r="A32" s="124" t="s">
        <v>170</v>
      </c>
      <c r="B32" s="21" t="s">
        <v>114</v>
      </c>
      <c r="C32" s="21" t="s">
        <v>15</v>
      </c>
      <c r="D32" s="21" t="s">
        <v>7</v>
      </c>
      <c r="E32" s="21" t="s">
        <v>459</v>
      </c>
      <c r="F32" s="21" t="s">
        <v>137</v>
      </c>
      <c r="G32" s="27">
        <f>-112.8-880.2</f>
        <v>-993</v>
      </c>
      <c r="H32" s="25">
        <v>1128</v>
      </c>
      <c r="I32" s="27"/>
      <c r="J32" s="111"/>
      <c r="K32" s="195"/>
      <c r="L32" s="195">
        <f>J32+K32</f>
        <v>0</v>
      </c>
      <c r="M32" s="195"/>
      <c r="N32" s="196"/>
    </row>
    <row r="33" spans="1:14" ht="15" hidden="1">
      <c r="A33" s="125" t="s">
        <v>334</v>
      </c>
      <c r="B33" s="21" t="s">
        <v>114</v>
      </c>
      <c r="C33" s="21" t="s">
        <v>15</v>
      </c>
      <c r="D33" s="21" t="s">
        <v>7</v>
      </c>
      <c r="E33" s="21" t="s">
        <v>263</v>
      </c>
      <c r="F33" s="21"/>
      <c r="G33" s="27"/>
      <c r="H33" s="25"/>
      <c r="I33" s="27"/>
      <c r="J33" s="111">
        <f aca="true" t="shared" si="4" ref="J33:L34">J34</f>
        <v>0</v>
      </c>
      <c r="K33" s="195">
        <f t="shared" si="4"/>
        <v>0</v>
      </c>
      <c r="L33" s="195">
        <f t="shared" si="4"/>
        <v>0</v>
      </c>
      <c r="M33" s="195"/>
      <c r="N33" s="196">
        <f>N34</f>
        <v>0</v>
      </c>
    </row>
    <row r="34" spans="1:14" ht="21" hidden="1">
      <c r="A34" s="126" t="s">
        <v>295</v>
      </c>
      <c r="B34" s="21" t="s">
        <v>114</v>
      </c>
      <c r="C34" s="21" t="s">
        <v>15</v>
      </c>
      <c r="D34" s="21" t="s">
        <v>7</v>
      </c>
      <c r="E34" s="21" t="s">
        <v>296</v>
      </c>
      <c r="F34" s="21"/>
      <c r="G34" s="27"/>
      <c r="H34" s="25"/>
      <c r="I34" s="27"/>
      <c r="J34" s="111">
        <f t="shared" si="4"/>
        <v>0</v>
      </c>
      <c r="K34" s="195">
        <f t="shared" si="4"/>
        <v>0</v>
      </c>
      <c r="L34" s="195">
        <f t="shared" si="4"/>
        <v>0</v>
      </c>
      <c r="M34" s="195"/>
      <c r="N34" s="196">
        <f>N35</f>
        <v>0</v>
      </c>
    </row>
    <row r="35" spans="1:14" ht="15" hidden="1">
      <c r="A35" s="124" t="s">
        <v>170</v>
      </c>
      <c r="B35" s="21" t="s">
        <v>114</v>
      </c>
      <c r="C35" s="21" t="s">
        <v>15</v>
      </c>
      <c r="D35" s="21" t="s">
        <v>7</v>
      </c>
      <c r="E35" s="21" t="s">
        <v>296</v>
      </c>
      <c r="F35" s="21" t="s">
        <v>137</v>
      </c>
      <c r="G35" s="27"/>
      <c r="H35" s="25"/>
      <c r="I35" s="27"/>
      <c r="J35" s="111"/>
      <c r="K35" s="195"/>
      <c r="L35" s="195">
        <f>J35+K35</f>
        <v>0</v>
      </c>
      <c r="M35" s="195"/>
      <c r="N35" s="196"/>
    </row>
    <row r="36" spans="1:14" ht="15">
      <c r="A36" s="121" t="s">
        <v>45</v>
      </c>
      <c r="B36" s="24" t="s">
        <v>114</v>
      </c>
      <c r="C36" s="24" t="s">
        <v>15</v>
      </c>
      <c r="D36" s="24" t="s">
        <v>8</v>
      </c>
      <c r="E36" s="24"/>
      <c r="F36" s="24"/>
      <c r="G36" s="22" t="e">
        <f>G37+G58+#REF!+#REF!+#REF!+#REF!</f>
        <v>#REF!</v>
      </c>
      <c r="H36" s="22" t="e">
        <f>H37+H58+#REF!+#REF!+#REF!+#REF!</f>
        <v>#REF!</v>
      </c>
      <c r="I36" s="22" t="e">
        <f>I37+I58+#REF!+#REF!+#REF!+#REF!</f>
        <v>#REF!</v>
      </c>
      <c r="J36" s="110">
        <f>J37+J58+J76+J83+J67+J74-J77</f>
        <v>178911.07</v>
      </c>
      <c r="K36" s="192">
        <f>K37+K58+K76+K83+K67+K74</f>
        <v>4564.18</v>
      </c>
      <c r="L36" s="192">
        <f>L37+L58+L76+L83+L67+L74</f>
        <v>185142.65000000002</v>
      </c>
      <c r="M36" s="192"/>
      <c r="N36" s="192">
        <f>N37+N58+N76+N83+N67+N74-N77</f>
        <v>183459.02</v>
      </c>
    </row>
    <row r="37" spans="1:14" ht="21.75">
      <c r="A37" s="122" t="s">
        <v>125</v>
      </c>
      <c r="B37" s="21" t="s">
        <v>114</v>
      </c>
      <c r="C37" s="21" t="s">
        <v>15</v>
      </c>
      <c r="D37" s="21" t="s">
        <v>8</v>
      </c>
      <c r="E37" s="21" t="s">
        <v>126</v>
      </c>
      <c r="F37" s="21"/>
      <c r="G37" s="26">
        <f>G40</f>
        <v>867.76</v>
      </c>
      <c r="H37" s="26">
        <f>H40</f>
        <v>122607.1</v>
      </c>
      <c r="I37" s="26">
        <f>I40</f>
        <v>0</v>
      </c>
      <c r="J37" s="111">
        <f>J38+J40+J46+J49+J51+J53+J54+J55</f>
        <v>170660.06</v>
      </c>
      <c r="K37" s="195">
        <f>K38+K40+K46+K49+K51+K53+K54+K55</f>
        <v>7528.330000000001</v>
      </c>
      <c r="L37" s="195">
        <f>L38+L40+L46+L49+L51+L53+L54+L55</f>
        <v>178188.39</v>
      </c>
      <c r="M37" s="195"/>
      <c r="N37" s="196">
        <f>N38+N40+N46+N49+N51+N53+N54+N55</f>
        <v>176208.00999999998</v>
      </c>
    </row>
    <row r="38" spans="1:14" ht="52.5">
      <c r="A38" s="127" t="s">
        <v>429</v>
      </c>
      <c r="B38" s="28" t="s">
        <v>114</v>
      </c>
      <c r="C38" s="28" t="s">
        <v>15</v>
      </c>
      <c r="D38" s="28" t="s">
        <v>8</v>
      </c>
      <c r="E38" s="28" t="s">
        <v>430</v>
      </c>
      <c r="F38" s="21"/>
      <c r="G38" s="26"/>
      <c r="H38" s="26"/>
      <c r="I38" s="26"/>
      <c r="J38" s="111">
        <f>J39</f>
        <v>136352</v>
      </c>
      <c r="K38" s="195">
        <f>K39</f>
        <v>2299</v>
      </c>
      <c r="L38" s="195">
        <f>L39</f>
        <v>138651</v>
      </c>
      <c r="M38" s="195"/>
      <c r="N38" s="196">
        <f>N39</f>
        <v>138428.4</v>
      </c>
    </row>
    <row r="39" spans="1:14" ht="31.5">
      <c r="A39" s="125" t="s">
        <v>128</v>
      </c>
      <c r="B39" s="21" t="s">
        <v>114</v>
      </c>
      <c r="C39" s="21" t="s">
        <v>15</v>
      </c>
      <c r="D39" s="21" t="s">
        <v>8</v>
      </c>
      <c r="E39" s="21" t="s">
        <v>133</v>
      </c>
      <c r="F39" s="21" t="s">
        <v>129</v>
      </c>
      <c r="G39" s="27"/>
      <c r="H39" s="25"/>
      <c r="I39" s="27"/>
      <c r="J39" s="111">
        <v>136352</v>
      </c>
      <c r="K39" s="195">
        <v>2299</v>
      </c>
      <c r="L39" s="195">
        <f>SUM(J39:K39)</f>
        <v>138651</v>
      </c>
      <c r="M39" s="195"/>
      <c r="N39" s="196">
        <v>138428.4</v>
      </c>
    </row>
    <row r="40" spans="1:14" ht="15">
      <c r="A40" s="122" t="s">
        <v>100</v>
      </c>
      <c r="B40" s="21" t="s">
        <v>114</v>
      </c>
      <c r="C40" s="21" t="s">
        <v>15</v>
      </c>
      <c r="D40" s="21" t="s">
        <v>8</v>
      </c>
      <c r="E40" s="21" t="s">
        <v>127</v>
      </c>
      <c r="F40" s="21"/>
      <c r="G40" s="27">
        <f>G41+G47</f>
        <v>867.76</v>
      </c>
      <c r="H40" s="27">
        <f>H41+H47</f>
        <v>122607.1</v>
      </c>
      <c r="I40" s="27">
        <f>I41+I47</f>
        <v>0</v>
      </c>
      <c r="J40" s="111">
        <f>J41+J44+J45+J42+J43</f>
        <v>30536.26</v>
      </c>
      <c r="K40" s="195">
        <f>K41+K44+K45+K42+K43</f>
        <v>9001.130000000001</v>
      </c>
      <c r="L40" s="195">
        <f>L41+L44+L45+L42+L43</f>
        <v>39537.39</v>
      </c>
      <c r="M40" s="195"/>
      <c r="N40" s="196">
        <f>N41+N44+N45+N42+N43</f>
        <v>34007.81</v>
      </c>
    </row>
    <row r="41" spans="1:14" ht="31.5" hidden="1">
      <c r="A41" s="125" t="s">
        <v>159</v>
      </c>
      <c r="B41" s="21" t="s">
        <v>114</v>
      </c>
      <c r="C41" s="21" t="s">
        <v>15</v>
      </c>
      <c r="D41" s="21" t="s">
        <v>8</v>
      </c>
      <c r="E41" s="21" t="s">
        <v>127</v>
      </c>
      <c r="F41" s="21" t="s">
        <v>160</v>
      </c>
      <c r="G41" s="27">
        <f>36.76+38-200</f>
        <v>-125.24000000000001</v>
      </c>
      <c r="H41" s="25">
        <v>121495.1</v>
      </c>
      <c r="I41" s="27"/>
      <c r="J41" s="111"/>
      <c r="K41" s="195"/>
      <c r="L41" s="195">
        <f>J41+K41</f>
        <v>0</v>
      </c>
      <c r="M41" s="195"/>
      <c r="N41" s="196"/>
    </row>
    <row r="42" spans="1:14" ht="31.5" hidden="1">
      <c r="A42" s="125" t="s">
        <v>163</v>
      </c>
      <c r="B42" s="21" t="s">
        <v>114</v>
      </c>
      <c r="C42" s="21" t="s">
        <v>15</v>
      </c>
      <c r="D42" s="21" t="s">
        <v>8</v>
      </c>
      <c r="E42" s="21" t="s">
        <v>127</v>
      </c>
      <c r="F42" s="21" t="s">
        <v>164</v>
      </c>
      <c r="G42" s="27"/>
      <c r="H42" s="25"/>
      <c r="I42" s="27"/>
      <c r="J42" s="111"/>
      <c r="K42" s="195"/>
      <c r="L42" s="195">
        <f>J42+K42</f>
        <v>0</v>
      </c>
      <c r="M42" s="195"/>
      <c r="N42" s="196"/>
    </row>
    <row r="43" spans="1:14" ht="31.5" hidden="1">
      <c r="A43" s="125" t="s">
        <v>150</v>
      </c>
      <c r="B43" s="21" t="s">
        <v>114</v>
      </c>
      <c r="C43" s="21" t="s">
        <v>15</v>
      </c>
      <c r="D43" s="21" t="s">
        <v>8</v>
      </c>
      <c r="E43" s="21" t="s">
        <v>127</v>
      </c>
      <c r="F43" s="21" t="s">
        <v>152</v>
      </c>
      <c r="G43" s="27"/>
      <c r="H43" s="25"/>
      <c r="I43" s="27"/>
      <c r="J43" s="111"/>
      <c r="K43" s="195"/>
      <c r="L43" s="195">
        <f>J43+K43</f>
        <v>0</v>
      </c>
      <c r="M43" s="195"/>
      <c r="N43" s="196"/>
    </row>
    <row r="44" spans="1:14" ht="31.5">
      <c r="A44" s="125" t="s">
        <v>128</v>
      </c>
      <c r="B44" s="21" t="s">
        <v>114</v>
      </c>
      <c r="C44" s="21" t="s">
        <v>15</v>
      </c>
      <c r="D44" s="21" t="s">
        <v>8</v>
      </c>
      <c r="E44" s="21" t="s">
        <v>127</v>
      </c>
      <c r="F44" s="21" t="s">
        <v>129</v>
      </c>
      <c r="G44" s="27"/>
      <c r="H44" s="25"/>
      <c r="I44" s="27"/>
      <c r="J44" s="111">
        <v>30536.26</v>
      </c>
      <c r="K44" s="195">
        <v>8116.63</v>
      </c>
      <c r="L44" s="195">
        <f>SUM(J44:K44)</f>
        <v>38652.89</v>
      </c>
      <c r="M44" s="195"/>
      <c r="N44" s="196">
        <v>34007.81</v>
      </c>
    </row>
    <row r="45" spans="1:14" ht="15">
      <c r="A45" s="125" t="s">
        <v>438</v>
      </c>
      <c r="B45" s="21" t="s">
        <v>114</v>
      </c>
      <c r="C45" s="21" t="s">
        <v>15</v>
      </c>
      <c r="D45" s="21" t="s">
        <v>8</v>
      </c>
      <c r="E45" s="21" t="s">
        <v>127</v>
      </c>
      <c r="F45" s="21" t="s">
        <v>137</v>
      </c>
      <c r="G45" s="27"/>
      <c r="H45" s="25"/>
      <c r="I45" s="27"/>
      <c r="J45" s="111"/>
      <c r="K45" s="195">
        <f>1052.8-68.3-100</f>
        <v>884.5</v>
      </c>
      <c r="L45" s="195">
        <f>SUM(J45:K45)</f>
        <v>884.5</v>
      </c>
      <c r="M45" s="195"/>
      <c r="N45" s="196"/>
    </row>
    <row r="46" spans="1:14" ht="32.25">
      <c r="A46" s="122" t="s">
        <v>101</v>
      </c>
      <c r="B46" s="21" t="s">
        <v>114</v>
      </c>
      <c r="C46" s="21" t="s">
        <v>15</v>
      </c>
      <c r="D46" s="21" t="s">
        <v>8</v>
      </c>
      <c r="E46" s="21" t="s">
        <v>130</v>
      </c>
      <c r="F46" s="21"/>
      <c r="G46" s="27"/>
      <c r="H46" s="25"/>
      <c r="I46" s="27"/>
      <c r="J46" s="111">
        <f>J47+J48</f>
        <v>3771.8</v>
      </c>
      <c r="K46" s="195">
        <f>K47+K48</f>
        <v>-3771.8</v>
      </c>
      <c r="L46" s="195">
        <f>L47+L48</f>
        <v>0</v>
      </c>
      <c r="M46" s="195"/>
      <c r="N46" s="196">
        <f>N47+N48</f>
        <v>3771.8</v>
      </c>
    </row>
    <row r="47" spans="1:14" ht="15" hidden="1">
      <c r="A47" s="122" t="s">
        <v>102</v>
      </c>
      <c r="B47" s="21" t="s">
        <v>114</v>
      </c>
      <c r="C47" s="21" t="s">
        <v>15</v>
      </c>
      <c r="D47" s="21" t="s">
        <v>8</v>
      </c>
      <c r="E47" s="21" t="s">
        <v>130</v>
      </c>
      <c r="F47" s="21" t="s">
        <v>99</v>
      </c>
      <c r="G47" s="27">
        <f>112.8+880.2</f>
        <v>993</v>
      </c>
      <c r="H47" s="25">
        <v>1112</v>
      </c>
      <c r="I47" s="27"/>
      <c r="J47" s="111"/>
      <c r="K47" s="195"/>
      <c r="L47" s="195">
        <f>J47+K47</f>
        <v>0</v>
      </c>
      <c r="M47" s="195"/>
      <c r="N47" s="196"/>
    </row>
    <row r="48" spans="1:14" ht="31.5">
      <c r="A48" s="125" t="s">
        <v>128</v>
      </c>
      <c r="B48" s="21" t="s">
        <v>114</v>
      </c>
      <c r="C48" s="21" t="s">
        <v>15</v>
      </c>
      <c r="D48" s="21" t="s">
        <v>8</v>
      </c>
      <c r="E48" s="21" t="s">
        <v>130</v>
      </c>
      <c r="F48" s="21" t="s">
        <v>129</v>
      </c>
      <c r="G48" s="27"/>
      <c r="H48" s="25"/>
      <c r="I48" s="27"/>
      <c r="J48" s="111">
        <v>3771.8</v>
      </c>
      <c r="K48" s="195">
        <v>-3771.8</v>
      </c>
      <c r="L48" s="195">
        <f>SUM(J48:K48)</f>
        <v>0</v>
      </c>
      <c r="M48" s="195"/>
      <c r="N48" s="196">
        <v>3771.8</v>
      </c>
    </row>
    <row r="49" spans="1:14" ht="21" hidden="1">
      <c r="A49" s="125" t="s">
        <v>433</v>
      </c>
      <c r="B49" s="21" t="s">
        <v>114</v>
      </c>
      <c r="C49" s="21" t="s">
        <v>15</v>
      </c>
      <c r="D49" s="21" t="s">
        <v>8</v>
      </c>
      <c r="E49" s="21" t="s">
        <v>136</v>
      </c>
      <c r="F49" s="21"/>
      <c r="G49" s="27"/>
      <c r="H49" s="25"/>
      <c r="I49" s="27"/>
      <c r="J49" s="111">
        <f>J50</f>
        <v>0</v>
      </c>
      <c r="K49" s="195">
        <f>K50</f>
        <v>0</v>
      </c>
      <c r="L49" s="195">
        <f>L50</f>
        <v>0</v>
      </c>
      <c r="M49" s="195"/>
      <c r="N49" s="196">
        <f>N50</f>
        <v>0</v>
      </c>
    </row>
    <row r="50" spans="1:14" ht="15" hidden="1">
      <c r="A50" s="124" t="s">
        <v>170</v>
      </c>
      <c r="B50" s="21" t="s">
        <v>114</v>
      </c>
      <c r="C50" s="21" t="s">
        <v>15</v>
      </c>
      <c r="D50" s="21" t="s">
        <v>8</v>
      </c>
      <c r="E50" s="21" t="s">
        <v>136</v>
      </c>
      <c r="F50" s="21" t="s">
        <v>137</v>
      </c>
      <c r="G50" s="27"/>
      <c r="H50" s="25"/>
      <c r="I50" s="27"/>
      <c r="J50" s="111">
        <v>0</v>
      </c>
      <c r="K50" s="195"/>
      <c r="L50" s="195">
        <f>J50+K50</f>
        <v>0</v>
      </c>
      <c r="M50" s="195"/>
      <c r="N50" s="196">
        <v>0</v>
      </c>
    </row>
    <row r="51" spans="1:14" ht="21.75" hidden="1">
      <c r="A51" s="122" t="s">
        <v>432</v>
      </c>
      <c r="B51" s="21" t="s">
        <v>114</v>
      </c>
      <c r="C51" s="21" t="s">
        <v>15</v>
      </c>
      <c r="D51" s="21" t="s">
        <v>8</v>
      </c>
      <c r="E51" s="21" t="s">
        <v>138</v>
      </c>
      <c r="F51" s="21"/>
      <c r="G51" s="27"/>
      <c r="H51" s="25"/>
      <c r="I51" s="27"/>
      <c r="J51" s="111">
        <f>J52</f>
        <v>0</v>
      </c>
      <c r="K51" s="195">
        <f>K52</f>
        <v>0</v>
      </c>
      <c r="L51" s="195">
        <f>L52</f>
        <v>0</v>
      </c>
      <c r="M51" s="195"/>
      <c r="N51" s="196">
        <f>N52</f>
        <v>0</v>
      </c>
    </row>
    <row r="52" spans="1:14" ht="15" hidden="1">
      <c r="A52" s="124" t="s">
        <v>170</v>
      </c>
      <c r="B52" s="21" t="s">
        <v>114</v>
      </c>
      <c r="C52" s="21" t="s">
        <v>15</v>
      </c>
      <c r="D52" s="21" t="s">
        <v>8</v>
      </c>
      <c r="E52" s="21" t="s">
        <v>138</v>
      </c>
      <c r="F52" s="21" t="s">
        <v>137</v>
      </c>
      <c r="G52" s="27"/>
      <c r="H52" s="25"/>
      <c r="I52" s="27"/>
      <c r="J52" s="111">
        <v>0</v>
      </c>
      <c r="K52" s="195"/>
      <c r="L52" s="195">
        <f>J52+K52</f>
        <v>0</v>
      </c>
      <c r="M52" s="195"/>
      <c r="N52" s="196">
        <v>0</v>
      </c>
    </row>
    <row r="53" spans="1:14" ht="42" hidden="1">
      <c r="A53" s="128" t="s">
        <v>131</v>
      </c>
      <c r="B53" s="21" t="s">
        <v>114</v>
      </c>
      <c r="C53" s="21" t="s">
        <v>15</v>
      </c>
      <c r="D53" s="21" t="s">
        <v>8</v>
      </c>
      <c r="E53" s="21" t="s">
        <v>132</v>
      </c>
      <c r="F53" s="21" t="s">
        <v>99</v>
      </c>
      <c r="G53" s="27"/>
      <c r="H53" s="25"/>
      <c r="I53" s="27"/>
      <c r="J53" s="111"/>
      <c r="K53" s="195"/>
      <c r="L53" s="195">
        <f>J53+K53</f>
        <v>0</v>
      </c>
      <c r="M53" s="195"/>
      <c r="N53" s="196"/>
    </row>
    <row r="54" spans="1:14" ht="32.25" hidden="1">
      <c r="A54" s="122" t="s">
        <v>134</v>
      </c>
      <c r="B54" s="21" t="s">
        <v>114</v>
      </c>
      <c r="C54" s="21" t="s">
        <v>15</v>
      </c>
      <c r="D54" s="21" t="s">
        <v>8</v>
      </c>
      <c r="E54" s="21" t="s">
        <v>135</v>
      </c>
      <c r="F54" s="21" t="s">
        <v>99</v>
      </c>
      <c r="G54" s="27"/>
      <c r="H54" s="25"/>
      <c r="I54" s="27"/>
      <c r="J54" s="111"/>
      <c r="K54" s="195"/>
      <c r="L54" s="195">
        <f>J54+K54</f>
        <v>0</v>
      </c>
      <c r="M54" s="195"/>
      <c r="N54" s="196"/>
    </row>
    <row r="55" spans="1:14" ht="21.75" hidden="1">
      <c r="A55" s="122" t="s">
        <v>139</v>
      </c>
      <c r="B55" s="21" t="s">
        <v>114</v>
      </c>
      <c r="C55" s="21" t="s">
        <v>15</v>
      </c>
      <c r="D55" s="21" t="s">
        <v>8</v>
      </c>
      <c r="E55" s="21" t="s">
        <v>140</v>
      </c>
      <c r="F55" s="21"/>
      <c r="G55" s="27"/>
      <c r="H55" s="25"/>
      <c r="I55" s="27"/>
      <c r="J55" s="111">
        <f>J56+J57</f>
        <v>0</v>
      </c>
      <c r="K55" s="195">
        <f>K56+K57</f>
        <v>0</v>
      </c>
      <c r="L55" s="195">
        <f>L56+L57</f>
        <v>0</v>
      </c>
      <c r="M55" s="195"/>
      <c r="N55" s="196">
        <f>N56+N57</f>
        <v>0</v>
      </c>
    </row>
    <row r="56" spans="1:14" ht="21.75" hidden="1">
      <c r="A56" s="122" t="s">
        <v>139</v>
      </c>
      <c r="B56" s="21" t="s">
        <v>114</v>
      </c>
      <c r="C56" s="21" t="s">
        <v>15</v>
      </c>
      <c r="D56" s="21" t="s">
        <v>8</v>
      </c>
      <c r="E56" s="21" t="s">
        <v>140</v>
      </c>
      <c r="F56" s="21" t="s">
        <v>99</v>
      </c>
      <c r="G56" s="27"/>
      <c r="H56" s="25"/>
      <c r="I56" s="27"/>
      <c r="J56" s="111"/>
      <c r="K56" s="195"/>
      <c r="L56" s="195">
        <f>J56+K56</f>
        <v>0</v>
      </c>
      <c r="M56" s="195"/>
      <c r="N56" s="196"/>
    </row>
    <row r="57" spans="1:14" ht="31.5" hidden="1">
      <c r="A57" s="125" t="s">
        <v>128</v>
      </c>
      <c r="B57" s="21" t="s">
        <v>114</v>
      </c>
      <c r="C57" s="21" t="s">
        <v>15</v>
      </c>
      <c r="D57" s="21" t="s">
        <v>8</v>
      </c>
      <c r="E57" s="21" t="s">
        <v>140</v>
      </c>
      <c r="F57" s="21" t="s">
        <v>129</v>
      </c>
      <c r="G57" s="27"/>
      <c r="H57" s="25"/>
      <c r="I57" s="27"/>
      <c r="J57" s="111"/>
      <c r="K57" s="195"/>
      <c r="L57" s="195">
        <f>SUM(J57:K57)</f>
        <v>0</v>
      </c>
      <c r="M57" s="195"/>
      <c r="N57" s="196"/>
    </row>
    <row r="58" spans="1:14" ht="15">
      <c r="A58" s="122" t="s">
        <v>141</v>
      </c>
      <c r="B58" s="21" t="s">
        <v>114</v>
      </c>
      <c r="C58" s="21" t="s">
        <v>15</v>
      </c>
      <c r="D58" s="21" t="s">
        <v>8</v>
      </c>
      <c r="E58" s="21" t="s">
        <v>142</v>
      </c>
      <c r="F58" s="21"/>
      <c r="G58" s="27" t="e">
        <f aca="true" t="shared" si="5" ref="G58:N58">G59</f>
        <v>#REF!</v>
      </c>
      <c r="H58" s="27" t="e">
        <f t="shared" si="5"/>
        <v>#REF!</v>
      </c>
      <c r="I58" s="27" t="e">
        <f t="shared" si="5"/>
        <v>#REF!</v>
      </c>
      <c r="J58" s="111">
        <f t="shared" si="5"/>
        <v>7817.31</v>
      </c>
      <c r="K58" s="195">
        <f t="shared" si="5"/>
        <v>-3481.05</v>
      </c>
      <c r="L58" s="195">
        <f t="shared" si="5"/>
        <v>4336.26</v>
      </c>
      <c r="M58" s="195"/>
      <c r="N58" s="196">
        <f t="shared" si="5"/>
        <v>6817.31</v>
      </c>
    </row>
    <row r="59" spans="1:14" ht="15">
      <c r="A59" s="122" t="s">
        <v>100</v>
      </c>
      <c r="B59" s="21" t="s">
        <v>114</v>
      </c>
      <c r="C59" s="21" t="s">
        <v>15</v>
      </c>
      <c r="D59" s="21" t="s">
        <v>8</v>
      </c>
      <c r="E59" s="21" t="s">
        <v>143</v>
      </c>
      <c r="F59" s="21"/>
      <c r="G59" s="27" t="e">
        <f>G60+#REF!</f>
        <v>#REF!</v>
      </c>
      <c r="H59" s="27" t="e">
        <f>H60+#REF!</f>
        <v>#REF!</v>
      </c>
      <c r="I59" s="27" t="e">
        <f>I60+#REF!</f>
        <v>#REF!</v>
      </c>
      <c r="J59" s="111">
        <f>J60+J66+J61+J62+J63+J64+J65</f>
        <v>7817.31</v>
      </c>
      <c r="K59" s="195">
        <f>K60+K66+K61+K62+K63+K64+K65</f>
        <v>-3481.05</v>
      </c>
      <c r="L59" s="195">
        <f>L60+L66+L61+L62+L63+L64+L65</f>
        <v>4336.26</v>
      </c>
      <c r="M59" s="195"/>
      <c r="N59" s="196">
        <f>N60+N66+N61+N62+N63+N64+N65</f>
        <v>6817.31</v>
      </c>
    </row>
    <row r="60" spans="1:14" ht="21.75" hidden="1">
      <c r="A60" s="129" t="s">
        <v>156</v>
      </c>
      <c r="B60" s="21" t="s">
        <v>114</v>
      </c>
      <c r="C60" s="21" t="s">
        <v>15</v>
      </c>
      <c r="D60" s="21" t="s">
        <v>8</v>
      </c>
      <c r="E60" s="21" t="s">
        <v>143</v>
      </c>
      <c r="F60" s="21" t="s">
        <v>157</v>
      </c>
      <c r="G60" s="27">
        <v>165.6</v>
      </c>
      <c r="H60" s="25">
        <v>10077.24</v>
      </c>
      <c r="I60" s="27"/>
      <c r="J60" s="111"/>
      <c r="K60" s="195"/>
      <c r="L60" s="195">
        <f aca="true" t="shared" si="6" ref="L60:L65">J60+K60</f>
        <v>0</v>
      </c>
      <c r="M60" s="195"/>
      <c r="N60" s="196"/>
    </row>
    <row r="61" spans="1:14" ht="31.5" hidden="1">
      <c r="A61" s="125" t="s">
        <v>159</v>
      </c>
      <c r="B61" s="21" t="s">
        <v>114</v>
      </c>
      <c r="C61" s="21" t="s">
        <v>15</v>
      </c>
      <c r="D61" s="21" t="s">
        <v>8</v>
      </c>
      <c r="E61" s="21" t="s">
        <v>143</v>
      </c>
      <c r="F61" s="21" t="s">
        <v>160</v>
      </c>
      <c r="G61" s="27"/>
      <c r="H61" s="25"/>
      <c r="I61" s="27"/>
      <c r="J61" s="111"/>
      <c r="K61" s="195"/>
      <c r="L61" s="195">
        <f t="shared" si="6"/>
        <v>0</v>
      </c>
      <c r="M61" s="195"/>
      <c r="N61" s="196"/>
    </row>
    <row r="62" spans="1:14" ht="31.5" hidden="1">
      <c r="A62" s="125" t="s">
        <v>163</v>
      </c>
      <c r="B62" s="21" t="s">
        <v>114</v>
      </c>
      <c r="C62" s="21" t="s">
        <v>15</v>
      </c>
      <c r="D62" s="21" t="s">
        <v>8</v>
      </c>
      <c r="E62" s="21" t="s">
        <v>143</v>
      </c>
      <c r="F62" s="21" t="s">
        <v>164</v>
      </c>
      <c r="G62" s="27"/>
      <c r="H62" s="25"/>
      <c r="I62" s="27"/>
      <c r="J62" s="111"/>
      <c r="K62" s="195"/>
      <c r="L62" s="195">
        <f t="shared" si="6"/>
        <v>0</v>
      </c>
      <c r="M62" s="195"/>
      <c r="N62" s="196"/>
    </row>
    <row r="63" spans="1:14" ht="31.5" hidden="1">
      <c r="A63" s="125" t="s">
        <v>150</v>
      </c>
      <c r="B63" s="21" t="s">
        <v>114</v>
      </c>
      <c r="C63" s="21" t="s">
        <v>15</v>
      </c>
      <c r="D63" s="21" t="s">
        <v>8</v>
      </c>
      <c r="E63" s="21" t="s">
        <v>143</v>
      </c>
      <c r="F63" s="21" t="s">
        <v>152</v>
      </c>
      <c r="G63" s="27"/>
      <c r="H63" s="25"/>
      <c r="I63" s="27"/>
      <c r="J63" s="111"/>
      <c r="K63" s="195"/>
      <c r="L63" s="195">
        <f t="shared" si="6"/>
        <v>0</v>
      </c>
      <c r="M63" s="195"/>
      <c r="N63" s="196"/>
    </row>
    <row r="64" spans="1:14" ht="31.5" hidden="1">
      <c r="A64" s="125" t="s">
        <v>165</v>
      </c>
      <c r="B64" s="21" t="s">
        <v>114</v>
      </c>
      <c r="C64" s="21" t="s">
        <v>15</v>
      </c>
      <c r="D64" s="21" t="s">
        <v>8</v>
      </c>
      <c r="E64" s="21" t="s">
        <v>143</v>
      </c>
      <c r="F64" s="21" t="s">
        <v>166</v>
      </c>
      <c r="G64" s="27"/>
      <c r="H64" s="25"/>
      <c r="I64" s="27"/>
      <c r="J64" s="111"/>
      <c r="K64" s="195"/>
      <c r="L64" s="195">
        <f t="shared" si="6"/>
        <v>0</v>
      </c>
      <c r="M64" s="195"/>
      <c r="N64" s="196"/>
    </row>
    <row r="65" spans="1:14" ht="15" hidden="1">
      <c r="A65" s="125" t="s">
        <v>167</v>
      </c>
      <c r="B65" s="21" t="s">
        <v>114</v>
      </c>
      <c r="C65" s="21" t="s">
        <v>15</v>
      </c>
      <c r="D65" s="21" t="s">
        <v>8</v>
      </c>
      <c r="E65" s="21" t="s">
        <v>143</v>
      </c>
      <c r="F65" s="21" t="s">
        <v>168</v>
      </c>
      <c r="G65" s="27"/>
      <c r="H65" s="25"/>
      <c r="I65" s="27"/>
      <c r="J65" s="111"/>
      <c r="K65" s="195"/>
      <c r="L65" s="195">
        <f t="shared" si="6"/>
        <v>0</v>
      </c>
      <c r="M65" s="195"/>
      <c r="N65" s="196"/>
    </row>
    <row r="66" spans="1:14" ht="27.75" customHeight="1">
      <c r="A66" s="125" t="s">
        <v>128</v>
      </c>
      <c r="B66" s="21" t="s">
        <v>114</v>
      </c>
      <c r="C66" s="21" t="s">
        <v>15</v>
      </c>
      <c r="D66" s="21" t="s">
        <v>8</v>
      </c>
      <c r="E66" s="21" t="s">
        <v>143</v>
      </c>
      <c r="F66" s="21" t="s">
        <v>129</v>
      </c>
      <c r="G66" s="27"/>
      <c r="H66" s="25"/>
      <c r="I66" s="27"/>
      <c r="J66" s="111">
        <v>7817.31</v>
      </c>
      <c r="K66" s="195">
        <v>-3481.05</v>
      </c>
      <c r="L66" s="195">
        <f>SUM(J66:K66)</f>
        <v>4336.26</v>
      </c>
      <c r="M66" s="195"/>
      <c r="N66" s="196">
        <v>6817.31</v>
      </c>
    </row>
    <row r="67" spans="1:14" ht="27.75" customHeight="1" hidden="1">
      <c r="A67" s="125" t="s">
        <v>476</v>
      </c>
      <c r="B67" s="21" t="s">
        <v>114</v>
      </c>
      <c r="C67" s="21" t="s">
        <v>15</v>
      </c>
      <c r="D67" s="21" t="s">
        <v>8</v>
      </c>
      <c r="E67" s="21" t="s">
        <v>478</v>
      </c>
      <c r="F67" s="21"/>
      <c r="G67" s="27"/>
      <c r="H67" s="25"/>
      <c r="I67" s="27"/>
      <c r="J67" s="111">
        <f>J68+J70+J72</f>
        <v>0</v>
      </c>
      <c r="K67" s="195">
        <f>K68+K70+K72</f>
        <v>0</v>
      </c>
      <c r="L67" s="195">
        <f>L68+L70+L72</f>
        <v>0</v>
      </c>
      <c r="M67" s="195"/>
      <c r="N67" s="196">
        <f>N68+N70+N72</f>
        <v>0</v>
      </c>
    </row>
    <row r="68" spans="1:14" ht="27.75" customHeight="1" hidden="1">
      <c r="A68" s="125" t="s">
        <v>479</v>
      </c>
      <c r="B68" s="21" t="s">
        <v>114</v>
      </c>
      <c r="C68" s="21" t="s">
        <v>15</v>
      </c>
      <c r="D68" s="21" t="s">
        <v>8</v>
      </c>
      <c r="E68" s="21" t="s">
        <v>477</v>
      </c>
      <c r="F68" s="21"/>
      <c r="G68" s="27"/>
      <c r="H68" s="25"/>
      <c r="I68" s="27"/>
      <c r="J68" s="111">
        <f>J69</f>
        <v>0</v>
      </c>
      <c r="K68" s="195">
        <f>K69</f>
        <v>0</v>
      </c>
      <c r="L68" s="195">
        <f>L69</f>
        <v>0</v>
      </c>
      <c r="M68" s="195"/>
      <c r="N68" s="196">
        <f>N69</f>
        <v>0</v>
      </c>
    </row>
    <row r="69" spans="1:14" ht="27.75" customHeight="1" hidden="1">
      <c r="A69" s="124" t="s">
        <v>170</v>
      </c>
      <c r="B69" s="21" t="s">
        <v>114</v>
      </c>
      <c r="C69" s="21" t="s">
        <v>15</v>
      </c>
      <c r="D69" s="21" t="s">
        <v>8</v>
      </c>
      <c r="E69" s="21" t="s">
        <v>477</v>
      </c>
      <c r="F69" s="21" t="s">
        <v>137</v>
      </c>
      <c r="G69" s="27"/>
      <c r="H69" s="25"/>
      <c r="I69" s="27"/>
      <c r="J69" s="111"/>
      <c r="K69" s="195"/>
      <c r="L69" s="195">
        <f>J69+K69</f>
        <v>0</v>
      </c>
      <c r="M69" s="195"/>
      <c r="N69" s="196"/>
    </row>
    <row r="70" spans="1:14" ht="27.75" customHeight="1" hidden="1">
      <c r="A70" s="125" t="s">
        <v>481</v>
      </c>
      <c r="B70" s="21" t="s">
        <v>114</v>
      </c>
      <c r="C70" s="21" t="s">
        <v>15</v>
      </c>
      <c r="D70" s="21" t="s">
        <v>8</v>
      </c>
      <c r="E70" s="21" t="s">
        <v>482</v>
      </c>
      <c r="F70" s="21"/>
      <c r="G70" s="27"/>
      <c r="H70" s="25"/>
      <c r="I70" s="27"/>
      <c r="J70" s="111">
        <f>J71</f>
        <v>0</v>
      </c>
      <c r="K70" s="195">
        <f>K71</f>
        <v>0</v>
      </c>
      <c r="L70" s="195">
        <f>L71</f>
        <v>0</v>
      </c>
      <c r="M70" s="195"/>
      <c r="N70" s="196">
        <f>N71</f>
        <v>0</v>
      </c>
    </row>
    <row r="71" spans="1:14" ht="27.75" customHeight="1" hidden="1">
      <c r="A71" s="124" t="s">
        <v>170</v>
      </c>
      <c r="B71" s="21" t="s">
        <v>114</v>
      </c>
      <c r="C71" s="21" t="s">
        <v>15</v>
      </c>
      <c r="D71" s="21" t="s">
        <v>8</v>
      </c>
      <c r="E71" s="21" t="s">
        <v>482</v>
      </c>
      <c r="F71" s="21" t="s">
        <v>137</v>
      </c>
      <c r="G71" s="27"/>
      <c r="H71" s="25"/>
      <c r="I71" s="27"/>
      <c r="J71" s="111"/>
      <c r="K71" s="195"/>
      <c r="L71" s="195">
        <f>J71+K71</f>
        <v>0</v>
      </c>
      <c r="M71" s="195"/>
      <c r="N71" s="196"/>
    </row>
    <row r="72" spans="1:14" ht="46.5" customHeight="1" hidden="1">
      <c r="A72" s="125" t="s">
        <v>480</v>
      </c>
      <c r="B72" s="21" t="s">
        <v>114</v>
      </c>
      <c r="C72" s="21" t="s">
        <v>15</v>
      </c>
      <c r="D72" s="21" t="s">
        <v>8</v>
      </c>
      <c r="E72" s="21" t="s">
        <v>483</v>
      </c>
      <c r="F72" s="21"/>
      <c r="G72" s="27"/>
      <c r="H72" s="25"/>
      <c r="I72" s="27"/>
      <c r="J72" s="111">
        <f>J73</f>
        <v>0</v>
      </c>
      <c r="K72" s="195">
        <f>K73</f>
        <v>0</v>
      </c>
      <c r="L72" s="195">
        <f>L73</f>
        <v>0</v>
      </c>
      <c r="M72" s="195"/>
      <c r="N72" s="196">
        <f>N73</f>
        <v>0</v>
      </c>
    </row>
    <row r="73" spans="1:14" ht="27.75" customHeight="1" hidden="1">
      <c r="A73" s="124" t="s">
        <v>170</v>
      </c>
      <c r="B73" s="21" t="s">
        <v>114</v>
      </c>
      <c r="C73" s="21" t="s">
        <v>15</v>
      </c>
      <c r="D73" s="21" t="s">
        <v>8</v>
      </c>
      <c r="E73" s="21" t="s">
        <v>483</v>
      </c>
      <c r="F73" s="21" t="s">
        <v>137</v>
      </c>
      <c r="G73" s="27"/>
      <c r="H73" s="25"/>
      <c r="I73" s="27"/>
      <c r="J73" s="111"/>
      <c r="K73" s="195"/>
      <c r="L73" s="195">
        <f>J73+K73</f>
        <v>0</v>
      </c>
      <c r="M73" s="195"/>
      <c r="N73" s="196"/>
    </row>
    <row r="74" spans="1:14" ht="21" hidden="1">
      <c r="A74" s="125" t="s">
        <v>484</v>
      </c>
      <c r="B74" s="21" t="s">
        <v>114</v>
      </c>
      <c r="C74" s="21" t="s">
        <v>15</v>
      </c>
      <c r="D74" s="21" t="s">
        <v>8</v>
      </c>
      <c r="E74" s="21" t="s">
        <v>485</v>
      </c>
      <c r="F74" s="21"/>
      <c r="G74" s="27"/>
      <c r="H74" s="25"/>
      <c r="I74" s="27"/>
      <c r="J74" s="111">
        <f>J75</f>
        <v>0</v>
      </c>
      <c r="K74" s="195">
        <f>K75</f>
        <v>0</v>
      </c>
      <c r="L74" s="195">
        <f>L75</f>
        <v>0</v>
      </c>
      <c r="M74" s="195"/>
      <c r="N74" s="196">
        <f>N75</f>
        <v>0</v>
      </c>
    </row>
    <row r="75" spans="1:14" ht="15" hidden="1">
      <c r="A75" s="124" t="s">
        <v>170</v>
      </c>
      <c r="B75" s="21" t="s">
        <v>114</v>
      </c>
      <c r="C75" s="21" t="s">
        <v>15</v>
      </c>
      <c r="D75" s="21" t="s">
        <v>8</v>
      </c>
      <c r="E75" s="21" t="s">
        <v>485</v>
      </c>
      <c r="F75" s="21" t="s">
        <v>137</v>
      </c>
      <c r="G75" s="27"/>
      <c r="H75" s="25"/>
      <c r="I75" s="27"/>
      <c r="J75" s="111"/>
      <c r="K75" s="195"/>
      <c r="L75" s="195">
        <f>J75+K75</f>
        <v>0</v>
      </c>
      <c r="M75" s="195"/>
      <c r="N75" s="196"/>
    </row>
    <row r="76" spans="1:14" ht="20.25" customHeight="1">
      <c r="A76" s="125" t="s">
        <v>439</v>
      </c>
      <c r="B76" s="21" t="s">
        <v>114</v>
      </c>
      <c r="C76" s="21" t="s">
        <v>15</v>
      </c>
      <c r="D76" s="21" t="s">
        <v>8</v>
      </c>
      <c r="E76" s="21" t="s">
        <v>343</v>
      </c>
      <c r="F76" s="21"/>
      <c r="G76" s="27"/>
      <c r="H76" s="25"/>
      <c r="I76" s="27"/>
      <c r="J76" s="111">
        <f>J77+J79+J81</f>
        <v>2101.1</v>
      </c>
      <c r="K76" s="195">
        <f>K77+K79+K81</f>
        <v>516.9</v>
      </c>
      <c r="L76" s="195">
        <f>L77+L79+L81</f>
        <v>2618</v>
      </c>
      <c r="M76" s="195"/>
      <c r="N76" s="196">
        <f>N77+N79+N81</f>
        <v>2101.1</v>
      </c>
    </row>
    <row r="77" spans="1:14" ht="27.75" customHeight="1">
      <c r="A77" s="125" t="s">
        <v>440</v>
      </c>
      <c r="B77" s="21" t="s">
        <v>114</v>
      </c>
      <c r="C77" s="21" t="s">
        <v>15</v>
      </c>
      <c r="D77" s="21" t="s">
        <v>8</v>
      </c>
      <c r="E77" s="21" t="s">
        <v>441</v>
      </c>
      <c r="F77" s="21"/>
      <c r="G77" s="27"/>
      <c r="H77" s="25"/>
      <c r="I77" s="27"/>
      <c r="J77" s="111">
        <f>J78</f>
        <v>1667.4</v>
      </c>
      <c r="K77" s="195">
        <f>K78</f>
        <v>479.6</v>
      </c>
      <c r="L77" s="195">
        <f>L78</f>
        <v>2147</v>
      </c>
      <c r="M77" s="195"/>
      <c r="N77" s="196">
        <f>N78</f>
        <v>1667.4</v>
      </c>
    </row>
    <row r="78" spans="1:14" ht="27.75" customHeight="1">
      <c r="A78" s="125" t="s">
        <v>128</v>
      </c>
      <c r="B78" s="21" t="s">
        <v>114</v>
      </c>
      <c r="C78" s="21" t="s">
        <v>15</v>
      </c>
      <c r="D78" s="21" t="s">
        <v>8</v>
      </c>
      <c r="E78" s="21" t="s">
        <v>441</v>
      </c>
      <c r="F78" s="21" t="s">
        <v>129</v>
      </c>
      <c r="G78" s="27"/>
      <c r="H78" s="25"/>
      <c r="I78" s="27"/>
      <c r="J78" s="111">
        <v>1667.4</v>
      </c>
      <c r="K78" s="195">
        <v>479.6</v>
      </c>
      <c r="L78" s="195">
        <f>J78+K78</f>
        <v>2147</v>
      </c>
      <c r="M78" s="195"/>
      <c r="N78" s="196">
        <v>1667.4</v>
      </c>
    </row>
    <row r="79" spans="1:14" ht="28.5" customHeight="1">
      <c r="A79" s="125" t="s">
        <v>144</v>
      </c>
      <c r="B79" s="21" t="s">
        <v>114</v>
      </c>
      <c r="C79" s="21" t="s">
        <v>15</v>
      </c>
      <c r="D79" s="21" t="s">
        <v>8</v>
      </c>
      <c r="E79" s="21" t="s">
        <v>145</v>
      </c>
      <c r="F79" s="21"/>
      <c r="G79" s="27"/>
      <c r="H79" s="25"/>
      <c r="I79" s="27"/>
      <c r="J79" s="111">
        <f>J80</f>
        <v>433.7</v>
      </c>
      <c r="K79" s="195">
        <f>K80</f>
        <v>37.3</v>
      </c>
      <c r="L79" s="195">
        <f>L80</f>
        <v>471</v>
      </c>
      <c r="M79" s="195"/>
      <c r="N79" s="196">
        <f>N80</f>
        <v>433.7</v>
      </c>
    </row>
    <row r="80" spans="1:14" ht="42" customHeight="1">
      <c r="A80" s="125" t="s">
        <v>128</v>
      </c>
      <c r="B80" s="21" t="s">
        <v>114</v>
      </c>
      <c r="C80" s="21" t="s">
        <v>15</v>
      </c>
      <c r="D80" s="21" t="s">
        <v>8</v>
      </c>
      <c r="E80" s="21" t="s">
        <v>145</v>
      </c>
      <c r="F80" s="21" t="s">
        <v>129</v>
      </c>
      <c r="G80" s="27"/>
      <c r="H80" s="25"/>
      <c r="I80" s="27"/>
      <c r="J80" s="111">
        <v>433.7</v>
      </c>
      <c r="K80" s="195">
        <v>37.3</v>
      </c>
      <c r="L80" s="195">
        <f>J80+K80</f>
        <v>471</v>
      </c>
      <c r="M80" s="195"/>
      <c r="N80" s="196">
        <v>433.7</v>
      </c>
    </row>
    <row r="81" spans="1:14" ht="21" hidden="1">
      <c r="A81" s="125" t="s">
        <v>458</v>
      </c>
      <c r="B81" s="21" t="s">
        <v>114</v>
      </c>
      <c r="C81" s="21" t="s">
        <v>15</v>
      </c>
      <c r="D81" s="21" t="s">
        <v>8</v>
      </c>
      <c r="E81" s="21" t="s">
        <v>459</v>
      </c>
      <c r="F81" s="21"/>
      <c r="G81" s="27"/>
      <c r="H81" s="25"/>
      <c r="I81" s="27"/>
      <c r="J81" s="111">
        <f>J82</f>
        <v>0</v>
      </c>
      <c r="K81" s="195">
        <f>K82</f>
        <v>0</v>
      </c>
      <c r="L81" s="195">
        <f>L82</f>
        <v>0</v>
      </c>
      <c r="M81" s="195"/>
      <c r="N81" s="196">
        <f>N82</f>
        <v>0</v>
      </c>
    </row>
    <row r="82" spans="1:14" ht="15" hidden="1">
      <c r="A82" s="124" t="s">
        <v>170</v>
      </c>
      <c r="B82" s="21" t="s">
        <v>114</v>
      </c>
      <c r="C82" s="21" t="s">
        <v>15</v>
      </c>
      <c r="D82" s="21" t="s">
        <v>8</v>
      </c>
      <c r="E82" s="21" t="s">
        <v>459</v>
      </c>
      <c r="F82" s="21" t="s">
        <v>137</v>
      </c>
      <c r="G82" s="27"/>
      <c r="H82" s="25"/>
      <c r="I82" s="27"/>
      <c r="J82" s="111"/>
      <c r="K82" s="195"/>
      <c r="L82" s="195">
        <f>J82+K82</f>
        <v>0</v>
      </c>
      <c r="M82" s="195"/>
      <c r="N82" s="196"/>
    </row>
    <row r="83" spans="1:14" ht="15" hidden="1">
      <c r="A83" s="125" t="s">
        <v>334</v>
      </c>
      <c r="B83" s="21" t="s">
        <v>114</v>
      </c>
      <c r="C83" s="21" t="s">
        <v>15</v>
      </c>
      <c r="D83" s="21" t="s">
        <v>8</v>
      </c>
      <c r="E83" s="21" t="s">
        <v>263</v>
      </c>
      <c r="F83" s="21"/>
      <c r="G83" s="27"/>
      <c r="H83" s="25"/>
      <c r="I83" s="27"/>
      <c r="J83" s="111">
        <f>J84+J86</f>
        <v>0</v>
      </c>
      <c r="K83" s="195">
        <f>K84+K86</f>
        <v>0</v>
      </c>
      <c r="L83" s="195">
        <f>L84+L86</f>
        <v>0</v>
      </c>
      <c r="M83" s="195"/>
      <c r="N83" s="196">
        <f>N84+N86</f>
        <v>0</v>
      </c>
    </row>
    <row r="84" spans="1:14" ht="21" hidden="1">
      <c r="A84" s="126" t="s">
        <v>295</v>
      </c>
      <c r="B84" s="21" t="s">
        <v>114</v>
      </c>
      <c r="C84" s="21" t="s">
        <v>15</v>
      </c>
      <c r="D84" s="21" t="s">
        <v>8</v>
      </c>
      <c r="E84" s="21" t="s">
        <v>296</v>
      </c>
      <c r="F84" s="21"/>
      <c r="G84" s="27"/>
      <c r="H84" s="25"/>
      <c r="I84" s="27"/>
      <c r="J84" s="111">
        <f>J85</f>
        <v>0</v>
      </c>
      <c r="K84" s="195">
        <f>K85</f>
        <v>0</v>
      </c>
      <c r="L84" s="195">
        <f>L85</f>
        <v>0</v>
      </c>
      <c r="M84" s="195"/>
      <c r="N84" s="196">
        <f>N85</f>
        <v>0</v>
      </c>
    </row>
    <row r="85" spans="1:14" ht="15" hidden="1">
      <c r="A85" s="124" t="s">
        <v>170</v>
      </c>
      <c r="B85" s="21" t="s">
        <v>114</v>
      </c>
      <c r="C85" s="21" t="s">
        <v>15</v>
      </c>
      <c r="D85" s="21" t="s">
        <v>8</v>
      </c>
      <c r="E85" s="21" t="s">
        <v>296</v>
      </c>
      <c r="F85" s="21" t="s">
        <v>137</v>
      </c>
      <c r="G85" s="27"/>
      <c r="H85" s="25"/>
      <c r="I85" s="27"/>
      <c r="J85" s="111"/>
      <c r="K85" s="195"/>
      <c r="L85" s="195">
        <f>J85+K85</f>
        <v>0</v>
      </c>
      <c r="M85" s="195"/>
      <c r="N85" s="196"/>
    </row>
    <row r="86" spans="1:14" ht="21.75" hidden="1">
      <c r="A86" s="130" t="s">
        <v>335</v>
      </c>
      <c r="B86" s="21" t="s">
        <v>114</v>
      </c>
      <c r="C86" s="21" t="s">
        <v>15</v>
      </c>
      <c r="D86" s="21" t="s">
        <v>8</v>
      </c>
      <c r="E86" s="21" t="s">
        <v>336</v>
      </c>
      <c r="F86" s="21"/>
      <c r="G86" s="27"/>
      <c r="H86" s="25"/>
      <c r="I86" s="27"/>
      <c r="J86" s="111">
        <f>J87</f>
        <v>0</v>
      </c>
      <c r="K86" s="195">
        <f>K87</f>
        <v>0</v>
      </c>
      <c r="L86" s="195">
        <f>L87</f>
        <v>0</v>
      </c>
      <c r="M86" s="195"/>
      <c r="N86" s="196">
        <f>N87</f>
        <v>0</v>
      </c>
    </row>
    <row r="87" spans="1:14" ht="15" hidden="1">
      <c r="A87" s="124" t="s">
        <v>170</v>
      </c>
      <c r="B87" s="21" t="s">
        <v>114</v>
      </c>
      <c r="C87" s="21" t="s">
        <v>15</v>
      </c>
      <c r="D87" s="21" t="s">
        <v>8</v>
      </c>
      <c r="E87" s="21" t="s">
        <v>336</v>
      </c>
      <c r="F87" s="21" t="s">
        <v>137</v>
      </c>
      <c r="G87" s="27"/>
      <c r="H87" s="25"/>
      <c r="I87" s="27"/>
      <c r="J87" s="111"/>
      <c r="K87" s="195"/>
      <c r="L87" s="195">
        <f>J87+K87</f>
        <v>0</v>
      </c>
      <c r="M87" s="195"/>
      <c r="N87" s="196"/>
    </row>
    <row r="88" spans="1:14" ht="15">
      <c r="A88" s="121" t="s">
        <v>146</v>
      </c>
      <c r="B88" s="24" t="s">
        <v>114</v>
      </c>
      <c r="C88" s="24" t="s">
        <v>15</v>
      </c>
      <c r="D88" s="24" t="s">
        <v>12</v>
      </c>
      <c r="E88" s="24"/>
      <c r="F88" s="24"/>
      <c r="G88" s="20" t="e">
        <f>G89+#REF!</f>
        <v>#REF!</v>
      </c>
      <c r="H88" s="20" t="e">
        <f>H89+#REF!</f>
        <v>#REF!</v>
      </c>
      <c r="I88" s="20" t="e">
        <f>I89+#REF!</f>
        <v>#REF!</v>
      </c>
      <c r="J88" s="110">
        <f aca="true" t="shared" si="7" ref="J88:L89">J89</f>
        <v>100</v>
      </c>
      <c r="K88" s="192">
        <f t="shared" si="7"/>
        <v>738.96</v>
      </c>
      <c r="L88" s="192">
        <f t="shared" si="7"/>
        <v>838.96</v>
      </c>
      <c r="M88" s="192"/>
      <c r="N88" s="193">
        <f>N89</f>
        <v>0</v>
      </c>
    </row>
    <row r="89" spans="1:14" ht="15">
      <c r="A89" s="122" t="s">
        <v>90</v>
      </c>
      <c r="B89" s="21" t="s">
        <v>114</v>
      </c>
      <c r="C89" s="21" t="s">
        <v>15</v>
      </c>
      <c r="D89" s="21" t="s">
        <v>12</v>
      </c>
      <c r="E89" s="21" t="s">
        <v>91</v>
      </c>
      <c r="F89" s="21"/>
      <c r="G89" s="27">
        <f aca="true" t="shared" si="8" ref="G89:I90">G90</f>
        <v>-224</v>
      </c>
      <c r="H89" s="27">
        <f t="shared" si="8"/>
        <v>234.8</v>
      </c>
      <c r="I89" s="27">
        <f t="shared" si="8"/>
        <v>0</v>
      </c>
      <c r="J89" s="111">
        <f t="shared" si="7"/>
        <v>100</v>
      </c>
      <c r="K89" s="195">
        <f t="shared" si="7"/>
        <v>738.96</v>
      </c>
      <c r="L89" s="195">
        <f t="shared" si="7"/>
        <v>838.96</v>
      </c>
      <c r="M89" s="195"/>
      <c r="N89" s="196">
        <f>N90</f>
        <v>0</v>
      </c>
    </row>
    <row r="90" spans="1:14" ht="15">
      <c r="A90" s="122" t="s">
        <v>92</v>
      </c>
      <c r="B90" s="21" t="s">
        <v>114</v>
      </c>
      <c r="C90" s="21" t="s">
        <v>15</v>
      </c>
      <c r="D90" s="21" t="s">
        <v>12</v>
      </c>
      <c r="E90" s="21" t="s">
        <v>93</v>
      </c>
      <c r="F90" s="21"/>
      <c r="G90" s="27">
        <f t="shared" si="8"/>
        <v>-224</v>
      </c>
      <c r="H90" s="27">
        <f t="shared" si="8"/>
        <v>234.8</v>
      </c>
      <c r="I90" s="27">
        <f t="shared" si="8"/>
        <v>0</v>
      </c>
      <c r="J90" s="111">
        <f>J91+J92</f>
        <v>100</v>
      </c>
      <c r="K90" s="195">
        <f>K91+K92</f>
        <v>738.96</v>
      </c>
      <c r="L90" s="195">
        <f>L91+L92</f>
        <v>838.96</v>
      </c>
      <c r="M90" s="195"/>
      <c r="N90" s="196">
        <f>N91+N92</f>
        <v>0</v>
      </c>
    </row>
    <row r="91" spans="1:14" ht="31.5" customHeight="1" hidden="1">
      <c r="A91" s="122" t="s">
        <v>102</v>
      </c>
      <c r="B91" s="21" t="s">
        <v>114</v>
      </c>
      <c r="C91" s="21" t="s">
        <v>15</v>
      </c>
      <c r="D91" s="21" t="s">
        <v>12</v>
      </c>
      <c r="E91" s="21" t="s">
        <v>93</v>
      </c>
      <c r="F91" s="21" t="s">
        <v>95</v>
      </c>
      <c r="G91" s="27">
        <v>-224</v>
      </c>
      <c r="H91" s="25">
        <v>234.8</v>
      </c>
      <c r="I91" s="27"/>
      <c r="J91" s="111"/>
      <c r="K91" s="195"/>
      <c r="L91" s="195">
        <f>J91+K91</f>
        <v>0</v>
      </c>
      <c r="M91" s="195"/>
      <c r="N91" s="196"/>
    </row>
    <row r="92" spans="1:14" ht="18.75" customHeight="1">
      <c r="A92" s="125" t="s">
        <v>128</v>
      </c>
      <c r="B92" s="21" t="s">
        <v>114</v>
      </c>
      <c r="C92" s="21" t="s">
        <v>15</v>
      </c>
      <c r="D92" s="21" t="s">
        <v>12</v>
      </c>
      <c r="E92" s="21" t="s">
        <v>93</v>
      </c>
      <c r="F92" s="21" t="s">
        <v>129</v>
      </c>
      <c r="G92" s="25"/>
      <c r="H92" s="25"/>
      <c r="I92" s="25"/>
      <c r="J92" s="111">
        <v>100</v>
      </c>
      <c r="K92" s="195">
        <v>738.96</v>
      </c>
      <c r="L92" s="195">
        <f>SUM(J92:K92)</f>
        <v>838.96</v>
      </c>
      <c r="M92" s="195"/>
      <c r="N92" s="196"/>
    </row>
    <row r="93" spans="1:14" ht="15">
      <c r="A93" s="121" t="s">
        <v>47</v>
      </c>
      <c r="B93" s="24" t="s">
        <v>114</v>
      </c>
      <c r="C93" s="24" t="s">
        <v>15</v>
      </c>
      <c r="D93" s="24" t="s">
        <v>15</v>
      </c>
      <c r="E93" s="24"/>
      <c r="F93" s="24"/>
      <c r="G93" s="20" t="e">
        <f aca="true" t="shared" si="9" ref="G93:N93">G94</f>
        <v>#REF!</v>
      </c>
      <c r="H93" s="20" t="e">
        <f t="shared" si="9"/>
        <v>#REF!</v>
      </c>
      <c r="I93" s="20" t="e">
        <f t="shared" si="9"/>
        <v>#REF!</v>
      </c>
      <c r="J93" s="110">
        <f t="shared" si="9"/>
        <v>190.2</v>
      </c>
      <c r="K93" s="192">
        <f t="shared" si="9"/>
        <v>-190.2</v>
      </c>
      <c r="L93" s="192">
        <f t="shared" si="9"/>
        <v>0</v>
      </c>
      <c r="M93" s="192"/>
      <c r="N93" s="193">
        <f t="shared" si="9"/>
        <v>190.2</v>
      </c>
    </row>
    <row r="94" spans="1:14" ht="21.75">
      <c r="A94" s="122" t="s">
        <v>147</v>
      </c>
      <c r="B94" s="21" t="s">
        <v>114</v>
      </c>
      <c r="C94" s="21" t="s">
        <v>15</v>
      </c>
      <c r="D94" s="21" t="s">
        <v>15</v>
      </c>
      <c r="E94" s="21" t="s">
        <v>148</v>
      </c>
      <c r="F94" s="21"/>
      <c r="G94" s="27" t="e">
        <f>G95</f>
        <v>#REF!</v>
      </c>
      <c r="H94" s="27" t="e">
        <f>H95</f>
        <v>#REF!</v>
      </c>
      <c r="I94" s="27" t="e">
        <f>I95</f>
        <v>#REF!</v>
      </c>
      <c r="J94" s="111">
        <f>J95+J97+J99+J101+J100</f>
        <v>190.2</v>
      </c>
      <c r="K94" s="195">
        <f>K95+K97+K99+K101+K100</f>
        <v>-190.2</v>
      </c>
      <c r="L94" s="195">
        <f>L95+L97+L99+L101+L100</f>
        <v>0</v>
      </c>
      <c r="M94" s="195"/>
      <c r="N94" s="196">
        <f>N95+N97+N99+N101+N100</f>
        <v>190.2</v>
      </c>
    </row>
    <row r="95" spans="1:14" ht="15" hidden="1">
      <c r="A95" s="122" t="s">
        <v>436</v>
      </c>
      <c r="B95" s="21" t="s">
        <v>114</v>
      </c>
      <c r="C95" s="21" t="s">
        <v>15</v>
      </c>
      <c r="D95" s="21" t="s">
        <v>15</v>
      </c>
      <c r="E95" s="21" t="s">
        <v>149</v>
      </c>
      <c r="F95" s="21"/>
      <c r="G95" s="27" t="e">
        <f>G96+#REF!</f>
        <v>#REF!</v>
      </c>
      <c r="H95" s="27" t="e">
        <f>H96+#REF!</f>
        <v>#REF!</v>
      </c>
      <c r="I95" s="27" t="e">
        <f>I96+#REF!</f>
        <v>#REF!</v>
      </c>
      <c r="J95" s="111">
        <f>J96</f>
        <v>0</v>
      </c>
      <c r="K95" s="195">
        <f>K96</f>
        <v>0</v>
      </c>
      <c r="L95" s="195">
        <f>L96</f>
        <v>0</v>
      </c>
      <c r="M95" s="195"/>
      <c r="N95" s="196">
        <f>N96</f>
        <v>0</v>
      </c>
    </row>
    <row r="96" spans="1:14" ht="15" hidden="1">
      <c r="A96" s="122" t="s">
        <v>102</v>
      </c>
      <c r="B96" s="21" t="s">
        <v>114</v>
      </c>
      <c r="C96" s="21" t="s">
        <v>15</v>
      </c>
      <c r="D96" s="21" t="s">
        <v>15</v>
      </c>
      <c r="E96" s="21" t="s">
        <v>149</v>
      </c>
      <c r="F96" s="21" t="s">
        <v>137</v>
      </c>
      <c r="G96" s="27">
        <v>321</v>
      </c>
      <c r="H96" s="25">
        <v>650</v>
      </c>
      <c r="I96" s="27"/>
      <c r="J96" s="111"/>
      <c r="K96" s="195"/>
      <c r="L96" s="195">
        <f>J96+K96</f>
        <v>0</v>
      </c>
      <c r="M96" s="195"/>
      <c r="N96" s="196"/>
    </row>
    <row r="97" spans="1:14" ht="21.75" hidden="1">
      <c r="A97" s="122" t="s">
        <v>434</v>
      </c>
      <c r="B97" s="21" t="s">
        <v>114</v>
      </c>
      <c r="C97" s="21" t="s">
        <v>15</v>
      </c>
      <c r="D97" s="21" t="s">
        <v>15</v>
      </c>
      <c r="E97" s="21" t="s">
        <v>153</v>
      </c>
      <c r="F97" s="21"/>
      <c r="G97" s="27"/>
      <c r="H97" s="25"/>
      <c r="I97" s="27"/>
      <c r="J97" s="111">
        <f>J98</f>
        <v>0</v>
      </c>
      <c r="K97" s="195">
        <f>K98</f>
        <v>0</v>
      </c>
      <c r="L97" s="195">
        <f>L98</f>
        <v>0</v>
      </c>
      <c r="M97" s="195"/>
      <c r="N97" s="196">
        <f>N98</f>
        <v>0</v>
      </c>
    </row>
    <row r="98" spans="1:14" ht="15" hidden="1">
      <c r="A98" s="122" t="s">
        <v>102</v>
      </c>
      <c r="B98" s="21" t="s">
        <v>114</v>
      </c>
      <c r="C98" s="21" t="s">
        <v>15</v>
      </c>
      <c r="D98" s="21" t="s">
        <v>15</v>
      </c>
      <c r="E98" s="21" t="s">
        <v>153</v>
      </c>
      <c r="F98" s="21" t="s">
        <v>137</v>
      </c>
      <c r="G98" s="27">
        <v>500</v>
      </c>
      <c r="H98" s="25"/>
      <c r="I98" s="27"/>
      <c r="J98" s="111"/>
      <c r="K98" s="195"/>
      <c r="L98" s="195">
        <f>J98+K98</f>
        <v>0</v>
      </c>
      <c r="M98" s="195"/>
      <c r="N98" s="196"/>
    </row>
    <row r="99" spans="1:14" ht="15" hidden="1">
      <c r="A99" s="122" t="s">
        <v>435</v>
      </c>
      <c r="B99" s="21" t="s">
        <v>114</v>
      </c>
      <c r="C99" s="21" t="s">
        <v>15</v>
      </c>
      <c r="D99" s="21" t="s">
        <v>15</v>
      </c>
      <c r="E99" s="21" t="s">
        <v>151</v>
      </c>
      <c r="F99" s="21" t="s">
        <v>137</v>
      </c>
      <c r="G99" s="27"/>
      <c r="H99" s="25"/>
      <c r="I99" s="27"/>
      <c r="J99" s="111"/>
      <c r="K99" s="195"/>
      <c r="L99" s="195">
        <f>J99+K99</f>
        <v>0</v>
      </c>
      <c r="M99" s="195"/>
      <c r="N99" s="196"/>
    </row>
    <row r="100" spans="1:14" ht="26.25" customHeight="1">
      <c r="A100" s="125" t="s">
        <v>150</v>
      </c>
      <c r="B100" s="21" t="s">
        <v>114</v>
      </c>
      <c r="C100" s="21" t="s">
        <v>15</v>
      </c>
      <c r="D100" s="21" t="s">
        <v>15</v>
      </c>
      <c r="E100" s="21" t="s">
        <v>154</v>
      </c>
      <c r="F100" s="21" t="s">
        <v>152</v>
      </c>
      <c r="G100" s="27"/>
      <c r="H100" s="25"/>
      <c r="I100" s="27"/>
      <c r="J100" s="111">
        <v>190.2</v>
      </c>
      <c r="K100" s="195">
        <v>-190.2</v>
      </c>
      <c r="L100" s="195">
        <f>SUM(J100:K100)</f>
        <v>0</v>
      </c>
      <c r="M100" s="195"/>
      <c r="N100" s="196">
        <v>190.2</v>
      </c>
    </row>
    <row r="101" spans="1:14" ht="31.5" customHeight="1" hidden="1">
      <c r="A101" s="125" t="s">
        <v>128</v>
      </c>
      <c r="B101" s="21" t="s">
        <v>114</v>
      </c>
      <c r="C101" s="21" t="s">
        <v>15</v>
      </c>
      <c r="D101" s="21" t="s">
        <v>15</v>
      </c>
      <c r="E101" s="21" t="s">
        <v>154</v>
      </c>
      <c r="F101" s="21" t="s">
        <v>129</v>
      </c>
      <c r="G101" s="27"/>
      <c r="H101" s="25"/>
      <c r="I101" s="27"/>
      <c r="J101" s="111"/>
      <c r="K101" s="195"/>
      <c r="L101" s="195">
        <f>J101+K101</f>
        <v>0</v>
      </c>
      <c r="M101" s="195"/>
      <c r="N101" s="196"/>
    </row>
    <row r="102" spans="1:14" ht="15.75" customHeight="1">
      <c r="A102" s="121" t="s">
        <v>48</v>
      </c>
      <c r="B102" s="24" t="s">
        <v>114</v>
      </c>
      <c r="C102" s="24" t="s">
        <v>15</v>
      </c>
      <c r="D102" s="24" t="s">
        <v>29</v>
      </c>
      <c r="E102" s="24"/>
      <c r="F102" s="24"/>
      <c r="G102" s="22" t="e">
        <f>G103+G112+#REF!+#REF!+G107+G121</f>
        <v>#REF!</v>
      </c>
      <c r="H102" s="22" t="e">
        <f>H103+H112+#REF!+#REF!+H107+H121</f>
        <v>#REF!</v>
      </c>
      <c r="I102" s="22" t="e">
        <f>I103+I112+#REF!+#REF!+I107+I121</f>
        <v>#REF!</v>
      </c>
      <c r="J102" s="110">
        <f>J103+J107+J112+J121</f>
        <v>5704.41</v>
      </c>
      <c r="K102" s="192">
        <f>K103+K107+K112+K121</f>
        <v>3316.811</v>
      </c>
      <c r="L102" s="192">
        <f>L103+L107+L112+L121</f>
        <v>9021.221000000001</v>
      </c>
      <c r="M102" s="192"/>
      <c r="N102" s="193">
        <f>N103+N107+N112+N121</f>
        <v>5697.83</v>
      </c>
    </row>
    <row r="103" spans="1:14" ht="32.25">
      <c r="A103" s="122" t="s">
        <v>117</v>
      </c>
      <c r="B103" s="21" t="s">
        <v>114</v>
      </c>
      <c r="C103" s="21" t="s">
        <v>15</v>
      </c>
      <c r="D103" s="21" t="s">
        <v>29</v>
      </c>
      <c r="E103" s="21" t="s">
        <v>118</v>
      </c>
      <c r="F103" s="21"/>
      <c r="G103" s="27" t="e">
        <f aca="true" t="shared" si="10" ref="G103:N103">G104</f>
        <v>#REF!</v>
      </c>
      <c r="H103" s="27" t="e">
        <f t="shared" si="10"/>
        <v>#REF!</v>
      </c>
      <c r="I103" s="27" t="e">
        <f t="shared" si="10"/>
        <v>#REF!</v>
      </c>
      <c r="J103" s="111">
        <f t="shared" si="10"/>
        <v>1049.99</v>
      </c>
      <c r="K103" s="195">
        <f t="shared" si="10"/>
        <v>256.851</v>
      </c>
      <c r="L103" s="195">
        <f t="shared" si="10"/>
        <v>1306.841</v>
      </c>
      <c r="M103" s="195"/>
      <c r="N103" s="196">
        <f t="shared" si="10"/>
        <v>1049.99</v>
      </c>
    </row>
    <row r="104" spans="1:14" ht="15">
      <c r="A104" s="122" t="s">
        <v>119</v>
      </c>
      <c r="B104" s="21" t="s">
        <v>114</v>
      </c>
      <c r="C104" s="21" t="s">
        <v>15</v>
      </c>
      <c r="D104" s="21" t="s">
        <v>29</v>
      </c>
      <c r="E104" s="21" t="s">
        <v>120</v>
      </c>
      <c r="F104" s="21"/>
      <c r="G104" s="27" t="e">
        <f>#REF!+#REF!</f>
        <v>#REF!</v>
      </c>
      <c r="H104" s="26" t="e">
        <f>#REF!+#REF!</f>
        <v>#REF!</v>
      </c>
      <c r="I104" s="26" t="e">
        <f>#REF!+#REF!</f>
        <v>#REF!</v>
      </c>
      <c r="J104" s="111">
        <f>J105+J106</f>
        <v>1049.99</v>
      </c>
      <c r="K104" s="195">
        <f>K105+K106</f>
        <v>256.851</v>
      </c>
      <c r="L104" s="195">
        <f>L105+L106</f>
        <v>1306.841</v>
      </c>
      <c r="M104" s="195"/>
      <c r="N104" s="196">
        <f>N105+N106</f>
        <v>1049.99</v>
      </c>
    </row>
    <row r="105" spans="1:14" ht="21">
      <c r="A105" s="125" t="s">
        <v>156</v>
      </c>
      <c r="B105" s="21" t="s">
        <v>114</v>
      </c>
      <c r="C105" s="21" t="s">
        <v>15</v>
      </c>
      <c r="D105" s="21" t="s">
        <v>29</v>
      </c>
      <c r="E105" s="21" t="s">
        <v>120</v>
      </c>
      <c r="F105" s="21" t="s">
        <v>157</v>
      </c>
      <c r="G105" s="27"/>
      <c r="H105" s="25"/>
      <c r="I105" s="27"/>
      <c r="J105" s="111">
        <v>1049.99</v>
      </c>
      <c r="K105" s="195">
        <v>256.851</v>
      </c>
      <c r="L105" s="195">
        <f>J105+K105</f>
        <v>1306.841</v>
      </c>
      <c r="M105" s="195"/>
      <c r="N105" s="196">
        <v>1049.99</v>
      </c>
    </row>
    <row r="106" spans="1:14" ht="15" hidden="1">
      <c r="A106" s="122" t="s">
        <v>96</v>
      </c>
      <c r="B106" s="21" t="s">
        <v>114</v>
      </c>
      <c r="C106" s="21" t="s">
        <v>15</v>
      </c>
      <c r="D106" s="21" t="s">
        <v>29</v>
      </c>
      <c r="E106" s="21" t="s">
        <v>120</v>
      </c>
      <c r="F106" s="21" t="s">
        <v>95</v>
      </c>
      <c r="G106" s="27">
        <f>519.1+79</f>
        <v>598.1</v>
      </c>
      <c r="H106" s="25"/>
      <c r="I106" s="27"/>
      <c r="J106" s="111"/>
      <c r="K106" s="195"/>
      <c r="L106" s="195">
        <f>J106+K106</f>
        <v>0</v>
      </c>
      <c r="M106" s="195"/>
      <c r="N106" s="196"/>
    </row>
    <row r="107" spans="1:14" ht="52.5">
      <c r="A107" s="127" t="s">
        <v>431</v>
      </c>
      <c r="B107" s="21" t="s">
        <v>114</v>
      </c>
      <c r="C107" s="21" t="s">
        <v>15</v>
      </c>
      <c r="D107" s="21" t="s">
        <v>29</v>
      </c>
      <c r="E107" s="21" t="s">
        <v>158</v>
      </c>
      <c r="F107" s="21"/>
      <c r="G107" s="27"/>
      <c r="H107" s="25"/>
      <c r="I107" s="27"/>
      <c r="J107" s="111">
        <f>J108+J109+J110+J111</f>
        <v>665.8</v>
      </c>
      <c r="K107" s="195">
        <f>K108+K109+K110+K111</f>
        <v>49</v>
      </c>
      <c r="L107" s="195">
        <f>L108+L109+L110+L111</f>
        <v>714.8000000000001</v>
      </c>
      <c r="M107" s="195"/>
      <c r="N107" s="196">
        <f>N108+N109+N110+N111</f>
        <v>665.8</v>
      </c>
    </row>
    <row r="108" spans="1:14" ht="21">
      <c r="A108" s="125" t="s">
        <v>156</v>
      </c>
      <c r="B108" s="21" t="s">
        <v>114</v>
      </c>
      <c r="C108" s="21" t="s">
        <v>15</v>
      </c>
      <c r="D108" s="21" t="s">
        <v>29</v>
      </c>
      <c r="E108" s="21" t="s">
        <v>158</v>
      </c>
      <c r="F108" s="21" t="s">
        <v>157</v>
      </c>
      <c r="G108" s="27"/>
      <c r="H108" s="25"/>
      <c r="I108" s="27"/>
      <c r="J108" s="111">
        <v>487.61</v>
      </c>
      <c r="K108" s="195">
        <v>49</v>
      </c>
      <c r="L108" s="195">
        <f>SUM(J108:K108)</f>
        <v>536.61</v>
      </c>
      <c r="M108" s="195"/>
      <c r="N108" s="196">
        <v>487.61</v>
      </c>
    </row>
    <row r="109" spans="1:14" ht="26.25" customHeight="1">
      <c r="A109" s="125" t="s">
        <v>159</v>
      </c>
      <c r="B109" s="21" t="s">
        <v>114</v>
      </c>
      <c r="C109" s="21" t="s">
        <v>15</v>
      </c>
      <c r="D109" s="21" t="s">
        <v>29</v>
      </c>
      <c r="E109" s="21" t="s">
        <v>158</v>
      </c>
      <c r="F109" s="21" t="s">
        <v>160</v>
      </c>
      <c r="G109" s="27"/>
      <c r="H109" s="25"/>
      <c r="I109" s="27"/>
      <c r="J109" s="111">
        <v>10.2</v>
      </c>
      <c r="K109" s="195"/>
      <c r="L109" s="195">
        <f>SUM(J109:K109)</f>
        <v>10.2</v>
      </c>
      <c r="M109" s="195"/>
      <c r="N109" s="196">
        <v>10.2</v>
      </c>
    </row>
    <row r="110" spans="1:14" ht="24" customHeight="1">
      <c r="A110" s="125" t="s">
        <v>150</v>
      </c>
      <c r="B110" s="21" t="s">
        <v>114</v>
      </c>
      <c r="C110" s="21" t="s">
        <v>15</v>
      </c>
      <c r="D110" s="21" t="s">
        <v>29</v>
      </c>
      <c r="E110" s="21" t="s">
        <v>158</v>
      </c>
      <c r="F110" s="21" t="s">
        <v>152</v>
      </c>
      <c r="G110" s="27"/>
      <c r="H110" s="25"/>
      <c r="I110" s="27"/>
      <c r="J110" s="111">
        <v>167.99</v>
      </c>
      <c r="K110" s="195"/>
      <c r="L110" s="195">
        <f>SUM(J110:K110)</f>
        <v>167.99</v>
      </c>
      <c r="M110" s="195"/>
      <c r="N110" s="196">
        <v>167.99</v>
      </c>
    </row>
    <row r="111" spans="1:14" ht="15" hidden="1">
      <c r="A111" s="122" t="s">
        <v>96</v>
      </c>
      <c r="B111" s="21" t="s">
        <v>114</v>
      </c>
      <c r="C111" s="21" t="s">
        <v>15</v>
      </c>
      <c r="D111" s="21" t="s">
        <v>29</v>
      </c>
      <c r="E111" s="21" t="s">
        <v>158</v>
      </c>
      <c r="F111" s="21" t="s">
        <v>95</v>
      </c>
      <c r="G111" s="27"/>
      <c r="H111" s="25"/>
      <c r="I111" s="27"/>
      <c r="J111" s="111"/>
      <c r="K111" s="195"/>
      <c r="L111" s="195">
        <f>J111+K111</f>
        <v>0</v>
      </c>
      <c r="M111" s="195"/>
      <c r="N111" s="196"/>
    </row>
    <row r="112" spans="1:14" ht="42.75">
      <c r="A112" s="122" t="s">
        <v>161</v>
      </c>
      <c r="B112" s="21" t="s">
        <v>114</v>
      </c>
      <c r="C112" s="21" t="s">
        <v>15</v>
      </c>
      <c r="D112" s="21" t="s">
        <v>29</v>
      </c>
      <c r="E112" s="21" t="s">
        <v>106</v>
      </c>
      <c r="F112" s="21"/>
      <c r="G112" s="27">
        <f aca="true" t="shared" si="11" ref="G112:K113">G113</f>
        <v>80</v>
      </c>
      <c r="H112" s="27">
        <f t="shared" si="11"/>
        <v>5211</v>
      </c>
      <c r="I112" s="27">
        <f t="shared" si="11"/>
        <v>0</v>
      </c>
      <c r="J112" s="111">
        <f>J113</f>
        <v>3988.62</v>
      </c>
      <c r="K112" s="195">
        <f t="shared" si="11"/>
        <v>3010.96</v>
      </c>
      <c r="L112" s="195">
        <f>L113</f>
        <v>6999.580000000001</v>
      </c>
      <c r="M112" s="195"/>
      <c r="N112" s="196">
        <f>N113</f>
        <v>3982.04</v>
      </c>
    </row>
    <row r="113" spans="1:14" ht="15">
      <c r="A113" s="122" t="s">
        <v>100</v>
      </c>
      <c r="B113" s="21" t="s">
        <v>114</v>
      </c>
      <c r="C113" s="21" t="s">
        <v>15</v>
      </c>
      <c r="D113" s="21" t="s">
        <v>29</v>
      </c>
      <c r="E113" s="21" t="s">
        <v>107</v>
      </c>
      <c r="F113" s="21"/>
      <c r="G113" s="27">
        <f t="shared" si="11"/>
        <v>80</v>
      </c>
      <c r="H113" s="27">
        <f t="shared" si="11"/>
        <v>5211</v>
      </c>
      <c r="I113" s="27">
        <f t="shared" si="11"/>
        <v>0</v>
      </c>
      <c r="J113" s="111">
        <f>J114+J115+J116+J118+J117+J119+J120</f>
        <v>3988.62</v>
      </c>
      <c r="K113" s="195">
        <f>K114+K115+K116+K118+K117+K119+K120</f>
        <v>3010.96</v>
      </c>
      <c r="L113" s="195">
        <f>L114+L115+L116+L118+L117+L119+L120</f>
        <v>6999.580000000001</v>
      </c>
      <c r="M113" s="195"/>
      <c r="N113" s="196">
        <f>N114+N115+N116+N118+N117+N119+N120</f>
        <v>3982.04</v>
      </c>
    </row>
    <row r="114" spans="1:14" ht="15" hidden="1">
      <c r="A114" s="122" t="s">
        <v>124</v>
      </c>
      <c r="B114" s="21" t="s">
        <v>114</v>
      </c>
      <c r="C114" s="21" t="s">
        <v>15</v>
      </c>
      <c r="D114" s="21" t="s">
        <v>29</v>
      </c>
      <c r="E114" s="21" t="s">
        <v>107</v>
      </c>
      <c r="F114" s="21" t="s">
        <v>99</v>
      </c>
      <c r="G114" s="27">
        <f>50+30</f>
        <v>80</v>
      </c>
      <c r="H114" s="25">
        <v>5211</v>
      </c>
      <c r="I114" s="27"/>
      <c r="J114" s="111"/>
      <c r="K114" s="195"/>
      <c r="L114" s="195">
        <f>J114+K114</f>
        <v>0</v>
      </c>
      <c r="M114" s="195"/>
      <c r="N114" s="196"/>
    </row>
    <row r="115" spans="1:14" ht="30" customHeight="1">
      <c r="A115" s="129" t="s">
        <v>156</v>
      </c>
      <c r="B115" s="21" t="s">
        <v>114</v>
      </c>
      <c r="C115" s="21" t="s">
        <v>15</v>
      </c>
      <c r="D115" s="21" t="s">
        <v>29</v>
      </c>
      <c r="E115" s="21" t="s">
        <v>107</v>
      </c>
      <c r="F115" s="21" t="s">
        <v>157</v>
      </c>
      <c r="G115" s="27"/>
      <c r="H115" s="25"/>
      <c r="I115" s="27"/>
      <c r="J115" s="111">
        <v>2962.84</v>
      </c>
      <c r="K115" s="195">
        <v>1829.234</v>
      </c>
      <c r="L115" s="195">
        <f aca="true" t="shared" si="12" ref="L115:L120">SUM(J115:K115)</f>
        <v>4792.0740000000005</v>
      </c>
      <c r="M115" s="195"/>
      <c r="N115" s="196">
        <v>2962.84</v>
      </c>
    </row>
    <row r="116" spans="1:14" ht="30" customHeight="1">
      <c r="A116" s="125" t="s">
        <v>159</v>
      </c>
      <c r="B116" s="21" t="s">
        <v>114</v>
      </c>
      <c r="C116" s="21" t="s">
        <v>15</v>
      </c>
      <c r="D116" s="21" t="s">
        <v>29</v>
      </c>
      <c r="E116" s="21" t="s">
        <v>107</v>
      </c>
      <c r="F116" s="21" t="s">
        <v>160</v>
      </c>
      <c r="G116" s="27"/>
      <c r="H116" s="25"/>
      <c r="I116" s="27"/>
      <c r="J116" s="111">
        <v>19.2</v>
      </c>
      <c r="K116" s="195">
        <v>-12.7</v>
      </c>
      <c r="L116" s="195">
        <f t="shared" si="12"/>
        <v>6.5</v>
      </c>
      <c r="M116" s="195"/>
      <c r="N116" s="196">
        <v>19.2</v>
      </c>
    </row>
    <row r="117" spans="1:14" ht="30" customHeight="1">
      <c r="A117" s="125" t="s">
        <v>163</v>
      </c>
      <c r="B117" s="21" t="s">
        <v>114</v>
      </c>
      <c r="C117" s="21" t="s">
        <v>15</v>
      </c>
      <c r="D117" s="21" t="s">
        <v>29</v>
      </c>
      <c r="E117" s="21" t="s">
        <v>107</v>
      </c>
      <c r="F117" s="21" t="s">
        <v>164</v>
      </c>
      <c r="G117" s="27"/>
      <c r="H117" s="25"/>
      <c r="I117" s="27"/>
      <c r="J117" s="111"/>
      <c r="K117" s="195">
        <v>270</v>
      </c>
      <c r="L117" s="195">
        <f t="shared" si="12"/>
        <v>270</v>
      </c>
      <c r="M117" s="195"/>
      <c r="N117" s="196"/>
    </row>
    <row r="118" spans="1:14" ht="24" customHeight="1">
      <c r="A118" s="125" t="s">
        <v>150</v>
      </c>
      <c r="B118" s="21" t="s">
        <v>114</v>
      </c>
      <c r="C118" s="21" t="s">
        <v>15</v>
      </c>
      <c r="D118" s="21" t="s">
        <v>29</v>
      </c>
      <c r="E118" s="21" t="s">
        <v>107</v>
      </c>
      <c r="F118" s="21" t="s">
        <v>152</v>
      </c>
      <c r="G118" s="27"/>
      <c r="H118" s="25"/>
      <c r="I118" s="27"/>
      <c r="J118" s="111">
        <v>1006.58</v>
      </c>
      <c r="K118" s="195">
        <v>924.426</v>
      </c>
      <c r="L118" s="195">
        <f t="shared" si="12"/>
        <v>1931.006</v>
      </c>
      <c r="M118" s="195"/>
      <c r="N118" s="196">
        <v>1000</v>
      </c>
    </row>
    <row r="119" spans="1:14" ht="30" customHeight="1" hidden="1">
      <c r="A119" s="125" t="s">
        <v>165</v>
      </c>
      <c r="B119" s="21" t="s">
        <v>114</v>
      </c>
      <c r="C119" s="21" t="s">
        <v>15</v>
      </c>
      <c r="D119" s="21" t="s">
        <v>29</v>
      </c>
      <c r="E119" s="21" t="s">
        <v>107</v>
      </c>
      <c r="F119" s="21" t="s">
        <v>166</v>
      </c>
      <c r="G119" s="27"/>
      <c r="H119" s="25"/>
      <c r="I119" s="27"/>
      <c r="J119" s="111"/>
      <c r="K119" s="195"/>
      <c r="L119" s="195">
        <f t="shared" si="12"/>
        <v>0</v>
      </c>
      <c r="M119" s="195"/>
      <c r="N119" s="196"/>
    </row>
    <row r="120" spans="1:14" ht="30" customHeight="1" hidden="1">
      <c r="A120" s="125" t="s">
        <v>167</v>
      </c>
      <c r="B120" s="21" t="s">
        <v>114</v>
      </c>
      <c r="C120" s="21" t="s">
        <v>15</v>
      </c>
      <c r="D120" s="21" t="s">
        <v>29</v>
      </c>
      <c r="E120" s="21" t="s">
        <v>107</v>
      </c>
      <c r="F120" s="21" t="s">
        <v>168</v>
      </c>
      <c r="G120" s="27"/>
      <c r="H120" s="25"/>
      <c r="I120" s="27"/>
      <c r="J120" s="111"/>
      <c r="K120" s="195"/>
      <c r="L120" s="195">
        <f t="shared" si="12"/>
        <v>0</v>
      </c>
      <c r="M120" s="195"/>
      <c r="N120" s="196"/>
    </row>
    <row r="121" spans="1:14" ht="40.5" customHeight="1" hidden="1">
      <c r="A121" s="125" t="s">
        <v>162</v>
      </c>
      <c r="B121" s="21" t="s">
        <v>114</v>
      </c>
      <c r="C121" s="21" t="s">
        <v>15</v>
      </c>
      <c r="D121" s="21" t="s">
        <v>29</v>
      </c>
      <c r="E121" s="21" t="s">
        <v>169</v>
      </c>
      <c r="F121" s="21"/>
      <c r="G121" s="27"/>
      <c r="H121" s="25"/>
      <c r="I121" s="27"/>
      <c r="J121" s="111">
        <f>J122</f>
        <v>0</v>
      </c>
      <c r="K121" s="195">
        <f>K122</f>
        <v>0</v>
      </c>
      <c r="L121" s="195">
        <f>L122</f>
        <v>0</v>
      </c>
      <c r="M121" s="195"/>
      <c r="N121" s="196">
        <f>N122</f>
        <v>0</v>
      </c>
    </row>
    <row r="122" spans="1:14" ht="30" customHeight="1" hidden="1">
      <c r="A122" s="125" t="s">
        <v>170</v>
      </c>
      <c r="B122" s="21" t="s">
        <v>114</v>
      </c>
      <c r="C122" s="21" t="s">
        <v>15</v>
      </c>
      <c r="D122" s="21" t="s">
        <v>29</v>
      </c>
      <c r="E122" s="21" t="s">
        <v>169</v>
      </c>
      <c r="F122" s="21" t="s">
        <v>137</v>
      </c>
      <c r="G122" s="27"/>
      <c r="H122" s="25"/>
      <c r="I122" s="27"/>
      <c r="J122" s="111"/>
      <c r="K122" s="195"/>
      <c r="L122" s="195">
        <f>J122+K122</f>
        <v>0</v>
      </c>
      <c r="M122" s="195"/>
      <c r="N122" s="196"/>
    </row>
    <row r="123" spans="1:14" ht="15">
      <c r="A123" s="121" t="s">
        <v>63</v>
      </c>
      <c r="B123" s="24" t="s">
        <v>114</v>
      </c>
      <c r="C123" s="24" t="s">
        <v>62</v>
      </c>
      <c r="D123" s="24"/>
      <c r="E123" s="24"/>
      <c r="F123" s="24"/>
      <c r="G123" s="20" t="e">
        <f aca="true" t="shared" si="13" ref="G123:L123">G124+G127</f>
        <v>#REF!</v>
      </c>
      <c r="H123" s="20" t="e">
        <f t="shared" si="13"/>
        <v>#REF!</v>
      </c>
      <c r="I123" s="20" t="e">
        <f t="shared" si="13"/>
        <v>#REF!</v>
      </c>
      <c r="J123" s="110">
        <f t="shared" si="13"/>
        <v>17598.1</v>
      </c>
      <c r="K123" s="192">
        <f t="shared" si="13"/>
        <v>4482.9</v>
      </c>
      <c r="L123" s="192">
        <f t="shared" si="13"/>
        <v>22081</v>
      </c>
      <c r="M123" s="192"/>
      <c r="N123" s="193">
        <f>N124+N127</f>
        <v>17598.1</v>
      </c>
    </row>
    <row r="124" spans="1:14" ht="15" hidden="1">
      <c r="A124" s="121" t="s">
        <v>171</v>
      </c>
      <c r="B124" s="24" t="s">
        <v>114</v>
      </c>
      <c r="C124" s="24" t="s">
        <v>62</v>
      </c>
      <c r="D124" s="24" t="s">
        <v>9</v>
      </c>
      <c r="E124" s="24"/>
      <c r="F124" s="24"/>
      <c r="G124" s="20" t="e">
        <f aca="true" t="shared" si="14" ref="G124:N125">G125</f>
        <v>#REF!</v>
      </c>
      <c r="H124" s="20" t="e">
        <f t="shared" si="14"/>
        <v>#REF!</v>
      </c>
      <c r="I124" s="20" t="e">
        <f t="shared" si="14"/>
        <v>#REF!</v>
      </c>
      <c r="J124" s="110">
        <f t="shared" si="14"/>
        <v>0</v>
      </c>
      <c r="K124" s="192">
        <f t="shared" si="14"/>
        <v>0</v>
      </c>
      <c r="L124" s="192">
        <f t="shared" si="14"/>
        <v>0</v>
      </c>
      <c r="M124" s="192"/>
      <c r="N124" s="193">
        <f t="shared" si="14"/>
        <v>0</v>
      </c>
    </row>
    <row r="125" spans="1:14" ht="42.75" hidden="1">
      <c r="A125" s="122" t="s">
        <v>172</v>
      </c>
      <c r="B125" s="21" t="s">
        <v>114</v>
      </c>
      <c r="C125" s="21" t="s">
        <v>62</v>
      </c>
      <c r="D125" s="21" t="s">
        <v>9</v>
      </c>
      <c r="E125" s="21" t="s">
        <v>173</v>
      </c>
      <c r="F125" s="21"/>
      <c r="G125" s="27" t="e">
        <f>#REF!+G126</f>
        <v>#REF!</v>
      </c>
      <c r="H125" s="27" t="e">
        <f>#REF!+H126</f>
        <v>#REF!</v>
      </c>
      <c r="I125" s="27" t="e">
        <f>#REF!+I126</f>
        <v>#REF!</v>
      </c>
      <c r="J125" s="111">
        <f>J126</f>
        <v>0</v>
      </c>
      <c r="K125" s="195">
        <f t="shared" si="14"/>
        <v>0</v>
      </c>
      <c r="L125" s="195">
        <f t="shared" si="14"/>
        <v>0</v>
      </c>
      <c r="M125" s="195"/>
      <c r="N125" s="196">
        <f>N126</f>
        <v>0</v>
      </c>
    </row>
    <row r="126" spans="1:14" ht="15" hidden="1">
      <c r="A126" s="122" t="s">
        <v>174</v>
      </c>
      <c r="B126" s="21" t="s">
        <v>114</v>
      </c>
      <c r="C126" s="21" t="s">
        <v>62</v>
      </c>
      <c r="D126" s="21" t="s">
        <v>9</v>
      </c>
      <c r="E126" s="21" t="s">
        <v>176</v>
      </c>
      <c r="F126" s="21" t="s">
        <v>175</v>
      </c>
      <c r="G126" s="27">
        <v>2819.6</v>
      </c>
      <c r="H126" s="25"/>
      <c r="I126" s="27"/>
      <c r="J126" s="111"/>
      <c r="K126" s="195"/>
      <c r="L126" s="195">
        <f>J126+K126</f>
        <v>0</v>
      </c>
      <c r="M126" s="195"/>
      <c r="N126" s="196"/>
    </row>
    <row r="127" spans="1:14" ht="15">
      <c r="A127" s="121" t="s">
        <v>177</v>
      </c>
      <c r="B127" s="24" t="s">
        <v>114</v>
      </c>
      <c r="C127" s="24" t="s">
        <v>62</v>
      </c>
      <c r="D127" s="24" t="s">
        <v>10</v>
      </c>
      <c r="E127" s="24"/>
      <c r="F127" s="24"/>
      <c r="G127" s="22" t="e">
        <f>#REF!+G133+#REF!+#REF!</f>
        <v>#REF!</v>
      </c>
      <c r="H127" s="22" t="e">
        <f>#REF!+H133+#REF!+#REF!</f>
        <v>#REF!</v>
      </c>
      <c r="I127" s="22" t="e">
        <f>#REF!+I133+#REF!+#REF!</f>
        <v>#REF!</v>
      </c>
      <c r="J127" s="110">
        <f>J128+J133</f>
        <v>17598.1</v>
      </c>
      <c r="K127" s="192">
        <f>K128+K133</f>
        <v>4482.9</v>
      </c>
      <c r="L127" s="192">
        <f>L128+L133</f>
        <v>22081</v>
      </c>
      <c r="M127" s="192"/>
      <c r="N127" s="193">
        <f>N128+N133</f>
        <v>17598.1</v>
      </c>
    </row>
    <row r="128" spans="1:14" ht="15">
      <c r="A128" s="120" t="s">
        <v>256</v>
      </c>
      <c r="B128" s="21" t="s">
        <v>114</v>
      </c>
      <c r="C128" s="21" t="s">
        <v>62</v>
      </c>
      <c r="D128" s="21" t="s">
        <v>10</v>
      </c>
      <c r="E128" s="21" t="s">
        <v>257</v>
      </c>
      <c r="F128" s="21"/>
      <c r="G128" s="26"/>
      <c r="H128" s="26"/>
      <c r="I128" s="26"/>
      <c r="J128" s="111">
        <f>J129+J131</f>
        <v>3432</v>
      </c>
      <c r="K128" s="195">
        <f>K129+K131</f>
        <v>4462</v>
      </c>
      <c r="L128" s="195">
        <f>L129+L131</f>
        <v>7894</v>
      </c>
      <c r="M128" s="195"/>
      <c r="N128" s="196">
        <f>N129+N131</f>
        <v>3432</v>
      </c>
    </row>
    <row r="129" spans="1:14" ht="46.5" customHeight="1">
      <c r="A129" s="122" t="s">
        <v>172</v>
      </c>
      <c r="B129" s="21" t="s">
        <v>114</v>
      </c>
      <c r="C129" s="21" t="s">
        <v>62</v>
      </c>
      <c r="D129" s="21" t="s">
        <v>10</v>
      </c>
      <c r="E129" s="21" t="s">
        <v>178</v>
      </c>
      <c r="F129" s="21"/>
      <c r="G129" s="27"/>
      <c r="H129" s="25"/>
      <c r="I129" s="27"/>
      <c r="J129" s="111">
        <f>J130</f>
        <v>3432</v>
      </c>
      <c r="K129" s="195">
        <f>K130</f>
        <v>4337</v>
      </c>
      <c r="L129" s="195">
        <f>L130</f>
        <v>7769</v>
      </c>
      <c r="M129" s="195"/>
      <c r="N129" s="196">
        <f>N130</f>
        <v>3432</v>
      </c>
    </row>
    <row r="130" spans="1:14" ht="25.5" customHeight="1">
      <c r="A130" s="122" t="s">
        <v>179</v>
      </c>
      <c r="B130" s="21" t="s">
        <v>114</v>
      </c>
      <c r="C130" s="21" t="s">
        <v>62</v>
      </c>
      <c r="D130" s="21" t="s">
        <v>10</v>
      </c>
      <c r="E130" s="21" t="s">
        <v>178</v>
      </c>
      <c r="F130" s="21" t="s">
        <v>180</v>
      </c>
      <c r="G130" s="27"/>
      <c r="H130" s="25"/>
      <c r="I130" s="27"/>
      <c r="J130" s="111">
        <v>3432</v>
      </c>
      <c r="K130" s="195">
        <v>4337</v>
      </c>
      <c r="L130" s="195">
        <f>SUM(J130:K130)</f>
        <v>7769</v>
      </c>
      <c r="M130" s="195"/>
      <c r="N130" s="196">
        <v>3432</v>
      </c>
    </row>
    <row r="131" spans="1:14" ht="43.5" customHeight="1">
      <c r="A131" s="125" t="s">
        <v>181</v>
      </c>
      <c r="B131" s="34" t="s">
        <v>114</v>
      </c>
      <c r="C131" s="34" t="s">
        <v>62</v>
      </c>
      <c r="D131" s="34" t="s">
        <v>10</v>
      </c>
      <c r="E131" s="34" t="s">
        <v>182</v>
      </c>
      <c r="F131" s="21"/>
      <c r="G131" s="27"/>
      <c r="H131" s="25"/>
      <c r="I131" s="27"/>
      <c r="J131" s="111">
        <f>J132</f>
        <v>0</v>
      </c>
      <c r="K131" s="195">
        <f>K132</f>
        <v>125</v>
      </c>
      <c r="L131" s="195">
        <f>L132</f>
        <v>125</v>
      </c>
      <c r="M131" s="195"/>
      <c r="N131" s="196">
        <f>N132</f>
        <v>0</v>
      </c>
    </row>
    <row r="132" spans="1:14" ht="25.5" customHeight="1">
      <c r="A132" s="122" t="s">
        <v>179</v>
      </c>
      <c r="B132" s="34" t="s">
        <v>114</v>
      </c>
      <c r="C132" s="34" t="s">
        <v>62</v>
      </c>
      <c r="D132" s="34" t="s">
        <v>10</v>
      </c>
      <c r="E132" s="34" t="s">
        <v>182</v>
      </c>
      <c r="F132" s="21" t="s">
        <v>180</v>
      </c>
      <c r="G132" s="27"/>
      <c r="H132" s="25"/>
      <c r="I132" s="27"/>
      <c r="J132" s="111"/>
      <c r="K132" s="195">
        <v>125</v>
      </c>
      <c r="L132" s="195">
        <f>J132+K132</f>
        <v>125</v>
      </c>
      <c r="M132" s="195"/>
      <c r="N132" s="196"/>
    </row>
    <row r="133" spans="1:14" ht="15">
      <c r="A133" s="122" t="s">
        <v>103</v>
      </c>
      <c r="B133" s="21" t="s">
        <v>114</v>
      </c>
      <c r="C133" s="21" t="s">
        <v>62</v>
      </c>
      <c r="D133" s="21" t="s">
        <v>10</v>
      </c>
      <c r="E133" s="21" t="s">
        <v>104</v>
      </c>
      <c r="F133" s="21"/>
      <c r="G133" s="26" t="e">
        <f>G137+G134</f>
        <v>#REF!</v>
      </c>
      <c r="H133" s="26" t="e">
        <f>H137+H134</f>
        <v>#REF!</v>
      </c>
      <c r="I133" s="26" t="e">
        <f>I137+I134</f>
        <v>#REF!</v>
      </c>
      <c r="J133" s="111">
        <f>J134+J137</f>
        <v>14166.1</v>
      </c>
      <c r="K133" s="195">
        <f>K134+K137</f>
        <v>20.9</v>
      </c>
      <c r="L133" s="195">
        <f>L134+L137</f>
        <v>14187</v>
      </c>
      <c r="M133" s="195"/>
      <c r="N133" s="196">
        <f>N134+N137</f>
        <v>14166.1</v>
      </c>
    </row>
    <row r="134" spans="1:14" ht="43.5" customHeight="1">
      <c r="A134" s="122" t="s">
        <v>183</v>
      </c>
      <c r="B134" s="21" t="s">
        <v>114</v>
      </c>
      <c r="C134" s="21" t="s">
        <v>62</v>
      </c>
      <c r="D134" s="21" t="s">
        <v>10</v>
      </c>
      <c r="E134" s="21" t="s">
        <v>184</v>
      </c>
      <c r="F134" s="21"/>
      <c r="G134" s="27">
        <f>G135</f>
        <v>1011.2162</v>
      </c>
      <c r="H134" s="26">
        <f>H135</f>
        <v>0</v>
      </c>
      <c r="I134" s="27">
        <f>I135</f>
        <v>0</v>
      </c>
      <c r="J134" s="111">
        <f>J135+J136</f>
        <v>1372.6</v>
      </c>
      <c r="K134" s="195">
        <f>K135+K136</f>
        <v>17.4</v>
      </c>
      <c r="L134" s="195">
        <f>L135+L136</f>
        <v>1390</v>
      </c>
      <c r="M134" s="195"/>
      <c r="N134" s="196">
        <f>N135+N136</f>
        <v>1372.6</v>
      </c>
    </row>
    <row r="135" spans="1:14" ht="15" customHeight="1" hidden="1">
      <c r="A135" s="122" t="s">
        <v>174</v>
      </c>
      <c r="B135" s="21" t="s">
        <v>114</v>
      </c>
      <c r="C135" s="21" t="s">
        <v>62</v>
      </c>
      <c r="D135" s="21" t="s">
        <v>10</v>
      </c>
      <c r="E135" s="21" t="s">
        <v>184</v>
      </c>
      <c r="F135" s="21" t="s">
        <v>175</v>
      </c>
      <c r="G135" s="27">
        <f>11.2162+1000</f>
        <v>1011.2162</v>
      </c>
      <c r="H135" s="25"/>
      <c r="I135" s="27"/>
      <c r="J135" s="111"/>
      <c r="K135" s="195"/>
      <c r="L135" s="195">
        <f>J135+K135</f>
        <v>0</v>
      </c>
      <c r="M135" s="195"/>
      <c r="N135" s="196"/>
    </row>
    <row r="136" spans="1:14" ht="15" customHeight="1">
      <c r="A136" s="125" t="s">
        <v>185</v>
      </c>
      <c r="B136" s="21" t="s">
        <v>114</v>
      </c>
      <c r="C136" s="21" t="s">
        <v>62</v>
      </c>
      <c r="D136" s="21" t="s">
        <v>10</v>
      </c>
      <c r="E136" s="21" t="s">
        <v>184</v>
      </c>
      <c r="F136" s="21" t="s">
        <v>186</v>
      </c>
      <c r="G136" s="27"/>
      <c r="H136" s="25"/>
      <c r="I136" s="27"/>
      <c r="J136" s="111">
        <v>1372.6</v>
      </c>
      <c r="K136" s="195">
        <v>17.4</v>
      </c>
      <c r="L136" s="195">
        <f>SUM(J136:K136)</f>
        <v>1390</v>
      </c>
      <c r="M136" s="195"/>
      <c r="N136" s="196">
        <v>1372.6</v>
      </c>
    </row>
    <row r="137" spans="1:14" ht="21.75">
      <c r="A137" s="122" t="s">
        <v>187</v>
      </c>
      <c r="B137" s="21" t="s">
        <v>114</v>
      </c>
      <c r="C137" s="21" t="s">
        <v>62</v>
      </c>
      <c r="D137" s="21" t="s">
        <v>10</v>
      </c>
      <c r="E137" s="21" t="s">
        <v>188</v>
      </c>
      <c r="F137" s="21"/>
      <c r="G137" s="26" t="e">
        <f>#REF!+G138+G139</f>
        <v>#REF!</v>
      </c>
      <c r="H137" s="26" t="e">
        <f>#REF!+H138+H139</f>
        <v>#REF!</v>
      </c>
      <c r="I137" s="26" t="e">
        <f>#REF!+I138+I139</f>
        <v>#REF!</v>
      </c>
      <c r="J137" s="111">
        <f>J138+J139+J140+J141</f>
        <v>12793.5</v>
      </c>
      <c r="K137" s="195">
        <f>K138+K139+K140+K141</f>
        <v>3.5</v>
      </c>
      <c r="L137" s="195">
        <f>L138+L139+L140+L141</f>
        <v>12797</v>
      </c>
      <c r="M137" s="195"/>
      <c r="N137" s="196">
        <f>N138+N139+N140+N141</f>
        <v>12793.5</v>
      </c>
    </row>
    <row r="138" spans="1:14" ht="45" customHeight="1" hidden="1">
      <c r="A138" s="122" t="s">
        <v>189</v>
      </c>
      <c r="B138" s="21" t="s">
        <v>114</v>
      </c>
      <c r="C138" s="21" t="s">
        <v>62</v>
      </c>
      <c r="D138" s="21" t="s">
        <v>10</v>
      </c>
      <c r="E138" s="21" t="s">
        <v>190</v>
      </c>
      <c r="F138" s="21" t="s">
        <v>99</v>
      </c>
      <c r="G138" s="27">
        <v>-94.76</v>
      </c>
      <c r="H138" s="25"/>
      <c r="I138" s="27"/>
      <c r="J138" s="111">
        <v>0</v>
      </c>
      <c r="K138" s="195"/>
      <c r="L138" s="195">
        <f>J138+K138</f>
        <v>0</v>
      </c>
      <c r="M138" s="195"/>
      <c r="N138" s="196">
        <v>0</v>
      </c>
    </row>
    <row r="139" spans="1:14" ht="21.75" hidden="1">
      <c r="A139" s="131" t="s">
        <v>189</v>
      </c>
      <c r="B139" s="21" t="s">
        <v>114</v>
      </c>
      <c r="C139" s="21" t="s">
        <v>62</v>
      </c>
      <c r="D139" s="21" t="s">
        <v>10</v>
      </c>
      <c r="E139" s="21" t="s">
        <v>190</v>
      </c>
      <c r="F139" s="21" t="s">
        <v>175</v>
      </c>
      <c r="G139" s="27">
        <f>94.76+6519.9</f>
        <v>6614.66</v>
      </c>
      <c r="H139" s="25"/>
      <c r="I139" s="27"/>
      <c r="J139" s="111"/>
      <c r="K139" s="195"/>
      <c r="L139" s="195">
        <f>J139+K139</f>
        <v>0</v>
      </c>
      <c r="M139" s="195"/>
      <c r="N139" s="196"/>
    </row>
    <row r="140" spans="1:14" ht="23.25" customHeight="1">
      <c r="A140" s="125" t="s">
        <v>191</v>
      </c>
      <c r="B140" s="21" t="s">
        <v>114</v>
      </c>
      <c r="C140" s="21" t="s">
        <v>62</v>
      </c>
      <c r="D140" s="21" t="s">
        <v>10</v>
      </c>
      <c r="E140" s="21" t="s">
        <v>190</v>
      </c>
      <c r="F140" s="21" t="s">
        <v>192</v>
      </c>
      <c r="G140" s="27"/>
      <c r="H140" s="25"/>
      <c r="I140" s="27"/>
      <c r="J140" s="111">
        <v>12793.5</v>
      </c>
      <c r="K140" s="195">
        <v>3.5</v>
      </c>
      <c r="L140" s="195">
        <f>SUM(J140:K140)</f>
        <v>12797</v>
      </c>
      <c r="M140" s="195"/>
      <c r="N140" s="196">
        <v>12793.5</v>
      </c>
    </row>
    <row r="141" spans="1:14" ht="42.75" customHeight="1" hidden="1" thickBot="1">
      <c r="A141" s="122" t="s">
        <v>179</v>
      </c>
      <c r="B141" s="21" t="s">
        <v>114</v>
      </c>
      <c r="C141" s="21" t="s">
        <v>62</v>
      </c>
      <c r="D141" s="21" t="s">
        <v>10</v>
      </c>
      <c r="E141" s="21" t="s">
        <v>190</v>
      </c>
      <c r="F141" s="21" t="s">
        <v>180</v>
      </c>
      <c r="G141" s="27"/>
      <c r="H141" s="25"/>
      <c r="I141" s="27"/>
      <c r="J141" s="111"/>
      <c r="K141" s="195"/>
      <c r="L141" s="195">
        <f>SUM(J141:K141)</f>
        <v>0</v>
      </c>
      <c r="M141" s="195"/>
      <c r="N141" s="196"/>
    </row>
    <row r="142" spans="1:15" ht="21.75">
      <c r="A142" s="123" t="s">
        <v>193</v>
      </c>
      <c r="B142" s="100" t="s">
        <v>0</v>
      </c>
      <c r="C142" s="100"/>
      <c r="D142" s="100"/>
      <c r="E142" s="100"/>
      <c r="F142" s="100"/>
      <c r="G142" s="103" t="e">
        <f>G143+G189+#REF!+#REF!</f>
        <v>#REF!</v>
      </c>
      <c r="H142" s="104" t="e">
        <f>H143+H189+#REF!+#REF!+H204</f>
        <v>#REF!</v>
      </c>
      <c r="I142" s="104" t="e">
        <f>I143+I189+#REF!+#REF!+I204</f>
        <v>#REF!</v>
      </c>
      <c r="J142" s="114">
        <f>J143+J189+J204+J177+J231+J237+J172+J212+J223+J227</f>
        <v>33974.700000000004</v>
      </c>
      <c r="K142" s="194">
        <f>K143+K189+K204+K177+K231+K237+K172+K212+K223+K227</f>
        <v>1316.5040000000001</v>
      </c>
      <c r="L142" s="194">
        <f>L143+L189+L204+L177+L231+L237+L172+L212+L223+L227</f>
        <v>35291.204000000005</v>
      </c>
      <c r="M142" s="194">
        <f>L148+L152+L153+L154+L155+L157+L158+L160+L165+L169+L171+L175+L176+L181+L182+L203+L211+L236+L242+L245</f>
        <v>35291.204</v>
      </c>
      <c r="N142" s="193">
        <f>N143+N189+N204+N177+N231+N237+N172+N212+N223+N227</f>
        <v>33856.9</v>
      </c>
      <c r="O142" s="114" t="e">
        <f>#REF!+#REF!+#REF!+#REF!+#REF!+#REF!+#REF!+#REF!+#REF!+#REF!+#REF!+#REF!+#REF!+#REF!+#REF!+#REF!+#REF!+#REF!+#REF!+#REF!</f>
        <v>#REF!</v>
      </c>
    </row>
    <row r="143" spans="1:14" ht="15">
      <c r="A143" s="121" t="s">
        <v>194</v>
      </c>
      <c r="B143" s="24" t="s">
        <v>0</v>
      </c>
      <c r="C143" s="24" t="s">
        <v>7</v>
      </c>
      <c r="D143" s="21"/>
      <c r="E143" s="21"/>
      <c r="F143" s="21"/>
      <c r="G143" s="20" t="e">
        <f>G150+#REF!+#REF!+G172+G144</f>
        <v>#REF!</v>
      </c>
      <c r="H143" s="20" t="e">
        <f>H150+#REF!+#REF!+H172+H144</f>
        <v>#REF!</v>
      </c>
      <c r="I143" s="20" t="e">
        <f>I150+#REF!+#REF!+I172+I144</f>
        <v>#REF!</v>
      </c>
      <c r="J143" s="110">
        <f>J144+J150+J161+J166</f>
        <v>4239.160000000001</v>
      </c>
      <c r="K143" s="192">
        <f>K144+K150+K161+K166</f>
        <v>1116.644</v>
      </c>
      <c r="L143" s="192">
        <f>L144+L150+L161+L166</f>
        <v>5355.804</v>
      </c>
      <c r="M143" s="192"/>
      <c r="N143" s="193">
        <f>N144+N150+N161+N166</f>
        <v>4142.580000000001</v>
      </c>
    </row>
    <row r="144" spans="1:14" ht="42.75">
      <c r="A144" s="132" t="s">
        <v>195</v>
      </c>
      <c r="B144" s="24" t="s">
        <v>0</v>
      </c>
      <c r="C144" s="24" t="s">
        <v>7</v>
      </c>
      <c r="D144" s="24" t="s">
        <v>10</v>
      </c>
      <c r="E144" s="21"/>
      <c r="F144" s="21"/>
      <c r="G144" s="20">
        <f>G145</f>
        <v>0.4</v>
      </c>
      <c r="H144" s="23" t="e">
        <f>H145+#REF!</f>
        <v>#REF!</v>
      </c>
      <c r="I144" s="23" t="e">
        <f>I145+#REF!</f>
        <v>#REF!</v>
      </c>
      <c r="J144" s="110">
        <f>J145+J147</f>
        <v>726.34</v>
      </c>
      <c r="K144" s="192">
        <f>K145+K147</f>
        <v>158.057</v>
      </c>
      <c r="L144" s="192">
        <f>L145+L147</f>
        <v>884.397</v>
      </c>
      <c r="M144" s="192"/>
      <c r="N144" s="193">
        <f>N145+N147</f>
        <v>729.76</v>
      </c>
    </row>
    <row r="145" spans="1:14" ht="32.25" hidden="1">
      <c r="A145" s="122" t="s">
        <v>196</v>
      </c>
      <c r="B145" s="21" t="s">
        <v>0</v>
      </c>
      <c r="C145" s="21" t="s">
        <v>7</v>
      </c>
      <c r="D145" s="21" t="s">
        <v>10</v>
      </c>
      <c r="E145" s="21" t="s">
        <v>197</v>
      </c>
      <c r="F145" s="21"/>
      <c r="G145" s="20">
        <f>G146</f>
        <v>0.4</v>
      </c>
      <c r="H145" s="20">
        <f aca="true" t="shared" si="15" ref="H145:N145">H146</f>
        <v>0</v>
      </c>
      <c r="I145" s="20">
        <f t="shared" si="15"/>
        <v>0</v>
      </c>
      <c r="J145" s="111">
        <f t="shared" si="15"/>
        <v>0</v>
      </c>
      <c r="K145" s="195">
        <f t="shared" si="15"/>
        <v>0</v>
      </c>
      <c r="L145" s="195">
        <f t="shared" si="15"/>
        <v>0</v>
      </c>
      <c r="M145" s="195"/>
      <c r="N145" s="196">
        <f t="shared" si="15"/>
        <v>0</v>
      </c>
    </row>
    <row r="146" spans="1:14" ht="15" hidden="1">
      <c r="A146" s="133" t="s">
        <v>98</v>
      </c>
      <c r="B146" s="21" t="s">
        <v>0</v>
      </c>
      <c r="C146" s="21" t="s">
        <v>7</v>
      </c>
      <c r="D146" s="21" t="s">
        <v>10</v>
      </c>
      <c r="E146" s="21" t="s">
        <v>197</v>
      </c>
      <c r="F146" s="21" t="s">
        <v>99</v>
      </c>
      <c r="G146" s="20">
        <v>0.4</v>
      </c>
      <c r="H146" s="25"/>
      <c r="I146" s="20"/>
      <c r="J146" s="111"/>
      <c r="K146" s="192"/>
      <c r="L146" s="195">
        <f>J146+K146</f>
        <v>0</v>
      </c>
      <c r="M146" s="195"/>
      <c r="N146" s="196"/>
    </row>
    <row r="147" spans="1:14" ht="32.25">
      <c r="A147" s="134" t="s">
        <v>199</v>
      </c>
      <c r="B147" s="21" t="s">
        <v>0</v>
      </c>
      <c r="C147" s="21" t="s">
        <v>7</v>
      </c>
      <c r="D147" s="21" t="s">
        <v>10</v>
      </c>
      <c r="E147" s="21" t="s">
        <v>118</v>
      </c>
      <c r="F147" s="21"/>
      <c r="G147" s="20"/>
      <c r="H147" s="25"/>
      <c r="I147" s="20"/>
      <c r="J147" s="111">
        <f>J148+J149</f>
        <v>726.34</v>
      </c>
      <c r="K147" s="195">
        <f>K148+K149</f>
        <v>158.057</v>
      </c>
      <c r="L147" s="195">
        <f>L148+L149</f>
        <v>884.397</v>
      </c>
      <c r="M147" s="195"/>
      <c r="N147" s="196">
        <f>N148+N149</f>
        <v>729.76</v>
      </c>
    </row>
    <row r="148" spans="1:14" ht="21">
      <c r="A148" s="125" t="s">
        <v>156</v>
      </c>
      <c r="B148" s="21" t="s">
        <v>0</v>
      </c>
      <c r="C148" s="21" t="s">
        <v>7</v>
      </c>
      <c r="D148" s="21" t="s">
        <v>10</v>
      </c>
      <c r="E148" s="21" t="s">
        <v>120</v>
      </c>
      <c r="F148" s="21" t="s">
        <v>157</v>
      </c>
      <c r="G148" s="20"/>
      <c r="H148" s="25"/>
      <c r="I148" s="20"/>
      <c r="J148" s="111">
        <v>726.34</v>
      </c>
      <c r="K148" s="195">
        <v>158.057</v>
      </c>
      <c r="L148" s="195">
        <f>SUM(J148:K148)</f>
        <v>884.397</v>
      </c>
      <c r="M148" s="195"/>
      <c r="N148" s="196">
        <v>729.76</v>
      </c>
    </row>
    <row r="149" spans="1:14" ht="15" hidden="1">
      <c r="A149" s="133" t="s">
        <v>96</v>
      </c>
      <c r="B149" s="21" t="s">
        <v>0</v>
      </c>
      <c r="C149" s="21" t="s">
        <v>7</v>
      </c>
      <c r="D149" s="21" t="s">
        <v>10</v>
      </c>
      <c r="E149" s="21" t="s">
        <v>120</v>
      </c>
      <c r="F149" s="21" t="s">
        <v>95</v>
      </c>
      <c r="G149" s="20"/>
      <c r="H149" s="25"/>
      <c r="I149" s="20"/>
      <c r="J149" s="111"/>
      <c r="K149" s="192"/>
      <c r="L149" s="195">
        <f>J149+K149</f>
        <v>0</v>
      </c>
      <c r="M149" s="195"/>
      <c r="N149" s="196"/>
    </row>
    <row r="150" spans="1:14" s="61" customFormat="1" ht="21">
      <c r="A150" s="135" t="s">
        <v>198</v>
      </c>
      <c r="B150" s="24" t="s">
        <v>0</v>
      </c>
      <c r="C150" s="24" t="s">
        <v>7</v>
      </c>
      <c r="D150" s="24" t="s">
        <v>13</v>
      </c>
      <c r="E150" s="24"/>
      <c r="F150" s="24"/>
      <c r="G150" s="20" t="e">
        <f>G151</f>
        <v>#REF!</v>
      </c>
      <c r="H150" s="20" t="e">
        <f>H151</f>
        <v>#REF!</v>
      </c>
      <c r="I150" s="20" t="e">
        <f>I151</f>
        <v>#REF!</v>
      </c>
      <c r="J150" s="110">
        <f>J151+J159</f>
        <v>2992.2200000000003</v>
      </c>
      <c r="K150" s="192">
        <f>K151+K159</f>
        <v>1145.687</v>
      </c>
      <c r="L150" s="192">
        <f>L151+L159</f>
        <v>4137.907</v>
      </c>
      <c r="M150" s="192"/>
      <c r="N150" s="193">
        <f>N151+N159</f>
        <v>2992.2200000000003</v>
      </c>
    </row>
    <row r="151" spans="1:14" ht="32.25">
      <c r="A151" s="134" t="s">
        <v>199</v>
      </c>
      <c r="B151" s="21" t="s">
        <v>0</v>
      </c>
      <c r="C151" s="21" t="s">
        <v>7</v>
      </c>
      <c r="D151" s="21" t="s">
        <v>13</v>
      </c>
      <c r="E151" s="21" t="s">
        <v>118</v>
      </c>
      <c r="F151" s="21"/>
      <c r="G151" s="27" t="e">
        <f>#REF!+#REF!</f>
        <v>#REF!</v>
      </c>
      <c r="H151" s="27" t="e">
        <f>#REF!+#REF!</f>
        <v>#REF!</v>
      </c>
      <c r="I151" s="27" t="e">
        <f>#REF!+#REF!</f>
        <v>#REF!</v>
      </c>
      <c r="J151" s="111">
        <f>J152+J153+J154+J155+J156+J157+J158</f>
        <v>2992.2200000000003</v>
      </c>
      <c r="K151" s="195">
        <f>K152+K153+K154+K155+K156+K157+K158</f>
        <v>1145.687</v>
      </c>
      <c r="L151" s="195">
        <f>L152+L153+L154+L155+L156+L157+L158</f>
        <v>4137.907</v>
      </c>
      <c r="M151" s="195"/>
      <c r="N151" s="196">
        <f>N152+N153+N154+N155+N156+N157+N158</f>
        <v>2992.2200000000003</v>
      </c>
    </row>
    <row r="152" spans="1:14" ht="21">
      <c r="A152" s="125" t="s">
        <v>156</v>
      </c>
      <c r="B152" s="21" t="s">
        <v>0</v>
      </c>
      <c r="C152" s="21" t="s">
        <v>7</v>
      </c>
      <c r="D152" s="21" t="s">
        <v>13</v>
      </c>
      <c r="E152" s="21" t="s">
        <v>120</v>
      </c>
      <c r="F152" s="21" t="s">
        <v>157</v>
      </c>
      <c r="G152" s="27"/>
      <c r="H152" s="25"/>
      <c r="I152" s="27"/>
      <c r="J152" s="111">
        <v>2490.82</v>
      </c>
      <c r="K152" s="195">
        <v>735.087</v>
      </c>
      <c r="L152" s="195">
        <f>SUM(J152:K152)</f>
        <v>3225.907</v>
      </c>
      <c r="M152" s="195"/>
      <c r="N152" s="196">
        <v>2490.82</v>
      </c>
    </row>
    <row r="153" spans="1:14" ht="24" customHeight="1">
      <c r="A153" s="125" t="s">
        <v>159</v>
      </c>
      <c r="B153" s="21" t="s">
        <v>0</v>
      </c>
      <c r="C153" s="21" t="s">
        <v>7</v>
      </c>
      <c r="D153" s="21" t="s">
        <v>13</v>
      </c>
      <c r="E153" s="21" t="s">
        <v>120</v>
      </c>
      <c r="F153" s="21" t="s">
        <v>160</v>
      </c>
      <c r="G153" s="27"/>
      <c r="H153" s="25"/>
      <c r="I153" s="27"/>
      <c r="J153" s="111">
        <v>27</v>
      </c>
      <c r="K153" s="195">
        <v>27.6</v>
      </c>
      <c r="L153" s="195">
        <f>SUM(J153:K153)</f>
        <v>54.6</v>
      </c>
      <c r="M153" s="195"/>
      <c r="N153" s="196">
        <v>27</v>
      </c>
    </row>
    <row r="154" spans="1:14" ht="23.25" customHeight="1">
      <c r="A154" s="125" t="s">
        <v>163</v>
      </c>
      <c r="B154" s="21" t="s">
        <v>0</v>
      </c>
      <c r="C154" s="21" t="s">
        <v>7</v>
      </c>
      <c r="D154" s="21" t="s">
        <v>13</v>
      </c>
      <c r="E154" s="21" t="s">
        <v>120</v>
      </c>
      <c r="F154" s="21" t="s">
        <v>164</v>
      </c>
      <c r="G154" s="27"/>
      <c r="H154" s="25"/>
      <c r="I154" s="27"/>
      <c r="J154" s="111">
        <v>200</v>
      </c>
      <c r="K154" s="195">
        <v>79.38</v>
      </c>
      <c r="L154" s="195">
        <f>SUM(J154:K154)</f>
        <v>279.38</v>
      </c>
      <c r="M154" s="195"/>
      <c r="N154" s="196">
        <v>200</v>
      </c>
    </row>
    <row r="155" spans="1:14" ht="27" customHeight="1">
      <c r="A155" s="125" t="s">
        <v>150</v>
      </c>
      <c r="B155" s="21" t="s">
        <v>0</v>
      </c>
      <c r="C155" s="21" t="s">
        <v>7</v>
      </c>
      <c r="D155" s="21" t="s">
        <v>13</v>
      </c>
      <c r="E155" s="21" t="s">
        <v>120</v>
      </c>
      <c r="F155" s="21" t="s">
        <v>152</v>
      </c>
      <c r="G155" s="27"/>
      <c r="H155" s="25"/>
      <c r="I155" s="27"/>
      <c r="J155" s="111">
        <v>264.4</v>
      </c>
      <c r="K155" s="195">
        <v>298.12</v>
      </c>
      <c r="L155" s="195">
        <f>SUM(J155:K155)</f>
        <v>562.52</v>
      </c>
      <c r="M155" s="195"/>
      <c r="N155" s="196">
        <v>264.4</v>
      </c>
    </row>
    <row r="156" spans="1:14" ht="15" hidden="1">
      <c r="A156" s="133" t="s">
        <v>96</v>
      </c>
      <c r="B156" s="21" t="s">
        <v>0</v>
      </c>
      <c r="C156" s="21" t="s">
        <v>7</v>
      </c>
      <c r="D156" s="21" t="s">
        <v>13</v>
      </c>
      <c r="E156" s="21" t="s">
        <v>120</v>
      </c>
      <c r="F156" s="21" t="s">
        <v>95</v>
      </c>
      <c r="G156" s="27">
        <f>50+360+80+3.47-0.01-80-3.47+2.72</f>
        <v>412.71000000000004</v>
      </c>
      <c r="H156" s="25"/>
      <c r="I156" s="27"/>
      <c r="J156" s="111"/>
      <c r="K156" s="195"/>
      <c r="L156" s="195">
        <f>J156+K156</f>
        <v>0</v>
      </c>
      <c r="M156" s="195"/>
      <c r="N156" s="196"/>
    </row>
    <row r="157" spans="1:14" ht="23.25" customHeight="1">
      <c r="A157" s="125" t="s">
        <v>165</v>
      </c>
      <c r="B157" s="21" t="s">
        <v>0</v>
      </c>
      <c r="C157" s="21" t="s">
        <v>7</v>
      </c>
      <c r="D157" s="21" t="s">
        <v>13</v>
      </c>
      <c r="E157" s="21" t="s">
        <v>120</v>
      </c>
      <c r="F157" s="21" t="s">
        <v>166</v>
      </c>
      <c r="G157" s="27"/>
      <c r="H157" s="25"/>
      <c r="I157" s="27"/>
      <c r="J157" s="111">
        <v>5</v>
      </c>
      <c r="K157" s="195">
        <v>7</v>
      </c>
      <c r="L157" s="195">
        <f>K157+J157</f>
        <v>12</v>
      </c>
      <c r="M157" s="195"/>
      <c r="N157" s="196">
        <v>5</v>
      </c>
    </row>
    <row r="158" spans="1:14" ht="15">
      <c r="A158" s="125" t="s">
        <v>167</v>
      </c>
      <c r="B158" s="21" t="s">
        <v>0</v>
      </c>
      <c r="C158" s="21" t="s">
        <v>7</v>
      </c>
      <c r="D158" s="21" t="s">
        <v>13</v>
      </c>
      <c r="E158" s="21" t="s">
        <v>120</v>
      </c>
      <c r="F158" s="21" t="s">
        <v>168</v>
      </c>
      <c r="G158" s="27"/>
      <c r="H158" s="25"/>
      <c r="I158" s="27"/>
      <c r="J158" s="111">
        <v>5</v>
      </c>
      <c r="K158" s="195">
        <v>-1.5</v>
      </c>
      <c r="L158" s="195">
        <f>K158+J158</f>
        <v>3.5</v>
      </c>
      <c r="M158" s="195"/>
      <c r="N158" s="196">
        <v>5</v>
      </c>
    </row>
    <row r="159" spans="1:14" ht="15" hidden="1">
      <c r="A159" s="133" t="s">
        <v>514</v>
      </c>
      <c r="B159" s="21" t="s">
        <v>0</v>
      </c>
      <c r="C159" s="21" t="s">
        <v>7</v>
      </c>
      <c r="D159" s="21" t="s">
        <v>13</v>
      </c>
      <c r="E159" s="21" t="s">
        <v>506</v>
      </c>
      <c r="F159" s="21"/>
      <c r="G159" s="27"/>
      <c r="H159" s="25"/>
      <c r="I159" s="27"/>
      <c r="J159" s="111">
        <f>J160</f>
        <v>0</v>
      </c>
      <c r="K159" s="195">
        <f>K160</f>
        <v>0</v>
      </c>
      <c r="L159" s="195">
        <f>L160</f>
        <v>0</v>
      </c>
      <c r="M159" s="195"/>
      <c r="N159" s="196">
        <f>N160</f>
        <v>0</v>
      </c>
    </row>
    <row r="160" spans="1:14" ht="15" hidden="1">
      <c r="A160" s="133" t="s">
        <v>515</v>
      </c>
      <c r="B160" s="21" t="s">
        <v>0</v>
      </c>
      <c r="C160" s="21" t="s">
        <v>7</v>
      </c>
      <c r="D160" s="21" t="s">
        <v>13</v>
      </c>
      <c r="E160" s="21" t="s">
        <v>506</v>
      </c>
      <c r="F160" s="21" t="s">
        <v>510</v>
      </c>
      <c r="G160" s="27"/>
      <c r="H160" s="25"/>
      <c r="I160" s="27"/>
      <c r="J160" s="111"/>
      <c r="K160" s="195"/>
      <c r="L160" s="195">
        <f>J160+K160</f>
        <v>0</v>
      </c>
      <c r="M160" s="195"/>
      <c r="N160" s="196"/>
    </row>
    <row r="161" spans="1:14" ht="15">
      <c r="A161" s="134" t="s">
        <v>16</v>
      </c>
      <c r="B161" s="24" t="s">
        <v>0</v>
      </c>
      <c r="C161" s="24" t="s">
        <v>7</v>
      </c>
      <c r="D161" s="24" t="s">
        <v>17</v>
      </c>
      <c r="E161" s="24"/>
      <c r="F161" s="24"/>
      <c r="G161" s="27"/>
      <c r="H161" s="25"/>
      <c r="I161" s="27"/>
      <c r="J161" s="110">
        <f aca="true" t="shared" si="16" ref="J161:L162">J162</f>
        <v>333</v>
      </c>
      <c r="K161" s="192">
        <f t="shared" si="16"/>
        <v>0</v>
      </c>
      <c r="L161" s="192">
        <f t="shared" si="16"/>
        <v>333</v>
      </c>
      <c r="M161" s="192"/>
      <c r="N161" s="193">
        <f>N162</f>
        <v>233</v>
      </c>
    </row>
    <row r="162" spans="1:14" ht="15">
      <c r="A162" s="134" t="s">
        <v>16</v>
      </c>
      <c r="B162" s="21" t="s">
        <v>0</v>
      </c>
      <c r="C162" s="21" t="s">
        <v>7</v>
      </c>
      <c r="D162" s="21" t="s">
        <v>17</v>
      </c>
      <c r="E162" s="21" t="s">
        <v>205</v>
      </c>
      <c r="F162" s="21"/>
      <c r="G162" s="27"/>
      <c r="H162" s="25"/>
      <c r="I162" s="27"/>
      <c r="J162" s="111">
        <f t="shared" si="16"/>
        <v>333</v>
      </c>
      <c r="K162" s="195">
        <f t="shared" si="16"/>
        <v>0</v>
      </c>
      <c r="L162" s="195">
        <f t="shared" si="16"/>
        <v>333</v>
      </c>
      <c r="M162" s="195"/>
      <c r="N162" s="196">
        <f>N163</f>
        <v>233</v>
      </c>
    </row>
    <row r="163" spans="1:14" ht="15">
      <c r="A163" s="134" t="s">
        <v>206</v>
      </c>
      <c r="B163" s="21" t="s">
        <v>0</v>
      </c>
      <c r="C163" s="21" t="s">
        <v>7</v>
      </c>
      <c r="D163" s="21" t="s">
        <v>17</v>
      </c>
      <c r="E163" s="21" t="s">
        <v>207</v>
      </c>
      <c r="F163" s="21"/>
      <c r="G163" s="27"/>
      <c r="H163" s="25"/>
      <c r="I163" s="27"/>
      <c r="J163" s="111">
        <f>J164+J165</f>
        <v>333</v>
      </c>
      <c r="K163" s="195">
        <f>K164+K165</f>
        <v>0</v>
      </c>
      <c r="L163" s="195">
        <f>L164+L165</f>
        <v>333</v>
      </c>
      <c r="M163" s="195"/>
      <c r="N163" s="196">
        <f>N164+N165</f>
        <v>233</v>
      </c>
    </row>
    <row r="164" spans="1:14" ht="15" hidden="1">
      <c r="A164" s="134" t="s">
        <v>203</v>
      </c>
      <c r="B164" s="21" t="s">
        <v>0</v>
      </c>
      <c r="C164" s="21" t="s">
        <v>7</v>
      </c>
      <c r="D164" s="21" t="s">
        <v>17</v>
      </c>
      <c r="E164" s="21" t="s">
        <v>207</v>
      </c>
      <c r="F164" s="21" t="s">
        <v>204</v>
      </c>
      <c r="G164" s="27"/>
      <c r="H164" s="25"/>
      <c r="I164" s="27"/>
      <c r="J164" s="111"/>
      <c r="K164" s="195"/>
      <c r="L164" s="195">
        <f>J164+K164</f>
        <v>0</v>
      </c>
      <c r="M164" s="195"/>
      <c r="N164" s="196"/>
    </row>
    <row r="165" spans="1:14" ht="15">
      <c r="A165" s="134" t="s">
        <v>208</v>
      </c>
      <c r="B165" s="21" t="s">
        <v>0</v>
      </c>
      <c r="C165" s="21" t="s">
        <v>7</v>
      </c>
      <c r="D165" s="21" t="s">
        <v>17</v>
      </c>
      <c r="E165" s="21" t="s">
        <v>207</v>
      </c>
      <c r="F165" s="21" t="s">
        <v>209</v>
      </c>
      <c r="G165" s="27"/>
      <c r="H165" s="25"/>
      <c r="I165" s="27"/>
      <c r="J165" s="111">
        <v>333</v>
      </c>
      <c r="K165" s="195"/>
      <c r="L165" s="195">
        <f>J165+K165</f>
        <v>333</v>
      </c>
      <c r="M165" s="195"/>
      <c r="N165" s="196">
        <v>233</v>
      </c>
    </row>
    <row r="166" spans="1:14" ht="15">
      <c r="A166" s="136" t="s">
        <v>20</v>
      </c>
      <c r="B166" s="37" t="s">
        <v>0</v>
      </c>
      <c r="C166" s="37" t="s">
        <v>7</v>
      </c>
      <c r="D166" s="37" t="s">
        <v>19</v>
      </c>
      <c r="E166" s="21"/>
      <c r="F166" s="21"/>
      <c r="G166" s="27"/>
      <c r="H166" s="25"/>
      <c r="I166" s="27"/>
      <c r="J166" s="111">
        <f>J167</f>
        <v>187.6</v>
      </c>
      <c r="K166" s="195">
        <f>K167</f>
        <v>-187.1</v>
      </c>
      <c r="L166" s="195">
        <f>L167</f>
        <v>0.5</v>
      </c>
      <c r="M166" s="195"/>
      <c r="N166" s="196">
        <f>N167</f>
        <v>187.6</v>
      </c>
    </row>
    <row r="167" spans="1:14" ht="15">
      <c r="A167" s="127" t="s">
        <v>261</v>
      </c>
      <c r="B167" s="37" t="s">
        <v>0</v>
      </c>
      <c r="C167" s="37" t="s">
        <v>7</v>
      </c>
      <c r="D167" s="37" t="s">
        <v>19</v>
      </c>
      <c r="E167" s="21" t="s">
        <v>437</v>
      </c>
      <c r="F167" s="21"/>
      <c r="G167" s="27"/>
      <c r="H167" s="25"/>
      <c r="I167" s="27"/>
      <c r="J167" s="111">
        <f>J168+J170</f>
        <v>187.6</v>
      </c>
      <c r="K167" s="195">
        <f>K168+K170</f>
        <v>-187.1</v>
      </c>
      <c r="L167" s="195">
        <f>L168+L170</f>
        <v>0.5</v>
      </c>
      <c r="M167" s="195"/>
      <c r="N167" s="196">
        <f>N168+N170</f>
        <v>187.6</v>
      </c>
    </row>
    <row r="168" spans="1:14" ht="32.25">
      <c r="A168" s="122" t="s">
        <v>196</v>
      </c>
      <c r="B168" s="21" t="s">
        <v>0</v>
      </c>
      <c r="C168" s="21" t="s">
        <v>7</v>
      </c>
      <c r="D168" s="21" t="s">
        <v>19</v>
      </c>
      <c r="E168" s="21" t="s">
        <v>197</v>
      </c>
      <c r="F168" s="21"/>
      <c r="G168" s="20">
        <f aca="true" t="shared" si="17" ref="G168:N168">G169</f>
        <v>0</v>
      </c>
      <c r="H168" s="20">
        <f t="shared" si="17"/>
        <v>0</v>
      </c>
      <c r="I168" s="20">
        <f t="shared" si="17"/>
        <v>0</v>
      </c>
      <c r="J168" s="111">
        <f t="shared" si="17"/>
        <v>0.5</v>
      </c>
      <c r="K168" s="195">
        <f t="shared" si="17"/>
        <v>0</v>
      </c>
      <c r="L168" s="195">
        <f t="shared" si="17"/>
        <v>0.5</v>
      </c>
      <c r="M168" s="195"/>
      <c r="N168" s="196">
        <f t="shared" si="17"/>
        <v>0.5</v>
      </c>
    </row>
    <row r="169" spans="1:14" ht="31.5">
      <c r="A169" s="125" t="s">
        <v>150</v>
      </c>
      <c r="B169" s="21" t="s">
        <v>0</v>
      </c>
      <c r="C169" s="21" t="s">
        <v>7</v>
      </c>
      <c r="D169" s="21" t="s">
        <v>19</v>
      </c>
      <c r="E169" s="21" t="s">
        <v>197</v>
      </c>
      <c r="F169" s="21" t="s">
        <v>152</v>
      </c>
      <c r="G169" s="20"/>
      <c r="H169" s="25"/>
      <c r="I169" s="20"/>
      <c r="J169" s="111">
        <v>0.5</v>
      </c>
      <c r="K169" s="195"/>
      <c r="L169" s="195">
        <f>SUM(J169:K169)</f>
        <v>0.5</v>
      </c>
      <c r="M169" s="195"/>
      <c r="N169" s="196">
        <v>0.5</v>
      </c>
    </row>
    <row r="170" spans="1:14" ht="42">
      <c r="A170" s="137" t="s">
        <v>210</v>
      </c>
      <c r="B170" s="34" t="s">
        <v>0</v>
      </c>
      <c r="C170" s="34" t="s">
        <v>7</v>
      </c>
      <c r="D170" s="34" t="s">
        <v>19</v>
      </c>
      <c r="E170" s="34" t="s">
        <v>211</v>
      </c>
      <c r="F170" s="21"/>
      <c r="G170" s="27"/>
      <c r="H170" s="25"/>
      <c r="I170" s="27"/>
      <c r="J170" s="111">
        <f>J171</f>
        <v>187.1</v>
      </c>
      <c r="K170" s="195">
        <f>K171</f>
        <v>-187.1</v>
      </c>
      <c r="L170" s="195">
        <f>L171</f>
        <v>0</v>
      </c>
      <c r="M170" s="195"/>
      <c r="N170" s="196">
        <f>N171</f>
        <v>187.1</v>
      </c>
    </row>
    <row r="171" spans="1:14" ht="15" customHeight="1">
      <c r="A171" s="125" t="s">
        <v>156</v>
      </c>
      <c r="B171" s="34" t="s">
        <v>0</v>
      </c>
      <c r="C171" s="34" t="s">
        <v>7</v>
      </c>
      <c r="D171" s="34" t="s">
        <v>19</v>
      </c>
      <c r="E171" s="34" t="s">
        <v>211</v>
      </c>
      <c r="F171" s="21" t="s">
        <v>157</v>
      </c>
      <c r="G171" s="27"/>
      <c r="H171" s="25"/>
      <c r="I171" s="27"/>
      <c r="J171" s="111">
        <v>187.1</v>
      </c>
      <c r="K171" s="195">
        <v>-187.1</v>
      </c>
      <c r="L171" s="195">
        <f>J171+K171</f>
        <v>0</v>
      </c>
      <c r="M171" s="195"/>
      <c r="N171" s="196">
        <v>187.1</v>
      </c>
    </row>
    <row r="172" spans="1:14" s="61" customFormat="1" ht="14.25" customHeight="1">
      <c r="A172" s="135" t="s">
        <v>22</v>
      </c>
      <c r="B172" s="24" t="s">
        <v>0</v>
      </c>
      <c r="C172" s="24" t="s">
        <v>8</v>
      </c>
      <c r="D172" s="24" t="s">
        <v>213</v>
      </c>
      <c r="E172" s="24"/>
      <c r="F172" s="24"/>
      <c r="G172" s="20">
        <f aca="true" t="shared" si="18" ref="G172:N174">G173</f>
        <v>-1000</v>
      </c>
      <c r="H172" s="20">
        <f t="shared" si="18"/>
        <v>1548</v>
      </c>
      <c r="I172" s="20">
        <f t="shared" si="18"/>
        <v>0</v>
      </c>
      <c r="J172" s="110">
        <f t="shared" si="18"/>
        <v>564.6</v>
      </c>
      <c r="K172" s="192">
        <f t="shared" si="18"/>
        <v>21.7</v>
      </c>
      <c r="L172" s="192">
        <f t="shared" si="18"/>
        <v>586.3000000000001</v>
      </c>
      <c r="M172" s="192"/>
      <c r="N172" s="193">
        <f t="shared" si="18"/>
        <v>581.2</v>
      </c>
    </row>
    <row r="173" spans="1:14" ht="14.25" customHeight="1">
      <c r="A173" s="122" t="s">
        <v>214</v>
      </c>
      <c r="B173" s="21" t="s">
        <v>0</v>
      </c>
      <c r="C173" s="21" t="s">
        <v>8</v>
      </c>
      <c r="D173" s="21" t="s">
        <v>9</v>
      </c>
      <c r="E173" s="21"/>
      <c r="F173" s="21"/>
      <c r="G173" s="27">
        <f t="shared" si="18"/>
        <v>-1000</v>
      </c>
      <c r="H173" s="27">
        <f t="shared" si="18"/>
        <v>1548</v>
      </c>
      <c r="I173" s="27">
        <f t="shared" si="18"/>
        <v>0</v>
      </c>
      <c r="J173" s="111">
        <f t="shared" si="18"/>
        <v>564.6</v>
      </c>
      <c r="K173" s="195">
        <f t="shared" si="18"/>
        <v>21.7</v>
      </c>
      <c r="L173" s="195">
        <f t="shared" si="18"/>
        <v>586.3000000000001</v>
      </c>
      <c r="M173" s="195"/>
      <c r="N173" s="196">
        <f t="shared" si="18"/>
        <v>581.2</v>
      </c>
    </row>
    <row r="174" spans="1:14" ht="27.75" customHeight="1">
      <c r="A174" s="122" t="s">
        <v>215</v>
      </c>
      <c r="B174" s="21" t="s">
        <v>0</v>
      </c>
      <c r="C174" s="21" t="s">
        <v>8</v>
      </c>
      <c r="D174" s="21" t="s">
        <v>9</v>
      </c>
      <c r="E174" s="21" t="s">
        <v>216</v>
      </c>
      <c r="F174" s="21"/>
      <c r="G174" s="27">
        <f t="shared" si="18"/>
        <v>-1000</v>
      </c>
      <c r="H174" s="27">
        <f t="shared" si="18"/>
        <v>1548</v>
      </c>
      <c r="I174" s="27">
        <f t="shared" si="18"/>
        <v>0</v>
      </c>
      <c r="J174" s="111">
        <f>J175+J176</f>
        <v>564.6</v>
      </c>
      <c r="K174" s="195">
        <f>K175+K176</f>
        <v>21.7</v>
      </c>
      <c r="L174" s="195">
        <f>L175+L176</f>
        <v>586.3000000000001</v>
      </c>
      <c r="M174" s="195"/>
      <c r="N174" s="196">
        <f>N175+N176</f>
        <v>581.2</v>
      </c>
    </row>
    <row r="175" spans="1:14" ht="15" customHeight="1" hidden="1">
      <c r="A175" s="133" t="s">
        <v>217</v>
      </c>
      <c r="B175" s="21" t="s">
        <v>0</v>
      </c>
      <c r="C175" s="21" t="s">
        <v>8</v>
      </c>
      <c r="D175" s="21" t="s">
        <v>9</v>
      </c>
      <c r="E175" s="21" t="s">
        <v>216</v>
      </c>
      <c r="F175" s="21" t="s">
        <v>218</v>
      </c>
      <c r="G175" s="27">
        <v>-1000</v>
      </c>
      <c r="H175" s="25">
        <v>1548</v>
      </c>
      <c r="I175" s="27"/>
      <c r="J175" s="111"/>
      <c r="K175" s="195"/>
      <c r="L175" s="195">
        <f>J175+K175</f>
        <v>0</v>
      </c>
      <c r="M175" s="195"/>
      <c r="N175" s="196"/>
    </row>
    <row r="176" spans="1:14" ht="15">
      <c r="A176" s="138" t="s">
        <v>212</v>
      </c>
      <c r="B176" s="21" t="s">
        <v>0</v>
      </c>
      <c r="C176" s="21" t="s">
        <v>8</v>
      </c>
      <c r="D176" s="21" t="s">
        <v>9</v>
      </c>
      <c r="E176" s="21" t="s">
        <v>216</v>
      </c>
      <c r="F176" s="21" t="s">
        <v>219</v>
      </c>
      <c r="G176" s="27"/>
      <c r="H176" s="25"/>
      <c r="I176" s="27"/>
      <c r="J176" s="111">
        <v>564.6</v>
      </c>
      <c r="K176" s="195">
        <v>21.7</v>
      </c>
      <c r="L176" s="195">
        <f>J176+K176</f>
        <v>586.3000000000001</v>
      </c>
      <c r="M176" s="195"/>
      <c r="N176" s="196">
        <v>581.2</v>
      </c>
    </row>
    <row r="177" spans="1:14" ht="21.75" hidden="1">
      <c r="A177" s="132" t="s">
        <v>25</v>
      </c>
      <c r="B177" s="24" t="s">
        <v>0</v>
      </c>
      <c r="C177" s="24" t="s">
        <v>9</v>
      </c>
      <c r="D177" s="21"/>
      <c r="E177" s="21"/>
      <c r="F177" s="21"/>
      <c r="G177" s="20">
        <f>G178</f>
        <v>0</v>
      </c>
      <c r="H177" s="20">
        <f>H178</f>
        <v>526.1</v>
      </c>
      <c r="I177" s="20">
        <f>I178</f>
        <v>0</v>
      </c>
      <c r="J177" s="110">
        <f>J178+J186</f>
        <v>0</v>
      </c>
      <c r="K177" s="192">
        <f>K178+K186</f>
        <v>0</v>
      </c>
      <c r="L177" s="192">
        <f>L178+L186</f>
        <v>0</v>
      </c>
      <c r="M177" s="192"/>
      <c r="N177" s="193">
        <f>N178+N186</f>
        <v>0</v>
      </c>
    </row>
    <row r="178" spans="1:14" s="61" customFormat="1" ht="14.25" hidden="1">
      <c r="A178" s="132" t="s">
        <v>27</v>
      </c>
      <c r="B178" s="24" t="s">
        <v>0</v>
      </c>
      <c r="C178" s="24" t="s">
        <v>9</v>
      </c>
      <c r="D178" s="24" t="s">
        <v>8</v>
      </c>
      <c r="E178" s="24"/>
      <c r="F178" s="24"/>
      <c r="G178" s="20">
        <f aca="true" t="shared" si="19" ref="G178:L178">G180+G183</f>
        <v>0</v>
      </c>
      <c r="H178" s="20">
        <f t="shared" si="19"/>
        <v>526.1</v>
      </c>
      <c r="I178" s="20">
        <f t="shared" si="19"/>
        <v>0</v>
      </c>
      <c r="J178" s="110">
        <f>J180+J183</f>
        <v>0</v>
      </c>
      <c r="K178" s="192">
        <f t="shared" si="19"/>
        <v>0</v>
      </c>
      <c r="L178" s="192">
        <f t="shared" si="19"/>
        <v>0</v>
      </c>
      <c r="M178" s="192"/>
      <c r="N178" s="193">
        <f>N180+N183</f>
        <v>0</v>
      </c>
    </row>
    <row r="179" spans="1:14" ht="15" hidden="1">
      <c r="A179" s="133" t="s">
        <v>334</v>
      </c>
      <c r="B179" s="21" t="s">
        <v>0</v>
      </c>
      <c r="C179" s="21" t="s">
        <v>9</v>
      </c>
      <c r="D179" s="21" t="s">
        <v>8</v>
      </c>
      <c r="E179" s="21" t="s">
        <v>263</v>
      </c>
      <c r="F179" s="21"/>
      <c r="G179" s="27"/>
      <c r="H179" s="27"/>
      <c r="I179" s="27"/>
      <c r="J179" s="111">
        <f>J180+J183</f>
        <v>0</v>
      </c>
      <c r="K179" s="195">
        <f>K180+K183</f>
        <v>0</v>
      </c>
      <c r="L179" s="195">
        <f>L180+L183</f>
        <v>0</v>
      </c>
      <c r="M179" s="195"/>
      <c r="N179" s="196">
        <f>N180+N183</f>
        <v>0</v>
      </c>
    </row>
    <row r="180" spans="1:14" ht="21" hidden="1">
      <c r="A180" s="139" t="s">
        <v>220</v>
      </c>
      <c r="B180" s="21" t="s">
        <v>0</v>
      </c>
      <c r="C180" s="21" t="s">
        <v>9</v>
      </c>
      <c r="D180" s="21" t="s">
        <v>8</v>
      </c>
      <c r="E180" s="21" t="s">
        <v>221</v>
      </c>
      <c r="F180" s="21"/>
      <c r="G180" s="27">
        <f>G181</f>
        <v>0</v>
      </c>
      <c r="H180" s="27">
        <f>H181</f>
        <v>316.5</v>
      </c>
      <c r="I180" s="27">
        <f>I181</f>
        <v>0</v>
      </c>
      <c r="J180" s="111">
        <f>J181+J182</f>
        <v>0</v>
      </c>
      <c r="K180" s="195">
        <f>K181+K182</f>
        <v>0</v>
      </c>
      <c r="L180" s="195">
        <f>L181+L182</f>
        <v>0</v>
      </c>
      <c r="M180" s="195"/>
      <c r="N180" s="196">
        <f>N181+N182</f>
        <v>0</v>
      </c>
    </row>
    <row r="181" spans="1:14" ht="15" hidden="1">
      <c r="A181" s="133" t="s">
        <v>96</v>
      </c>
      <c r="B181" s="21" t="s">
        <v>0</v>
      </c>
      <c r="C181" s="21" t="s">
        <v>9</v>
      </c>
      <c r="D181" s="21" t="s">
        <v>8</v>
      </c>
      <c r="E181" s="21" t="s">
        <v>221</v>
      </c>
      <c r="F181" s="21" t="s">
        <v>95</v>
      </c>
      <c r="G181" s="27"/>
      <c r="H181" s="25">
        <v>316.5</v>
      </c>
      <c r="I181" s="27"/>
      <c r="J181" s="111"/>
      <c r="K181" s="195"/>
      <c r="L181" s="195">
        <f>J181+K181</f>
        <v>0</v>
      </c>
      <c r="M181" s="195"/>
      <c r="N181" s="196"/>
    </row>
    <row r="182" spans="1:14" ht="31.5" hidden="1">
      <c r="A182" s="125" t="s">
        <v>150</v>
      </c>
      <c r="B182" s="21" t="s">
        <v>0</v>
      </c>
      <c r="C182" s="21" t="s">
        <v>9</v>
      </c>
      <c r="D182" s="21" t="s">
        <v>8</v>
      </c>
      <c r="E182" s="21" t="s">
        <v>221</v>
      </c>
      <c r="F182" s="21" t="s">
        <v>152</v>
      </c>
      <c r="G182" s="27"/>
      <c r="H182" s="25"/>
      <c r="I182" s="27"/>
      <c r="J182" s="111">
        <v>0</v>
      </c>
      <c r="K182" s="195"/>
      <c r="L182" s="195">
        <f>J182+K182</f>
        <v>0</v>
      </c>
      <c r="M182" s="195"/>
      <c r="N182" s="196">
        <v>0</v>
      </c>
    </row>
    <row r="183" spans="1:14" ht="43.5" customHeight="1" hidden="1">
      <c r="A183" s="122" t="s">
        <v>222</v>
      </c>
      <c r="B183" s="21" t="s">
        <v>0</v>
      </c>
      <c r="C183" s="21" t="s">
        <v>9</v>
      </c>
      <c r="D183" s="21" t="s">
        <v>8</v>
      </c>
      <c r="E183" s="21" t="s">
        <v>223</v>
      </c>
      <c r="F183" s="21"/>
      <c r="G183" s="27">
        <f>G184</f>
        <v>0</v>
      </c>
      <c r="H183" s="27">
        <f>H184</f>
        <v>209.6</v>
      </c>
      <c r="I183" s="27">
        <f>I184</f>
        <v>0</v>
      </c>
      <c r="J183" s="111">
        <f>J184+J185</f>
        <v>0</v>
      </c>
      <c r="K183" s="195">
        <f>K184+K185</f>
        <v>0</v>
      </c>
      <c r="L183" s="195">
        <f>L184+L185</f>
        <v>0</v>
      </c>
      <c r="M183" s="195"/>
      <c r="N183" s="196">
        <f>N184+N185</f>
        <v>0</v>
      </c>
    </row>
    <row r="184" spans="1:14" ht="15" hidden="1">
      <c r="A184" s="133" t="s">
        <v>96</v>
      </c>
      <c r="B184" s="21" t="s">
        <v>0</v>
      </c>
      <c r="C184" s="21" t="s">
        <v>9</v>
      </c>
      <c r="D184" s="21" t="s">
        <v>8</v>
      </c>
      <c r="E184" s="21" t="s">
        <v>223</v>
      </c>
      <c r="F184" s="21" t="s">
        <v>95</v>
      </c>
      <c r="G184" s="27"/>
      <c r="H184" s="25">
        <v>209.6</v>
      </c>
      <c r="I184" s="27"/>
      <c r="J184" s="111"/>
      <c r="K184" s="195"/>
      <c r="L184" s="195">
        <f>J184+K184</f>
        <v>0</v>
      </c>
      <c r="M184" s="195"/>
      <c r="N184" s="196"/>
    </row>
    <row r="185" spans="1:14" ht="31.5" hidden="1">
      <c r="A185" s="125" t="s">
        <v>150</v>
      </c>
      <c r="B185" s="21" t="s">
        <v>0</v>
      </c>
      <c r="C185" s="21" t="s">
        <v>9</v>
      </c>
      <c r="D185" s="21" t="s">
        <v>8</v>
      </c>
      <c r="E185" s="21" t="s">
        <v>223</v>
      </c>
      <c r="F185" s="21" t="s">
        <v>152</v>
      </c>
      <c r="G185" s="27"/>
      <c r="H185" s="25"/>
      <c r="I185" s="27"/>
      <c r="J185" s="111">
        <v>0</v>
      </c>
      <c r="K185" s="195"/>
      <c r="L185" s="195">
        <f>J185+K185</f>
        <v>0</v>
      </c>
      <c r="M185" s="195"/>
      <c r="N185" s="196">
        <v>0</v>
      </c>
    </row>
    <row r="186" spans="1:14" ht="32.25" hidden="1">
      <c r="A186" s="132" t="s">
        <v>297</v>
      </c>
      <c r="B186" s="24" t="s">
        <v>0</v>
      </c>
      <c r="C186" s="24" t="s">
        <v>9</v>
      </c>
      <c r="D186" s="24" t="s">
        <v>29</v>
      </c>
      <c r="E186" s="24"/>
      <c r="F186" s="24"/>
      <c r="G186" s="20"/>
      <c r="H186" s="23"/>
      <c r="I186" s="20"/>
      <c r="J186" s="110">
        <f aca="true" t="shared" si="20" ref="J186:L187">J187</f>
        <v>0</v>
      </c>
      <c r="K186" s="192">
        <f t="shared" si="20"/>
        <v>0</v>
      </c>
      <c r="L186" s="192">
        <f t="shared" si="20"/>
        <v>0</v>
      </c>
      <c r="M186" s="192"/>
      <c r="N186" s="193">
        <f>N187</f>
        <v>0</v>
      </c>
    </row>
    <row r="187" spans="1:14" ht="32.25" hidden="1">
      <c r="A187" s="134" t="s">
        <v>467</v>
      </c>
      <c r="B187" s="21" t="s">
        <v>0</v>
      </c>
      <c r="C187" s="21" t="s">
        <v>9</v>
      </c>
      <c r="D187" s="21" t="s">
        <v>29</v>
      </c>
      <c r="E187" s="21" t="s">
        <v>468</v>
      </c>
      <c r="F187" s="21"/>
      <c r="G187" s="27"/>
      <c r="H187" s="25"/>
      <c r="I187" s="27"/>
      <c r="J187" s="111">
        <f t="shared" si="20"/>
        <v>0</v>
      </c>
      <c r="K187" s="195">
        <f t="shared" si="20"/>
        <v>0</v>
      </c>
      <c r="L187" s="195">
        <f t="shared" si="20"/>
        <v>0</v>
      </c>
      <c r="M187" s="195"/>
      <c r="N187" s="196">
        <f>N188</f>
        <v>0</v>
      </c>
    </row>
    <row r="188" spans="1:14" ht="15" hidden="1">
      <c r="A188" s="134" t="s">
        <v>470</v>
      </c>
      <c r="B188" s="21" t="s">
        <v>0</v>
      </c>
      <c r="C188" s="21" t="s">
        <v>9</v>
      </c>
      <c r="D188" s="21" t="s">
        <v>29</v>
      </c>
      <c r="E188" s="21" t="s">
        <v>468</v>
      </c>
      <c r="F188" s="21" t="s">
        <v>469</v>
      </c>
      <c r="G188" s="27"/>
      <c r="H188" s="25"/>
      <c r="I188" s="27"/>
      <c r="J188" s="111"/>
      <c r="K188" s="195"/>
      <c r="L188" s="195">
        <f>J188+K188</f>
        <v>0</v>
      </c>
      <c r="M188" s="195"/>
      <c r="N188" s="196"/>
    </row>
    <row r="189" spans="1:14" ht="16.5" customHeight="1">
      <c r="A189" s="132" t="s">
        <v>31</v>
      </c>
      <c r="B189" s="24" t="s">
        <v>0</v>
      </c>
      <c r="C189" s="24" t="s">
        <v>10</v>
      </c>
      <c r="D189" s="24"/>
      <c r="E189" s="24"/>
      <c r="F189" s="24"/>
      <c r="G189" s="20" t="e">
        <f>#REF!+G195</f>
        <v>#REF!</v>
      </c>
      <c r="H189" s="20" t="e">
        <f>#REF!+H195</f>
        <v>#REF!</v>
      </c>
      <c r="I189" s="20" t="e">
        <f>#REF!+I195</f>
        <v>#REF!</v>
      </c>
      <c r="J189" s="110">
        <f>J195+J190</f>
        <v>0</v>
      </c>
      <c r="K189" s="192">
        <f>K195+K190</f>
        <v>400</v>
      </c>
      <c r="L189" s="192">
        <f>L195+L190</f>
        <v>400</v>
      </c>
      <c r="M189" s="192"/>
      <c r="N189" s="193">
        <f>N195+N190</f>
        <v>0</v>
      </c>
    </row>
    <row r="190" spans="1:14" ht="15" hidden="1">
      <c r="A190" s="132" t="s">
        <v>497</v>
      </c>
      <c r="B190" s="24" t="s">
        <v>0</v>
      </c>
      <c r="C190" s="24" t="s">
        <v>10</v>
      </c>
      <c r="D190" s="24" t="s">
        <v>29</v>
      </c>
      <c r="E190" s="24"/>
      <c r="F190" s="24"/>
      <c r="G190" s="20"/>
      <c r="H190" s="20"/>
      <c r="I190" s="20"/>
      <c r="J190" s="110">
        <f>J191+J193</f>
        <v>0</v>
      </c>
      <c r="K190" s="192">
        <f>K191+K193</f>
        <v>0</v>
      </c>
      <c r="L190" s="192">
        <f>L191+L193</f>
        <v>0</v>
      </c>
      <c r="M190" s="192"/>
      <c r="N190" s="193">
        <f>N191+N193</f>
        <v>0</v>
      </c>
    </row>
    <row r="191" spans="1:14" ht="32.25" hidden="1">
      <c r="A191" s="134" t="s">
        <v>467</v>
      </c>
      <c r="B191" s="21" t="s">
        <v>0</v>
      </c>
      <c r="C191" s="21" t="s">
        <v>10</v>
      </c>
      <c r="D191" s="21" t="s">
        <v>29</v>
      </c>
      <c r="E191" s="21" t="s">
        <v>468</v>
      </c>
      <c r="F191" s="21"/>
      <c r="G191" s="20"/>
      <c r="H191" s="20"/>
      <c r="I191" s="20"/>
      <c r="J191" s="111">
        <f>J192</f>
        <v>0</v>
      </c>
      <c r="K191" s="195">
        <f>K192</f>
        <v>0</v>
      </c>
      <c r="L191" s="195">
        <f>L192</f>
        <v>0</v>
      </c>
      <c r="M191" s="195"/>
      <c r="N191" s="196">
        <f>N192</f>
        <v>0</v>
      </c>
    </row>
    <row r="192" spans="1:14" ht="15" hidden="1">
      <c r="A192" s="134" t="s">
        <v>470</v>
      </c>
      <c r="B192" s="21" t="s">
        <v>0</v>
      </c>
      <c r="C192" s="21" t="s">
        <v>10</v>
      </c>
      <c r="D192" s="21" t="s">
        <v>29</v>
      </c>
      <c r="E192" s="21" t="s">
        <v>468</v>
      </c>
      <c r="F192" s="21" t="s">
        <v>469</v>
      </c>
      <c r="G192" s="20"/>
      <c r="H192" s="20"/>
      <c r="I192" s="20"/>
      <c r="J192" s="111"/>
      <c r="K192" s="195"/>
      <c r="L192" s="195">
        <f>J192+K192</f>
        <v>0</v>
      </c>
      <c r="M192" s="195"/>
      <c r="N192" s="196"/>
    </row>
    <row r="193" spans="1:14" ht="42.75" hidden="1">
      <c r="A193" s="133" t="s">
        <v>499</v>
      </c>
      <c r="B193" s="21" t="s">
        <v>0</v>
      </c>
      <c r="C193" s="21" t="s">
        <v>10</v>
      </c>
      <c r="D193" s="21" t="s">
        <v>29</v>
      </c>
      <c r="E193" s="21" t="s">
        <v>498</v>
      </c>
      <c r="F193" s="21"/>
      <c r="G193" s="20"/>
      <c r="H193" s="20"/>
      <c r="I193" s="20"/>
      <c r="J193" s="111">
        <f>J194</f>
        <v>0</v>
      </c>
      <c r="K193" s="195">
        <f>K194</f>
        <v>0</v>
      </c>
      <c r="L193" s="195">
        <f>L194</f>
        <v>0</v>
      </c>
      <c r="M193" s="195"/>
      <c r="N193" s="196">
        <f>N194</f>
        <v>0</v>
      </c>
    </row>
    <row r="194" spans="1:14" ht="15" hidden="1">
      <c r="A194" s="134" t="s">
        <v>470</v>
      </c>
      <c r="B194" s="21" t="s">
        <v>0</v>
      </c>
      <c r="C194" s="21" t="s">
        <v>10</v>
      </c>
      <c r="D194" s="21" t="s">
        <v>29</v>
      </c>
      <c r="E194" s="21" t="s">
        <v>498</v>
      </c>
      <c r="F194" s="21" t="s">
        <v>469</v>
      </c>
      <c r="G194" s="20"/>
      <c r="H194" s="20"/>
      <c r="I194" s="20"/>
      <c r="J194" s="111"/>
      <c r="K194" s="195"/>
      <c r="L194" s="195">
        <f>J194+K194</f>
        <v>0</v>
      </c>
      <c r="M194" s="195"/>
      <c r="N194" s="196"/>
    </row>
    <row r="195" spans="1:14" s="61" customFormat="1" ht="14.25">
      <c r="A195" s="135" t="s">
        <v>36</v>
      </c>
      <c r="B195" s="24" t="s">
        <v>0</v>
      </c>
      <c r="C195" s="24" t="s">
        <v>10</v>
      </c>
      <c r="D195" s="24" t="s">
        <v>18</v>
      </c>
      <c r="E195" s="24"/>
      <c r="F195" s="24"/>
      <c r="G195" s="20">
        <f>G202</f>
        <v>0</v>
      </c>
      <c r="H195" s="20">
        <f>H202</f>
        <v>235.5</v>
      </c>
      <c r="I195" s="20">
        <f>I202</f>
        <v>0</v>
      </c>
      <c r="J195" s="110">
        <f>J201+J198+J196</f>
        <v>0</v>
      </c>
      <c r="K195" s="192">
        <f>K201+K198+K196</f>
        <v>400</v>
      </c>
      <c r="L195" s="192">
        <f>L201+L198+L196</f>
        <v>400</v>
      </c>
      <c r="M195" s="192"/>
      <c r="N195" s="193">
        <f>N201+N198+N196</f>
        <v>0</v>
      </c>
    </row>
    <row r="196" spans="1:14" s="61" customFormat="1" ht="31.5" hidden="1">
      <c r="A196" s="134" t="s">
        <v>467</v>
      </c>
      <c r="B196" s="21" t="s">
        <v>0</v>
      </c>
      <c r="C196" s="21" t="s">
        <v>10</v>
      </c>
      <c r="D196" s="21" t="s">
        <v>18</v>
      </c>
      <c r="E196" s="21" t="s">
        <v>468</v>
      </c>
      <c r="F196" s="21"/>
      <c r="G196" s="20"/>
      <c r="H196" s="20"/>
      <c r="I196" s="20"/>
      <c r="J196" s="111">
        <f>J197</f>
        <v>0</v>
      </c>
      <c r="K196" s="195">
        <f>K197</f>
        <v>0</v>
      </c>
      <c r="L196" s="195">
        <f>L197</f>
        <v>0</v>
      </c>
      <c r="M196" s="195"/>
      <c r="N196" s="196">
        <f>N197</f>
        <v>0</v>
      </c>
    </row>
    <row r="197" spans="1:14" s="61" customFormat="1" ht="14.25" hidden="1">
      <c r="A197" s="134" t="s">
        <v>470</v>
      </c>
      <c r="B197" s="21" t="s">
        <v>0</v>
      </c>
      <c r="C197" s="21" t="s">
        <v>10</v>
      </c>
      <c r="D197" s="21" t="s">
        <v>18</v>
      </c>
      <c r="E197" s="21" t="s">
        <v>468</v>
      </c>
      <c r="F197" s="21" t="s">
        <v>469</v>
      </c>
      <c r="G197" s="20"/>
      <c r="H197" s="20"/>
      <c r="I197" s="20"/>
      <c r="J197" s="111"/>
      <c r="K197" s="195"/>
      <c r="L197" s="195">
        <f>J197+K197</f>
        <v>0</v>
      </c>
      <c r="M197" s="195"/>
      <c r="N197" s="196"/>
    </row>
    <row r="198" spans="1:14" s="61" customFormat="1" ht="21" hidden="1">
      <c r="A198" s="122" t="s">
        <v>496</v>
      </c>
      <c r="B198" s="21" t="s">
        <v>0</v>
      </c>
      <c r="C198" s="21" t="s">
        <v>10</v>
      </c>
      <c r="D198" s="21" t="s">
        <v>18</v>
      </c>
      <c r="E198" s="21" t="s">
        <v>495</v>
      </c>
      <c r="F198" s="21"/>
      <c r="G198" s="20"/>
      <c r="H198" s="20"/>
      <c r="I198" s="20"/>
      <c r="J198" s="111">
        <f>J199+J200</f>
        <v>0</v>
      </c>
      <c r="K198" s="195">
        <f>K199+K200</f>
        <v>0</v>
      </c>
      <c r="L198" s="195">
        <f>L199+L200</f>
        <v>0</v>
      </c>
      <c r="M198" s="195"/>
      <c r="N198" s="196">
        <f>N199+N200</f>
        <v>0</v>
      </c>
    </row>
    <row r="199" spans="1:14" s="61" customFormat="1" ht="31.5" hidden="1">
      <c r="A199" s="125" t="s">
        <v>227</v>
      </c>
      <c r="B199" s="21" t="s">
        <v>0</v>
      </c>
      <c r="C199" s="21" t="s">
        <v>10</v>
      </c>
      <c r="D199" s="21" t="s">
        <v>18</v>
      </c>
      <c r="E199" s="21" t="s">
        <v>495</v>
      </c>
      <c r="F199" s="21" t="s">
        <v>228</v>
      </c>
      <c r="G199" s="20"/>
      <c r="H199" s="20"/>
      <c r="I199" s="20"/>
      <c r="J199" s="111"/>
      <c r="K199" s="195"/>
      <c r="L199" s="195">
        <f>J199+K199</f>
        <v>0</v>
      </c>
      <c r="M199" s="195"/>
      <c r="N199" s="196"/>
    </row>
    <row r="200" spans="1:14" s="61" customFormat="1" ht="31.5" hidden="1">
      <c r="A200" s="125" t="s">
        <v>227</v>
      </c>
      <c r="B200" s="21" t="s">
        <v>0</v>
      </c>
      <c r="C200" s="21" t="s">
        <v>10</v>
      </c>
      <c r="D200" s="21" t="s">
        <v>18</v>
      </c>
      <c r="E200" s="21" t="s">
        <v>226</v>
      </c>
      <c r="F200" s="21" t="s">
        <v>228</v>
      </c>
      <c r="G200" s="20"/>
      <c r="H200" s="20"/>
      <c r="I200" s="20"/>
      <c r="J200" s="111"/>
      <c r="K200" s="195"/>
      <c r="L200" s="195">
        <f>J200+K200</f>
        <v>0</v>
      </c>
      <c r="M200" s="195"/>
      <c r="N200" s="196"/>
    </row>
    <row r="201" spans="1:14" s="61" customFormat="1" ht="14.25">
      <c r="A201" s="125" t="s">
        <v>334</v>
      </c>
      <c r="B201" s="21" t="s">
        <v>0</v>
      </c>
      <c r="C201" s="21" t="s">
        <v>10</v>
      </c>
      <c r="D201" s="21" t="s">
        <v>18</v>
      </c>
      <c r="E201" s="21" t="s">
        <v>263</v>
      </c>
      <c r="F201" s="21"/>
      <c r="G201" s="20"/>
      <c r="H201" s="20"/>
      <c r="I201" s="20"/>
      <c r="J201" s="111">
        <f>J202</f>
        <v>0</v>
      </c>
      <c r="K201" s="195">
        <f>K202</f>
        <v>400</v>
      </c>
      <c r="L201" s="195">
        <f>L202</f>
        <v>400</v>
      </c>
      <c r="M201" s="195"/>
      <c r="N201" s="196">
        <f>N202</f>
        <v>0</v>
      </c>
    </row>
    <row r="202" spans="1:14" ht="21.75">
      <c r="A202" s="140" t="s">
        <v>229</v>
      </c>
      <c r="B202" s="21" t="s">
        <v>0</v>
      </c>
      <c r="C202" s="21" t="s">
        <v>10</v>
      </c>
      <c r="D202" s="21" t="s">
        <v>18</v>
      </c>
      <c r="E202" s="21" t="s">
        <v>230</v>
      </c>
      <c r="F202" s="21"/>
      <c r="G202" s="27">
        <f>G203</f>
        <v>0</v>
      </c>
      <c r="H202" s="27">
        <f>H203</f>
        <v>235.5</v>
      </c>
      <c r="I202" s="27">
        <f>I203</f>
        <v>0</v>
      </c>
      <c r="J202" s="111">
        <f>J203+J210+J211</f>
        <v>0</v>
      </c>
      <c r="K202" s="195">
        <f>K203+K210+K211</f>
        <v>400</v>
      </c>
      <c r="L202" s="195">
        <f>L203+L210+L211</f>
        <v>400</v>
      </c>
      <c r="M202" s="195"/>
      <c r="N202" s="196">
        <f>N203+N210+N211</f>
        <v>0</v>
      </c>
    </row>
    <row r="203" spans="1:14" ht="15">
      <c r="A203" s="133" t="s">
        <v>96</v>
      </c>
      <c r="B203" s="21" t="s">
        <v>0</v>
      </c>
      <c r="C203" s="21" t="s">
        <v>10</v>
      </c>
      <c r="D203" s="21" t="s">
        <v>18</v>
      </c>
      <c r="E203" s="21" t="s">
        <v>230</v>
      </c>
      <c r="F203" s="21" t="s">
        <v>152</v>
      </c>
      <c r="G203" s="27"/>
      <c r="H203" s="25">
        <v>235.5</v>
      </c>
      <c r="I203" s="27"/>
      <c r="J203" s="111"/>
      <c r="K203" s="195">
        <v>100</v>
      </c>
      <c r="L203" s="195">
        <f>J203+K203</f>
        <v>100</v>
      </c>
      <c r="M203" s="195"/>
      <c r="N203" s="196"/>
    </row>
    <row r="204" spans="1:14" ht="15" customHeight="1" hidden="1">
      <c r="A204" s="122" t="s">
        <v>231</v>
      </c>
      <c r="B204" s="21" t="s">
        <v>0</v>
      </c>
      <c r="C204" s="21" t="s">
        <v>10</v>
      </c>
      <c r="D204" s="21" t="s">
        <v>18</v>
      </c>
      <c r="E204" s="21" t="s">
        <v>230</v>
      </c>
      <c r="F204" s="21"/>
      <c r="G204" s="38"/>
      <c r="H204" s="38">
        <f aca="true" t="shared" si="21" ref="H204:N204">H205</f>
        <v>0</v>
      </c>
      <c r="I204" s="38">
        <f t="shared" si="21"/>
        <v>31353.699999999997</v>
      </c>
      <c r="J204" s="111">
        <f t="shared" si="21"/>
        <v>0</v>
      </c>
      <c r="K204" s="195">
        <f t="shared" si="21"/>
        <v>0</v>
      </c>
      <c r="L204" s="195">
        <f t="shared" si="21"/>
        <v>0</v>
      </c>
      <c r="M204" s="195"/>
      <c r="N204" s="196">
        <f t="shared" si="21"/>
        <v>0</v>
      </c>
    </row>
    <row r="205" spans="1:14" ht="15" customHeight="1" hidden="1">
      <c r="A205" s="122" t="s">
        <v>39</v>
      </c>
      <c r="B205" s="21" t="s">
        <v>0</v>
      </c>
      <c r="C205" s="21" t="s">
        <v>10</v>
      </c>
      <c r="D205" s="21" t="s">
        <v>18</v>
      </c>
      <c r="E205" s="21" t="s">
        <v>230</v>
      </c>
      <c r="F205" s="21"/>
      <c r="G205" s="38"/>
      <c r="H205" s="38">
        <f>H206+H208</f>
        <v>0</v>
      </c>
      <c r="I205" s="38">
        <f>I206+I208</f>
        <v>31353.699999999997</v>
      </c>
      <c r="J205" s="111">
        <f>J208+J206</f>
        <v>0</v>
      </c>
      <c r="K205" s="195">
        <f>K208+K206</f>
        <v>0</v>
      </c>
      <c r="L205" s="195">
        <f>L208+L206</f>
        <v>0</v>
      </c>
      <c r="M205" s="195"/>
      <c r="N205" s="196">
        <f>N208+N206</f>
        <v>0</v>
      </c>
    </row>
    <row r="206" spans="1:14" ht="32.25" hidden="1">
      <c r="A206" s="122" t="s">
        <v>232</v>
      </c>
      <c r="B206" s="21" t="s">
        <v>0</v>
      </c>
      <c r="C206" s="21" t="s">
        <v>10</v>
      </c>
      <c r="D206" s="21" t="s">
        <v>18</v>
      </c>
      <c r="E206" s="21" t="s">
        <v>230</v>
      </c>
      <c r="F206" s="21"/>
      <c r="G206" s="38"/>
      <c r="H206" s="38">
        <f aca="true" t="shared" si="22" ref="H206:N206">H207</f>
        <v>0</v>
      </c>
      <c r="I206" s="38">
        <f t="shared" si="22"/>
        <v>23145.3</v>
      </c>
      <c r="J206" s="111">
        <f t="shared" si="22"/>
        <v>0</v>
      </c>
      <c r="K206" s="195">
        <f t="shared" si="22"/>
        <v>0</v>
      </c>
      <c r="L206" s="195">
        <f t="shared" si="22"/>
        <v>0</v>
      </c>
      <c r="M206" s="195"/>
      <c r="N206" s="196">
        <f t="shared" si="22"/>
        <v>0</v>
      </c>
    </row>
    <row r="207" spans="1:14" ht="32.25" hidden="1">
      <c r="A207" s="122" t="s">
        <v>233</v>
      </c>
      <c r="B207" s="21" t="s">
        <v>0</v>
      </c>
      <c r="C207" s="21" t="s">
        <v>10</v>
      </c>
      <c r="D207" s="21" t="s">
        <v>18</v>
      </c>
      <c r="E207" s="21" t="s">
        <v>230</v>
      </c>
      <c r="F207" s="21" t="s">
        <v>225</v>
      </c>
      <c r="G207" s="38"/>
      <c r="H207" s="38"/>
      <c r="I207" s="38">
        <v>23145.3</v>
      </c>
      <c r="J207" s="111"/>
      <c r="K207" s="195"/>
      <c r="L207" s="195">
        <f>J207+K207</f>
        <v>0</v>
      </c>
      <c r="M207" s="195"/>
      <c r="N207" s="196"/>
    </row>
    <row r="208" spans="1:14" ht="32.25" hidden="1">
      <c r="A208" s="122" t="s">
        <v>232</v>
      </c>
      <c r="B208" s="21" t="s">
        <v>0</v>
      </c>
      <c r="C208" s="21" t="s">
        <v>10</v>
      </c>
      <c r="D208" s="21" t="s">
        <v>18</v>
      </c>
      <c r="E208" s="21" t="s">
        <v>230</v>
      </c>
      <c r="F208" s="21"/>
      <c r="G208" s="38"/>
      <c r="H208" s="38">
        <f aca="true" t="shared" si="23" ref="H208:N208">H209</f>
        <v>0</v>
      </c>
      <c r="I208" s="38">
        <f t="shared" si="23"/>
        <v>8208.4</v>
      </c>
      <c r="J208" s="111">
        <f t="shared" si="23"/>
        <v>0</v>
      </c>
      <c r="K208" s="195">
        <f t="shared" si="23"/>
        <v>0</v>
      </c>
      <c r="L208" s="195">
        <f t="shared" si="23"/>
        <v>0</v>
      </c>
      <c r="M208" s="195"/>
      <c r="N208" s="196">
        <f t="shared" si="23"/>
        <v>0</v>
      </c>
    </row>
    <row r="209" spans="1:14" ht="32.25" hidden="1">
      <c r="A209" s="122" t="s">
        <v>233</v>
      </c>
      <c r="B209" s="21" t="s">
        <v>0</v>
      </c>
      <c r="C209" s="21" t="s">
        <v>10</v>
      </c>
      <c r="D209" s="21" t="s">
        <v>18</v>
      </c>
      <c r="E209" s="21" t="s">
        <v>230</v>
      </c>
      <c r="F209" s="21" t="s">
        <v>225</v>
      </c>
      <c r="G209" s="38"/>
      <c r="H209" s="38"/>
      <c r="I209" s="38">
        <v>8208.4</v>
      </c>
      <c r="J209" s="111"/>
      <c r="K209" s="195"/>
      <c r="L209" s="195">
        <f>J209+K209</f>
        <v>0</v>
      </c>
      <c r="M209" s="195"/>
      <c r="N209" s="196"/>
    </row>
    <row r="210" spans="1:14" ht="31.5" hidden="1">
      <c r="A210" s="125" t="s">
        <v>150</v>
      </c>
      <c r="B210" s="21" t="s">
        <v>0</v>
      </c>
      <c r="C210" s="21" t="s">
        <v>10</v>
      </c>
      <c r="D210" s="21" t="s">
        <v>18</v>
      </c>
      <c r="E210" s="21" t="s">
        <v>230</v>
      </c>
      <c r="F210" s="21" t="s">
        <v>152</v>
      </c>
      <c r="G210" s="38"/>
      <c r="H210" s="38"/>
      <c r="I210" s="38"/>
      <c r="J210" s="111"/>
      <c r="K210" s="195"/>
      <c r="L210" s="195">
        <f>J210+K210</f>
        <v>0</v>
      </c>
      <c r="M210" s="195"/>
      <c r="N210" s="196"/>
    </row>
    <row r="211" spans="1:14" ht="31.5">
      <c r="A211" s="125" t="s">
        <v>227</v>
      </c>
      <c r="B211" s="21" t="s">
        <v>0</v>
      </c>
      <c r="C211" s="21" t="s">
        <v>10</v>
      </c>
      <c r="D211" s="21" t="s">
        <v>18</v>
      </c>
      <c r="E211" s="21" t="s">
        <v>230</v>
      </c>
      <c r="F211" s="21" t="s">
        <v>228</v>
      </c>
      <c r="G211" s="38"/>
      <c r="H211" s="38"/>
      <c r="I211" s="38"/>
      <c r="J211" s="111"/>
      <c r="K211" s="195">
        <v>300</v>
      </c>
      <c r="L211" s="195">
        <f>J211+K211</f>
        <v>300</v>
      </c>
      <c r="M211" s="195"/>
      <c r="N211" s="196"/>
    </row>
    <row r="212" spans="1:14" s="61" customFormat="1" ht="14.25" hidden="1">
      <c r="A212" s="136" t="s">
        <v>231</v>
      </c>
      <c r="B212" s="24" t="s">
        <v>0</v>
      </c>
      <c r="C212" s="24" t="s">
        <v>12</v>
      </c>
      <c r="D212" s="24"/>
      <c r="E212" s="24"/>
      <c r="F212" s="24"/>
      <c r="G212" s="35"/>
      <c r="H212" s="35"/>
      <c r="I212" s="35"/>
      <c r="J212" s="110">
        <f>J213+J220</f>
        <v>0</v>
      </c>
      <c r="K212" s="192">
        <f>K213+K220</f>
        <v>0</v>
      </c>
      <c r="L212" s="192">
        <f>L213+L220</f>
        <v>0</v>
      </c>
      <c r="M212" s="192"/>
      <c r="N212" s="193">
        <f>N213+N220</f>
        <v>0</v>
      </c>
    </row>
    <row r="213" spans="1:14" s="61" customFormat="1" ht="14.25" hidden="1">
      <c r="A213" s="136" t="s">
        <v>40</v>
      </c>
      <c r="B213" s="24" t="s">
        <v>0</v>
      </c>
      <c r="C213" s="24" t="s">
        <v>12</v>
      </c>
      <c r="D213" s="24" t="s">
        <v>8</v>
      </c>
      <c r="E213" s="24"/>
      <c r="F213" s="24"/>
      <c r="G213" s="35"/>
      <c r="H213" s="35"/>
      <c r="I213" s="35"/>
      <c r="J213" s="110">
        <f>J214+J216+J218</f>
        <v>0</v>
      </c>
      <c r="K213" s="192">
        <f>K214+K216+K218</f>
        <v>0</v>
      </c>
      <c r="L213" s="192">
        <f>L214+L216+L218</f>
        <v>0</v>
      </c>
      <c r="M213" s="192"/>
      <c r="N213" s="193">
        <f>N214+N216+N218</f>
        <v>0</v>
      </c>
    </row>
    <row r="214" spans="1:14" ht="32.25" hidden="1">
      <c r="A214" s="134" t="s">
        <v>467</v>
      </c>
      <c r="B214" s="21" t="s">
        <v>0</v>
      </c>
      <c r="C214" s="21" t="s">
        <v>12</v>
      </c>
      <c r="D214" s="21" t="s">
        <v>8</v>
      </c>
      <c r="E214" s="21" t="s">
        <v>468</v>
      </c>
      <c r="F214" s="21"/>
      <c r="G214" s="38"/>
      <c r="H214" s="38"/>
      <c r="I214" s="38"/>
      <c r="J214" s="111">
        <f>J215</f>
        <v>0</v>
      </c>
      <c r="K214" s="195">
        <f>K215</f>
        <v>0</v>
      </c>
      <c r="L214" s="195">
        <f>L215</f>
        <v>0</v>
      </c>
      <c r="M214" s="195"/>
      <c r="N214" s="196">
        <f>N215</f>
        <v>0</v>
      </c>
    </row>
    <row r="215" spans="1:14" ht="15" hidden="1">
      <c r="A215" s="134" t="s">
        <v>470</v>
      </c>
      <c r="B215" s="21" t="s">
        <v>0</v>
      </c>
      <c r="C215" s="21" t="s">
        <v>12</v>
      </c>
      <c r="D215" s="21" t="s">
        <v>8</v>
      </c>
      <c r="E215" s="21" t="s">
        <v>468</v>
      </c>
      <c r="F215" s="21" t="s">
        <v>469</v>
      </c>
      <c r="G215" s="38"/>
      <c r="H215" s="38"/>
      <c r="I215" s="38"/>
      <c r="J215" s="111"/>
      <c r="K215" s="195"/>
      <c r="L215" s="195">
        <f>J215+K215</f>
        <v>0</v>
      </c>
      <c r="M215" s="195"/>
      <c r="N215" s="196"/>
    </row>
    <row r="216" spans="1:14" ht="21.75" hidden="1">
      <c r="A216" s="134" t="s">
        <v>512</v>
      </c>
      <c r="B216" s="21" t="s">
        <v>0</v>
      </c>
      <c r="C216" s="21" t="s">
        <v>12</v>
      </c>
      <c r="D216" s="21" t="s">
        <v>8</v>
      </c>
      <c r="E216" s="21" t="s">
        <v>513</v>
      </c>
      <c r="F216" s="21"/>
      <c r="G216" s="38"/>
      <c r="H216" s="38"/>
      <c r="I216" s="38"/>
      <c r="J216" s="111">
        <f>J217</f>
        <v>0</v>
      </c>
      <c r="K216" s="195">
        <f>K217</f>
        <v>0</v>
      </c>
      <c r="L216" s="195">
        <f>L217</f>
        <v>0</v>
      </c>
      <c r="M216" s="195"/>
      <c r="N216" s="196">
        <f>N217</f>
        <v>0</v>
      </c>
    </row>
    <row r="217" spans="1:14" ht="15" hidden="1">
      <c r="A217" s="134" t="s">
        <v>470</v>
      </c>
      <c r="B217" s="21" t="s">
        <v>0</v>
      </c>
      <c r="C217" s="21" t="s">
        <v>12</v>
      </c>
      <c r="D217" s="21" t="s">
        <v>8</v>
      </c>
      <c r="E217" s="21" t="s">
        <v>513</v>
      </c>
      <c r="F217" s="21" t="s">
        <v>469</v>
      </c>
      <c r="G217" s="38"/>
      <c r="H217" s="38"/>
      <c r="I217" s="38"/>
      <c r="J217" s="111"/>
      <c r="K217" s="195"/>
      <c r="L217" s="195">
        <f>J217+K217</f>
        <v>0</v>
      </c>
      <c r="M217" s="195"/>
      <c r="N217" s="196"/>
    </row>
    <row r="218" spans="1:14" ht="21.75" hidden="1">
      <c r="A218" s="130" t="s">
        <v>335</v>
      </c>
      <c r="B218" s="21" t="s">
        <v>0</v>
      </c>
      <c r="C218" s="21" t="s">
        <v>12</v>
      </c>
      <c r="D218" s="21" t="s">
        <v>8</v>
      </c>
      <c r="E218" s="21" t="s">
        <v>336</v>
      </c>
      <c r="F218" s="21"/>
      <c r="G218" s="38"/>
      <c r="H218" s="38"/>
      <c r="I218" s="38"/>
      <c r="J218" s="111">
        <f>J219</f>
        <v>0</v>
      </c>
      <c r="K218" s="195">
        <f>K219</f>
        <v>0</v>
      </c>
      <c r="L218" s="195">
        <f>L219</f>
        <v>0</v>
      </c>
      <c r="M218" s="195"/>
      <c r="N218" s="196">
        <f>N219</f>
        <v>0</v>
      </c>
    </row>
    <row r="219" spans="1:14" ht="15" hidden="1">
      <c r="A219" s="134" t="s">
        <v>470</v>
      </c>
      <c r="B219" s="21" t="s">
        <v>0</v>
      </c>
      <c r="C219" s="21" t="s">
        <v>12</v>
      </c>
      <c r="D219" s="21" t="s">
        <v>8</v>
      </c>
      <c r="E219" s="21" t="s">
        <v>336</v>
      </c>
      <c r="F219" s="21" t="s">
        <v>469</v>
      </c>
      <c r="G219" s="38"/>
      <c r="H219" s="38"/>
      <c r="I219" s="38"/>
      <c r="J219" s="111"/>
      <c r="K219" s="195"/>
      <c r="L219" s="195">
        <f>J219+K219</f>
        <v>0</v>
      </c>
      <c r="M219" s="195"/>
      <c r="N219" s="196"/>
    </row>
    <row r="220" spans="1:14" s="61" customFormat="1" ht="14.25" hidden="1">
      <c r="A220" s="136" t="s">
        <v>41</v>
      </c>
      <c r="B220" s="24" t="s">
        <v>0</v>
      </c>
      <c r="C220" s="24" t="s">
        <v>12</v>
      </c>
      <c r="D220" s="24" t="s">
        <v>9</v>
      </c>
      <c r="E220" s="24"/>
      <c r="F220" s="24"/>
      <c r="G220" s="35"/>
      <c r="H220" s="35"/>
      <c r="I220" s="35"/>
      <c r="J220" s="110">
        <f aca="true" t="shared" si="24" ref="J220:L221">J221</f>
        <v>0</v>
      </c>
      <c r="K220" s="192">
        <f t="shared" si="24"/>
        <v>0</v>
      </c>
      <c r="L220" s="192">
        <f t="shared" si="24"/>
        <v>0</v>
      </c>
      <c r="M220" s="192"/>
      <c r="N220" s="193">
        <f>N221</f>
        <v>0</v>
      </c>
    </row>
    <row r="221" spans="1:14" ht="32.25" hidden="1">
      <c r="A221" s="134" t="s">
        <v>467</v>
      </c>
      <c r="B221" s="21" t="s">
        <v>0</v>
      </c>
      <c r="C221" s="21" t="s">
        <v>12</v>
      </c>
      <c r="D221" s="21" t="s">
        <v>9</v>
      </c>
      <c r="E221" s="21" t="s">
        <v>468</v>
      </c>
      <c r="F221" s="21"/>
      <c r="G221" s="38"/>
      <c r="H221" s="38"/>
      <c r="I221" s="38"/>
      <c r="J221" s="111">
        <f t="shared" si="24"/>
        <v>0</v>
      </c>
      <c r="K221" s="195">
        <f t="shared" si="24"/>
        <v>0</v>
      </c>
      <c r="L221" s="195">
        <f t="shared" si="24"/>
        <v>0</v>
      </c>
      <c r="M221" s="195"/>
      <c r="N221" s="196">
        <f>N222</f>
        <v>0</v>
      </c>
    </row>
    <row r="222" spans="1:14" ht="15" hidden="1">
      <c r="A222" s="134" t="s">
        <v>470</v>
      </c>
      <c r="B222" s="21" t="s">
        <v>0</v>
      </c>
      <c r="C222" s="21" t="s">
        <v>12</v>
      </c>
      <c r="D222" s="21" t="s">
        <v>9</v>
      </c>
      <c r="E222" s="21" t="s">
        <v>468</v>
      </c>
      <c r="F222" s="21" t="s">
        <v>469</v>
      </c>
      <c r="G222" s="38"/>
      <c r="H222" s="38"/>
      <c r="I222" s="38"/>
      <c r="J222" s="111"/>
      <c r="K222" s="195"/>
      <c r="L222" s="195">
        <f>J222+K222</f>
        <v>0</v>
      </c>
      <c r="M222" s="195"/>
      <c r="N222" s="196"/>
    </row>
    <row r="223" spans="1:14" s="61" customFormat="1" ht="14.25" hidden="1">
      <c r="A223" s="135" t="s">
        <v>451</v>
      </c>
      <c r="B223" s="24" t="s">
        <v>0</v>
      </c>
      <c r="C223" s="24" t="s">
        <v>35</v>
      </c>
      <c r="D223" s="24"/>
      <c r="E223" s="24"/>
      <c r="F223" s="24"/>
      <c r="G223" s="35"/>
      <c r="H223" s="35"/>
      <c r="I223" s="35"/>
      <c r="J223" s="110">
        <f>J224</f>
        <v>0</v>
      </c>
      <c r="K223" s="192">
        <f aca="true" t="shared" si="25" ref="K223:L225">K224</f>
        <v>0</v>
      </c>
      <c r="L223" s="192">
        <f t="shared" si="25"/>
        <v>0</v>
      </c>
      <c r="M223" s="192"/>
      <c r="N223" s="193">
        <f>N224</f>
        <v>0</v>
      </c>
    </row>
    <row r="224" spans="1:14" s="61" customFormat="1" ht="14.25" hidden="1">
      <c r="A224" s="135" t="s">
        <v>500</v>
      </c>
      <c r="B224" s="24" t="s">
        <v>0</v>
      </c>
      <c r="C224" s="24" t="s">
        <v>35</v>
      </c>
      <c r="D224" s="24" t="s">
        <v>7</v>
      </c>
      <c r="E224" s="24"/>
      <c r="F224" s="24"/>
      <c r="G224" s="35"/>
      <c r="H224" s="35"/>
      <c r="I224" s="35"/>
      <c r="J224" s="110">
        <f>J225</f>
        <v>0</v>
      </c>
      <c r="K224" s="192">
        <f t="shared" si="25"/>
        <v>0</v>
      </c>
      <c r="L224" s="192">
        <f t="shared" si="25"/>
        <v>0</v>
      </c>
      <c r="M224" s="192"/>
      <c r="N224" s="193">
        <f>N225</f>
        <v>0</v>
      </c>
    </row>
    <row r="225" spans="1:14" ht="32.25" hidden="1">
      <c r="A225" s="134" t="s">
        <v>467</v>
      </c>
      <c r="B225" s="21" t="s">
        <v>0</v>
      </c>
      <c r="C225" s="21" t="s">
        <v>35</v>
      </c>
      <c r="D225" s="21" t="s">
        <v>7</v>
      </c>
      <c r="E225" s="21" t="s">
        <v>468</v>
      </c>
      <c r="F225" s="21"/>
      <c r="G225" s="38"/>
      <c r="H225" s="38"/>
      <c r="I225" s="38"/>
      <c r="J225" s="111">
        <f>J226</f>
        <v>0</v>
      </c>
      <c r="K225" s="195">
        <f t="shared" si="25"/>
        <v>0</v>
      </c>
      <c r="L225" s="195">
        <f t="shared" si="25"/>
        <v>0</v>
      </c>
      <c r="M225" s="195"/>
      <c r="N225" s="196">
        <f>N226</f>
        <v>0</v>
      </c>
    </row>
    <row r="226" spans="1:14" ht="15" hidden="1">
      <c r="A226" s="134" t="s">
        <v>470</v>
      </c>
      <c r="B226" s="21" t="s">
        <v>0</v>
      </c>
      <c r="C226" s="21" t="s">
        <v>35</v>
      </c>
      <c r="D226" s="21" t="s">
        <v>7</v>
      </c>
      <c r="E226" s="21" t="s">
        <v>468</v>
      </c>
      <c r="F226" s="21" t="s">
        <v>469</v>
      </c>
      <c r="G226" s="38"/>
      <c r="H226" s="38"/>
      <c r="I226" s="38"/>
      <c r="J226" s="111"/>
      <c r="K226" s="195"/>
      <c r="L226" s="195">
        <f>J226+K226</f>
        <v>0</v>
      </c>
      <c r="M226" s="195"/>
      <c r="N226" s="196"/>
    </row>
    <row r="227" spans="1:14" s="61" customFormat="1" ht="14.25" hidden="1">
      <c r="A227" s="135" t="s">
        <v>59</v>
      </c>
      <c r="B227" s="24" t="s">
        <v>0</v>
      </c>
      <c r="C227" s="24" t="s">
        <v>17</v>
      </c>
      <c r="D227" s="24"/>
      <c r="E227" s="24"/>
      <c r="F227" s="24"/>
      <c r="G227" s="35"/>
      <c r="H227" s="35"/>
      <c r="I227" s="35"/>
      <c r="J227" s="110">
        <f aca="true" t="shared" si="26" ref="J227:L229">J228</f>
        <v>0</v>
      </c>
      <c r="K227" s="192">
        <f t="shared" si="26"/>
        <v>0</v>
      </c>
      <c r="L227" s="192">
        <f t="shared" si="26"/>
        <v>0</v>
      </c>
      <c r="M227" s="192"/>
      <c r="N227" s="193">
        <f>N228</f>
        <v>0</v>
      </c>
    </row>
    <row r="228" spans="1:14" s="61" customFormat="1" ht="14.25" hidden="1">
      <c r="A228" s="135" t="s">
        <v>71</v>
      </c>
      <c r="B228" s="24" t="s">
        <v>0</v>
      </c>
      <c r="C228" s="24" t="s">
        <v>17</v>
      </c>
      <c r="D228" s="24" t="s">
        <v>7</v>
      </c>
      <c r="E228" s="24"/>
      <c r="F228" s="24"/>
      <c r="G228" s="35"/>
      <c r="H228" s="35"/>
      <c r="I228" s="35"/>
      <c r="J228" s="110">
        <f t="shared" si="26"/>
        <v>0</v>
      </c>
      <c r="K228" s="192">
        <f t="shared" si="26"/>
        <v>0</v>
      </c>
      <c r="L228" s="192">
        <f t="shared" si="26"/>
        <v>0</v>
      </c>
      <c r="M228" s="192"/>
      <c r="N228" s="193">
        <f>N229</f>
        <v>0</v>
      </c>
    </row>
    <row r="229" spans="1:14" ht="32.25" hidden="1">
      <c r="A229" s="134" t="s">
        <v>467</v>
      </c>
      <c r="B229" s="21" t="s">
        <v>0</v>
      </c>
      <c r="C229" s="21" t="s">
        <v>17</v>
      </c>
      <c r="D229" s="21" t="s">
        <v>7</v>
      </c>
      <c r="E229" s="21" t="s">
        <v>468</v>
      </c>
      <c r="F229" s="21"/>
      <c r="G229" s="38"/>
      <c r="H229" s="38"/>
      <c r="I229" s="38"/>
      <c r="J229" s="111">
        <f t="shared" si="26"/>
        <v>0</v>
      </c>
      <c r="K229" s="195">
        <f t="shared" si="26"/>
        <v>0</v>
      </c>
      <c r="L229" s="195">
        <f t="shared" si="26"/>
        <v>0</v>
      </c>
      <c r="M229" s="195"/>
      <c r="N229" s="196">
        <f>N230</f>
        <v>0</v>
      </c>
    </row>
    <row r="230" spans="1:14" ht="15" hidden="1">
      <c r="A230" s="134" t="s">
        <v>470</v>
      </c>
      <c r="B230" s="21" t="s">
        <v>0</v>
      </c>
      <c r="C230" s="21" t="s">
        <v>17</v>
      </c>
      <c r="D230" s="21" t="s">
        <v>7</v>
      </c>
      <c r="E230" s="21" t="s">
        <v>468</v>
      </c>
      <c r="F230" s="21" t="s">
        <v>469</v>
      </c>
      <c r="G230" s="38"/>
      <c r="H230" s="38"/>
      <c r="I230" s="38"/>
      <c r="J230" s="111"/>
      <c r="K230" s="195"/>
      <c r="L230" s="195">
        <f>J230+K230</f>
        <v>0</v>
      </c>
      <c r="M230" s="195"/>
      <c r="N230" s="196"/>
    </row>
    <row r="231" spans="1:14" ht="18.75" customHeight="1">
      <c r="A231" s="135" t="s">
        <v>74</v>
      </c>
      <c r="B231" s="24" t="s">
        <v>0</v>
      </c>
      <c r="C231" s="24" t="s">
        <v>19</v>
      </c>
      <c r="D231" s="24"/>
      <c r="E231" s="21"/>
      <c r="F231" s="21"/>
      <c r="G231" s="27" t="e">
        <f>#REF!</f>
        <v>#REF!</v>
      </c>
      <c r="H231" s="25" t="e">
        <f>#REF!+H233</f>
        <v>#REF!</v>
      </c>
      <c r="I231" s="25" t="e">
        <f>#REF!+I233</f>
        <v>#REF!</v>
      </c>
      <c r="J231" s="110">
        <f>J233</f>
        <v>45.04</v>
      </c>
      <c r="K231" s="192">
        <f>K233</f>
        <v>194.96</v>
      </c>
      <c r="L231" s="192">
        <f>L233</f>
        <v>240</v>
      </c>
      <c r="M231" s="192"/>
      <c r="N231" s="193">
        <f>N233</f>
        <v>7.22</v>
      </c>
    </row>
    <row r="232" spans="1:14" ht="27.75" customHeight="1">
      <c r="A232" s="135" t="s">
        <v>76</v>
      </c>
      <c r="B232" s="24" t="s">
        <v>0</v>
      </c>
      <c r="C232" s="24" t="s">
        <v>19</v>
      </c>
      <c r="D232" s="24" t="s">
        <v>7</v>
      </c>
      <c r="E232" s="21"/>
      <c r="F232" s="21"/>
      <c r="G232" s="27"/>
      <c r="H232" s="25"/>
      <c r="I232" s="25"/>
      <c r="J232" s="110">
        <f aca="true" t="shared" si="27" ref="J232:L233">J233</f>
        <v>45.04</v>
      </c>
      <c r="K232" s="192">
        <f t="shared" si="27"/>
        <v>194.96</v>
      </c>
      <c r="L232" s="192">
        <f t="shared" si="27"/>
        <v>240</v>
      </c>
      <c r="M232" s="192"/>
      <c r="N232" s="193">
        <f>N233</f>
        <v>7.22</v>
      </c>
    </row>
    <row r="233" spans="1:14" ht="17.25" customHeight="1">
      <c r="A233" s="134" t="s">
        <v>201</v>
      </c>
      <c r="B233" s="21" t="s">
        <v>0</v>
      </c>
      <c r="C233" s="21" t="s">
        <v>19</v>
      </c>
      <c r="D233" s="21" t="s">
        <v>7</v>
      </c>
      <c r="E233" s="21" t="s">
        <v>240</v>
      </c>
      <c r="F233" s="21"/>
      <c r="G233" s="27" t="e">
        <f>#REF!</f>
        <v>#REF!</v>
      </c>
      <c r="H233" s="25" t="e">
        <f>#REF!+H234</f>
        <v>#REF!</v>
      </c>
      <c r="I233" s="25" t="e">
        <f>#REF!+I234</f>
        <v>#REF!</v>
      </c>
      <c r="J233" s="111">
        <f t="shared" si="27"/>
        <v>45.04</v>
      </c>
      <c r="K233" s="195">
        <f t="shared" si="27"/>
        <v>194.96</v>
      </c>
      <c r="L233" s="195">
        <f t="shared" si="27"/>
        <v>240</v>
      </c>
      <c r="M233" s="195"/>
      <c r="N233" s="196">
        <f>N234</f>
        <v>7.22</v>
      </c>
    </row>
    <row r="234" spans="1:14" ht="16.5" customHeight="1">
      <c r="A234" s="134" t="s">
        <v>202</v>
      </c>
      <c r="B234" s="21" t="s">
        <v>0</v>
      </c>
      <c r="C234" s="21" t="s">
        <v>19</v>
      </c>
      <c r="D234" s="21" t="s">
        <v>7</v>
      </c>
      <c r="E234" s="21" t="s">
        <v>241</v>
      </c>
      <c r="F234" s="21"/>
      <c r="G234" s="27"/>
      <c r="H234" s="25">
        <f>H235</f>
        <v>0</v>
      </c>
      <c r="I234" s="25">
        <f>I235</f>
        <v>0</v>
      </c>
      <c r="J234" s="111">
        <f>J235+J236</f>
        <v>45.04</v>
      </c>
      <c r="K234" s="195">
        <f>K235+K236</f>
        <v>194.96</v>
      </c>
      <c r="L234" s="195">
        <f>L235+L236</f>
        <v>240</v>
      </c>
      <c r="M234" s="195"/>
      <c r="N234" s="196">
        <f>N235+N236</f>
        <v>7.22</v>
      </c>
    </row>
    <row r="235" spans="1:14" ht="15.75" customHeight="1" hidden="1">
      <c r="A235" s="134" t="s">
        <v>203</v>
      </c>
      <c r="B235" s="21" t="s">
        <v>0</v>
      </c>
      <c r="C235" s="21" t="s">
        <v>19</v>
      </c>
      <c r="D235" s="21" t="s">
        <v>7</v>
      </c>
      <c r="E235" s="21" t="s">
        <v>241</v>
      </c>
      <c r="F235" s="21" t="s">
        <v>204</v>
      </c>
      <c r="G235" s="27"/>
      <c r="H235" s="25"/>
      <c r="I235" s="27"/>
      <c r="J235" s="111"/>
      <c r="K235" s="195"/>
      <c r="L235" s="195">
        <f>J235+K235</f>
        <v>0</v>
      </c>
      <c r="M235" s="195"/>
      <c r="N235" s="196"/>
    </row>
    <row r="236" spans="1:14" ht="15.75" customHeight="1">
      <c r="A236" s="125" t="s">
        <v>242</v>
      </c>
      <c r="B236" s="21" t="s">
        <v>0</v>
      </c>
      <c r="C236" s="21" t="s">
        <v>19</v>
      </c>
      <c r="D236" s="21" t="s">
        <v>7</v>
      </c>
      <c r="E236" s="21" t="s">
        <v>241</v>
      </c>
      <c r="F236" s="21" t="s">
        <v>243</v>
      </c>
      <c r="G236" s="27"/>
      <c r="H236" s="25"/>
      <c r="I236" s="27"/>
      <c r="J236" s="111">
        <v>45.04</v>
      </c>
      <c r="K236" s="195">
        <v>194.96</v>
      </c>
      <c r="L236" s="195">
        <f>J236+K236</f>
        <v>240</v>
      </c>
      <c r="M236" s="195"/>
      <c r="N236" s="196">
        <v>7.22</v>
      </c>
    </row>
    <row r="237" spans="1:14" ht="21.75">
      <c r="A237" s="135" t="s">
        <v>244</v>
      </c>
      <c r="B237" s="24" t="s">
        <v>0</v>
      </c>
      <c r="C237" s="24" t="s">
        <v>21</v>
      </c>
      <c r="D237" s="24" t="s">
        <v>213</v>
      </c>
      <c r="E237" s="24"/>
      <c r="F237" s="24"/>
      <c r="G237" s="20"/>
      <c r="H237" s="23"/>
      <c r="I237" s="20"/>
      <c r="J237" s="110">
        <f>J238+J246</f>
        <v>29125.9</v>
      </c>
      <c r="K237" s="192">
        <f>K238+K246</f>
        <v>-416.8</v>
      </c>
      <c r="L237" s="192">
        <f>L238+L246</f>
        <v>28709.100000000002</v>
      </c>
      <c r="M237" s="192"/>
      <c r="N237" s="193">
        <f>N238+N246</f>
        <v>29125.9</v>
      </c>
    </row>
    <row r="238" spans="1:14" ht="21.75">
      <c r="A238" s="135" t="s">
        <v>245</v>
      </c>
      <c r="B238" s="24" t="s">
        <v>0</v>
      </c>
      <c r="C238" s="24" t="s">
        <v>21</v>
      </c>
      <c r="D238" s="24" t="s">
        <v>7</v>
      </c>
      <c r="E238" s="24"/>
      <c r="F238" s="24"/>
      <c r="G238" s="20"/>
      <c r="H238" s="23"/>
      <c r="I238" s="20"/>
      <c r="J238" s="110">
        <f>J239</f>
        <v>29125.9</v>
      </c>
      <c r="K238" s="192">
        <f>K239</f>
        <v>-416.8</v>
      </c>
      <c r="L238" s="192">
        <f>L239</f>
        <v>28709.100000000002</v>
      </c>
      <c r="M238" s="192"/>
      <c r="N238" s="193">
        <f>N239</f>
        <v>29125.9</v>
      </c>
    </row>
    <row r="239" spans="1:14" ht="18" customHeight="1">
      <c r="A239" s="122" t="s">
        <v>246</v>
      </c>
      <c r="B239" s="21" t="s">
        <v>0</v>
      </c>
      <c r="C239" s="21" t="s">
        <v>21</v>
      </c>
      <c r="D239" s="21" t="s">
        <v>7</v>
      </c>
      <c r="E239" s="21" t="s">
        <v>247</v>
      </c>
      <c r="F239" s="21"/>
      <c r="G239" s="27"/>
      <c r="H239" s="25"/>
      <c r="I239" s="27"/>
      <c r="J239" s="111">
        <f>J240+J243</f>
        <v>29125.9</v>
      </c>
      <c r="K239" s="195">
        <f>K240+K243</f>
        <v>-416.8</v>
      </c>
      <c r="L239" s="195">
        <f>J239+K239</f>
        <v>28709.100000000002</v>
      </c>
      <c r="M239" s="195"/>
      <c r="N239" s="196">
        <f>N240+N243</f>
        <v>29125.9</v>
      </c>
    </row>
    <row r="240" spans="1:14" ht="24" customHeight="1">
      <c r="A240" s="122" t="s">
        <v>248</v>
      </c>
      <c r="B240" s="21" t="s">
        <v>0</v>
      </c>
      <c r="C240" s="21" t="s">
        <v>21</v>
      </c>
      <c r="D240" s="21" t="s">
        <v>7</v>
      </c>
      <c r="E240" s="21" t="s">
        <v>237</v>
      </c>
      <c r="F240" s="21"/>
      <c r="G240" s="27"/>
      <c r="H240" s="25"/>
      <c r="I240" s="27"/>
      <c r="J240" s="111">
        <f>J241+J242</f>
        <v>9883.1</v>
      </c>
      <c r="K240" s="195">
        <f>K241+K242</f>
        <v>-416.8</v>
      </c>
      <c r="L240" s="195">
        <f>L241+L242</f>
        <v>9466.300000000001</v>
      </c>
      <c r="M240" s="195"/>
      <c r="N240" s="196">
        <f>N241+N242</f>
        <v>9883.1</v>
      </c>
    </row>
    <row r="241" spans="1:14" ht="14.25" customHeight="1" hidden="1">
      <c r="A241" s="122" t="s">
        <v>249</v>
      </c>
      <c r="B241" s="21" t="s">
        <v>0</v>
      </c>
      <c r="C241" s="21" t="s">
        <v>21</v>
      </c>
      <c r="D241" s="21" t="s">
        <v>7</v>
      </c>
      <c r="E241" s="21" t="s">
        <v>237</v>
      </c>
      <c r="F241" s="21" t="s">
        <v>238</v>
      </c>
      <c r="G241" s="27"/>
      <c r="H241" s="25"/>
      <c r="I241" s="27"/>
      <c r="J241" s="111"/>
      <c r="K241" s="195"/>
      <c r="L241" s="195">
        <f>J241+K241</f>
        <v>0</v>
      </c>
      <c r="M241" s="195"/>
      <c r="N241" s="196"/>
    </row>
    <row r="242" spans="1:14" ht="21">
      <c r="A242" s="125" t="s">
        <v>250</v>
      </c>
      <c r="B242" s="21" t="s">
        <v>0</v>
      </c>
      <c r="C242" s="21" t="s">
        <v>21</v>
      </c>
      <c r="D242" s="21" t="s">
        <v>7</v>
      </c>
      <c r="E242" s="21" t="s">
        <v>237</v>
      </c>
      <c r="F242" s="21" t="s">
        <v>251</v>
      </c>
      <c r="G242" s="27"/>
      <c r="H242" s="25"/>
      <c r="I242" s="27"/>
      <c r="J242" s="111">
        <v>9883.1</v>
      </c>
      <c r="K242" s="195">
        <v>-416.8</v>
      </c>
      <c r="L242" s="195">
        <f>J242+K242</f>
        <v>9466.300000000001</v>
      </c>
      <c r="M242" s="195"/>
      <c r="N242" s="196">
        <v>9883.1</v>
      </c>
    </row>
    <row r="243" spans="1:14" ht="21.75">
      <c r="A243" s="122" t="s">
        <v>252</v>
      </c>
      <c r="B243" s="21" t="s">
        <v>0</v>
      </c>
      <c r="C243" s="21" t="s">
        <v>21</v>
      </c>
      <c r="D243" s="21" t="s">
        <v>7</v>
      </c>
      <c r="E243" s="21" t="s">
        <v>239</v>
      </c>
      <c r="F243" s="21"/>
      <c r="G243" s="27"/>
      <c r="H243" s="25"/>
      <c r="I243" s="27"/>
      <c r="J243" s="111">
        <f>J244+J245</f>
        <v>19242.8</v>
      </c>
      <c r="K243" s="195">
        <f>K244+K245</f>
        <v>0</v>
      </c>
      <c r="L243" s="195">
        <f>L244+L245</f>
        <v>19242.8</v>
      </c>
      <c r="M243" s="195"/>
      <c r="N243" s="196">
        <f>N244+N245</f>
        <v>19242.8</v>
      </c>
    </row>
    <row r="244" spans="1:14" ht="15" hidden="1">
      <c r="A244" s="122" t="s">
        <v>249</v>
      </c>
      <c r="B244" s="21" t="s">
        <v>0</v>
      </c>
      <c r="C244" s="21" t="s">
        <v>21</v>
      </c>
      <c r="D244" s="21" t="s">
        <v>7</v>
      </c>
      <c r="E244" s="21" t="s">
        <v>239</v>
      </c>
      <c r="F244" s="21" t="s">
        <v>238</v>
      </c>
      <c r="G244" s="27"/>
      <c r="H244" s="25"/>
      <c r="I244" s="27"/>
      <c r="J244" s="111"/>
      <c r="K244" s="195"/>
      <c r="L244" s="195">
        <f>J244+K244</f>
        <v>0</v>
      </c>
      <c r="M244" s="195"/>
      <c r="N244" s="196"/>
    </row>
    <row r="245" spans="1:14" ht="21">
      <c r="A245" s="125" t="s">
        <v>250</v>
      </c>
      <c r="B245" s="21" t="s">
        <v>0</v>
      </c>
      <c r="C245" s="21" t="s">
        <v>21</v>
      </c>
      <c r="D245" s="21" t="s">
        <v>7</v>
      </c>
      <c r="E245" s="21" t="s">
        <v>239</v>
      </c>
      <c r="F245" s="21" t="s">
        <v>251</v>
      </c>
      <c r="G245" s="27"/>
      <c r="H245" s="25"/>
      <c r="I245" s="27"/>
      <c r="J245" s="111">
        <v>19242.8</v>
      </c>
      <c r="K245" s="195"/>
      <c r="L245" s="195">
        <f>J245+K245</f>
        <v>19242.8</v>
      </c>
      <c r="M245" s="195"/>
      <c r="N245" s="196">
        <v>19242.8</v>
      </c>
    </row>
    <row r="246" spans="1:14" ht="32.25" hidden="1">
      <c r="A246" s="135" t="s">
        <v>80</v>
      </c>
      <c r="B246" s="24" t="s">
        <v>0</v>
      </c>
      <c r="C246" s="24" t="s">
        <v>21</v>
      </c>
      <c r="D246" s="24" t="s">
        <v>9</v>
      </c>
      <c r="E246" s="24"/>
      <c r="F246" s="24"/>
      <c r="G246" s="20"/>
      <c r="H246" s="23"/>
      <c r="I246" s="20"/>
      <c r="J246" s="110">
        <f>J247+J256</f>
        <v>0</v>
      </c>
      <c r="K246" s="192">
        <f>K247+K256</f>
        <v>0</v>
      </c>
      <c r="L246" s="192">
        <f>L247+L256</f>
        <v>0</v>
      </c>
      <c r="M246" s="192"/>
      <c r="N246" s="193">
        <f>N247+N256</f>
        <v>0</v>
      </c>
    </row>
    <row r="247" spans="1:14" ht="32.25" hidden="1">
      <c r="A247" s="134" t="s">
        <v>467</v>
      </c>
      <c r="B247" s="21" t="s">
        <v>0</v>
      </c>
      <c r="C247" s="21" t="s">
        <v>21</v>
      </c>
      <c r="D247" s="21" t="s">
        <v>9</v>
      </c>
      <c r="E247" s="21" t="s">
        <v>468</v>
      </c>
      <c r="F247" s="21"/>
      <c r="G247" s="27"/>
      <c r="H247" s="25"/>
      <c r="I247" s="27"/>
      <c r="J247" s="111">
        <f>J248</f>
        <v>0</v>
      </c>
      <c r="K247" s="195">
        <f>K248</f>
        <v>0</v>
      </c>
      <c r="L247" s="195">
        <f>L248</f>
        <v>0</v>
      </c>
      <c r="M247" s="195"/>
      <c r="N247" s="196">
        <f>N248</f>
        <v>0</v>
      </c>
    </row>
    <row r="248" spans="1:14" ht="15" hidden="1">
      <c r="A248" s="134" t="s">
        <v>470</v>
      </c>
      <c r="B248" s="21" t="s">
        <v>0</v>
      </c>
      <c r="C248" s="21" t="s">
        <v>21</v>
      </c>
      <c r="D248" s="21" t="s">
        <v>9</v>
      </c>
      <c r="E248" s="21" t="s">
        <v>468</v>
      </c>
      <c r="F248" s="21" t="s">
        <v>469</v>
      </c>
      <c r="G248" s="27"/>
      <c r="H248" s="25"/>
      <c r="I248" s="27"/>
      <c r="J248" s="111"/>
      <c r="K248" s="195"/>
      <c r="L248" s="195">
        <f>J248+K248</f>
        <v>0</v>
      </c>
      <c r="M248" s="195"/>
      <c r="N248" s="196"/>
    </row>
    <row r="249" spans="1:14" ht="15.75" customHeight="1" hidden="1" thickBot="1">
      <c r="A249" s="141" t="s">
        <v>268</v>
      </c>
      <c r="B249" s="24" t="s">
        <v>269</v>
      </c>
      <c r="C249" s="24"/>
      <c r="D249" s="24"/>
      <c r="E249" s="24"/>
      <c r="F249" s="24"/>
      <c r="G249" s="22">
        <f aca="true" t="shared" si="28" ref="G249:N250">G250</f>
        <v>0</v>
      </c>
      <c r="H249" s="22">
        <f t="shared" si="28"/>
        <v>526.1</v>
      </c>
      <c r="I249" s="22">
        <f t="shared" si="28"/>
        <v>0</v>
      </c>
      <c r="J249" s="110">
        <f t="shared" si="28"/>
        <v>0</v>
      </c>
      <c r="K249" s="192">
        <f t="shared" si="28"/>
        <v>0</v>
      </c>
      <c r="L249" s="192">
        <f t="shared" si="28"/>
        <v>0</v>
      </c>
      <c r="M249" s="192"/>
      <c r="N249" s="193">
        <f t="shared" si="28"/>
        <v>0</v>
      </c>
    </row>
    <row r="250" spans="1:14" ht="44.25" customHeight="1" hidden="1">
      <c r="A250" s="132" t="s">
        <v>25</v>
      </c>
      <c r="B250" s="24" t="s">
        <v>269</v>
      </c>
      <c r="C250" s="24" t="s">
        <v>9</v>
      </c>
      <c r="D250" s="21"/>
      <c r="E250" s="21"/>
      <c r="F250" s="21"/>
      <c r="G250" s="20">
        <f t="shared" si="28"/>
        <v>0</v>
      </c>
      <c r="H250" s="20">
        <f t="shared" si="28"/>
        <v>526.1</v>
      </c>
      <c r="I250" s="20">
        <f t="shared" si="28"/>
        <v>0</v>
      </c>
      <c r="J250" s="110">
        <f t="shared" si="28"/>
        <v>0</v>
      </c>
      <c r="K250" s="192">
        <f t="shared" si="28"/>
        <v>0</v>
      </c>
      <c r="L250" s="192">
        <f t="shared" si="28"/>
        <v>0</v>
      </c>
      <c r="M250" s="192"/>
      <c r="N250" s="193">
        <f t="shared" si="28"/>
        <v>0</v>
      </c>
    </row>
    <row r="251" spans="1:14" s="61" customFormat="1" ht="15" customHeight="1" hidden="1">
      <c r="A251" s="132" t="s">
        <v>27</v>
      </c>
      <c r="B251" s="24" t="s">
        <v>269</v>
      </c>
      <c r="C251" s="24" t="s">
        <v>9</v>
      </c>
      <c r="D251" s="24" t="s">
        <v>8</v>
      </c>
      <c r="E251" s="24"/>
      <c r="F251" s="24"/>
      <c r="G251" s="20">
        <f aca="true" t="shared" si="29" ref="G251:L251">G252+G254</f>
        <v>0</v>
      </c>
      <c r="H251" s="20">
        <f t="shared" si="29"/>
        <v>526.1</v>
      </c>
      <c r="I251" s="20">
        <f t="shared" si="29"/>
        <v>0</v>
      </c>
      <c r="J251" s="110">
        <f t="shared" si="29"/>
        <v>0</v>
      </c>
      <c r="K251" s="192">
        <f t="shared" si="29"/>
        <v>0</v>
      </c>
      <c r="L251" s="192">
        <f t="shared" si="29"/>
        <v>0</v>
      </c>
      <c r="M251" s="192"/>
      <c r="N251" s="193">
        <f>N252+N254</f>
        <v>0</v>
      </c>
    </row>
    <row r="252" spans="1:14" ht="60.75" customHeight="1" hidden="1">
      <c r="A252" s="133" t="s">
        <v>270</v>
      </c>
      <c r="B252" s="21" t="s">
        <v>269</v>
      </c>
      <c r="C252" s="21" t="s">
        <v>9</v>
      </c>
      <c r="D252" s="21" t="s">
        <v>8</v>
      </c>
      <c r="E252" s="21" t="s">
        <v>221</v>
      </c>
      <c r="F252" s="21"/>
      <c r="G252" s="27">
        <f aca="true" t="shared" si="30" ref="G252:N252">G253</f>
        <v>0</v>
      </c>
      <c r="H252" s="27">
        <f t="shared" si="30"/>
        <v>316.5</v>
      </c>
      <c r="I252" s="27">
        <f t="shared" si="30"/>
        <v>0</v>
      </c>
      <c r="J252" s="111">
        <f t="shared" si="30"/>
        <v>0</v>
      </c>
      <c r="K252" s="195">
        <f t="shared" si="30"/>
        <v>0</v>
      </c>
      <c r="L252" s="195">
        <f t="shared" si="30"/>
        <v>0</v>
      </c>
      <c r="M252" s="195"/>
      <c r="N252" s="196">
        <f t="shared" si="30"/>
        <v>0</v>
      </c>
    </row>
    <row r="253" spans="1:14" ht="30.75" customHeight="1" hidden="1">
      <c r="A253" s="133" t="s">
        <v>96</v>
      </c>
      <c r="B253" s="21" t="s">
        <v>269</v>
      </c>
      <c r="C253" s="21" t="s">
        <v>9</v>
      </c>
      <c r="D253" s="21" t="s">
        <v>8</v>
      </c>
      <c r="E253" s="21" t="s">
        <v>221</v>
      </c>
      <c r="F253" s="21" t="s">
        <v>95</v>
      </c>
      <c r="G253" s="27"/>
      <c r="H253" s="25">
        <v>316.5</v>
      </c>
      <c r="I253" s="27"/>
      <c r="J253" s="111"/>
      <c r="K253" s="195"/>
      <c r="L253" s="195">
        <f>J253+K253</f>
        <v>0</v>
      </c>
      <c r="M253" s="195"/>
      <c r="N253" s="196"/>
    </row>
    <row r="254" spans="1:14" ht="60.75" customHeight="1" hidden="1">
      <c r="A254" s="133" t="s">
        <v>271</v>
      </c>
      <c r="B254" s="21" t="s">
        <v>269</v>
      </c>
      <c r="C254" s="21" t="s">
        <v>9</v>
      </c>
      <c r="D254" s="21" t="s">
        <v>8</v>
      </c>
      <c r="E254" s="21" t="s">
        <v>223</v>
      </c>
      <c r="F254" s="21"/>
      <c r="G254" s="27">
        <f aca="true" t="shared" si="31" ref="G254:N254">G255</f>
        <v>0</v>
      </c>
      <c r="H254" s="27">
        <f t="shared" si="31"/>
        <v>209.6</v>
      </c>
      <c r="I254" s="27">
        <f t="shared" si="31"/>
        <v>0</v>
      </c>
      <c r="J254" s="111">
        <f t="shared" si="31"/>
        <v>0</v>
      </c>
      <c r="K254" s="195">
        <f t="shared" si="31"/>
        <v>0</v>
      </c>
      <c r="L254" s="195">
        <f t="shared" si="31"/>
        <v>0</v>
      </c>
      <c r="M254" s="195"/>
      <c r="N254" s="196">
        <f t="shared" si="31"/>
        <v>0</v>
      </c>
    </row>
    <row r="255" spans="1:14" ht="30.75" customHeight="1" hidden="1" thickBot="1">
      <c r="A255" s="133" t="s">
        <v>96</v>
      </c>
      <c r="B255" s="21" t="s">
        <v>269</v>
      </c>
      <c r="C255" s="21" t="s">
        <v>9</v>
      </c>
      <c r="D255" s="21" t="s">
        <v>8</v>
      </c>
      <c r="E255" s="21" t="s">
        <v>223</v>
      </c>
      <c r="F255" s="21" t="s">
        <v>95</v>
      </c>
      <c r="G255" s="27"/>
      <c r="H255" s="25">
        <v>209.6</v>
      </c>
      <c r="I255" s="27"/>
      <c r="J255" s="111"/>
      <c r="K255" s="195"/>
      <c r="L255" s="195">
        <f>J255+K255</f>
        <v>0</v>
      </c>
      <c r="M255" s="195"/>
      <c r="N255" s="196"/>
    </row>
    <row r="256" spans="1:14" ht="15" hidden="1">
      <c r="A256" s="133" t="s">
        <v>514</v>
      </c>
      <c r="B256" s="21" t="s">
        <v>0</v>
      </c>
      <c r="C256" s="21" t="s">
        <v>21</v>
      </c>
      <c r="D256" s="21" t="s">
        <v>9</v>
      </c>
      <c r="E256" s="21" t="s">
        <v>506</v>
      </c>
      <c r="F256" s="21"/>
      <c r="G256" s="27"/>
      <c r="H256" s="25"/>
      <c r="I256" s="27"/>
      <c r="J256" s="111">
        <f>J257</f>
        <v>0</v>
      </c>
      <c r="K256" s="195">
        <f>K257</f>
        <v>0</v>
      </c>
      <c r="L256" s="195">
        <f>L257</f>
        <v>0</v>
      </c>
      <c r="M256" s="195"/>
      <c r="N256" s="196">
        <f>N257</f>
        <v>0</v>
      </c>
    </row>
    <row r="257" spans="1:14" ht="15" hidden="1">
      <c r="A257" s="134" t="s">
        <v>470</v>
      </c>
      <c r="B257" s="21" t="s">
        <v>0</v>
      </c>
      <c r="C257" s="21" t="s">
        <v>21</v>
      </c>
      <c r="D257" s="21" t="s">
        <v>9</v>
      </c>
      <c r="E257" s="21" t="s">
        <v>506</v>
      </c>
      <c r="F257" s="21" t="s">
        <v>469</v>
      </c>
      <c r="G257" s="27"/>
      <c r="H257" s="25"/>
      <c r="I257" s="27"/>
      <c r="J257" s="111"/>
      <c r="K257" s="195"/>
      <c r="L257" s="195">
        <f>J257+K257</f>
        <v>0</v>
      </c>
      <c r="M257" s="195"/>
      <c r="N257" s="196"/>
    </row>
    <row r="258" spans="1:15" ht="15">
      <c r="A258" s="123" t="s">
        <v>272</v>
      </c>
      <c r="B258" s="100" t="s">
        <v>273</v>
      </c>
      <c r="C258" s="100"/>
      <c r="D258" s="100"/>
      <c r="E258" s="100"/>
      <c r="F258" s="100"/>
      <c r="G258" s="101" t="e">
        <f>G259+G342+G365+G405+G441+#REF!+#REF!+G330</f>
        <v>#REF!</v>
      </c>
      <c r="H258" s="101" t="e">
        <f>H259+H342+H365+H405+H441+#REF!+#REF!+H330</f>
        <v>#REF!</v>
      </c>
      <c r="I258" s="102" t="e">
        <f>I259+I342+I365+I405+I441+#REF!+#REF!+I330</f>
        <v>#REF!</v>
      </c>
      <c r="J258" s="115">
        <f>J259+J330+J342+J365+J405+J441+J459+J494+J450</f>
        <v>39417.409999999996</v>
      </c>
      <c r="K258" s="197">
        <f>K259+K330+K342+K365+K405+K441+K459+K494+K450</f>
        <v>18681.645000000004</v>
      </c>
      <c r="L258" s="197">
        <f>L259+L330+L342+L365+L405+L441+L459+L494+L450</f>
        <v>58099.055</v>
      </c>
      <c r="M258" s="197">
        <f>L263+L268+L269+L270+L273+L280+L281+L282+L284+L287+L288+L289+L290+L292+L293+L295+L302+L311+L314+L317+L318+L319+L321+L327+L329+L335+L339+L341+L347+L351+L353+L359+L362+L384+L409+L415+L423+L440+L444+L448+L449+L453+L457+L458+L462+L465+L466+L467+L474+L476+L483+L499</f>
        <v>57979.05500000001</v>
      </c>
      <c r="N258" s="198">
        <f>N259+N330+N342+N365+N405+N441+N459+N494+N450</f>
        <v>31793.33</v>
      </c>
      <c r="O258" s="115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259" spans="1:14" s="69" customFormat="1" ht="14.25">
      <c r="A259" s="132" t="s">
        <v>5</v>
      </c>
      <c r="B259" s="24" t="s">
        <v>273</v>
      </c>
      <c r="C259" s="24" t="s">
        <v>7</v>
      </c>
      <c r="D259" s="24"/>
      <c r="E259" s="24"/>
      <c r="F259" s="24"/>
      <c r="G259" s="22" t="e">
        <f>G260+G265+G275+#REF!+G306+#REF!</f>
        <v>#REF!</v>
      </c>
      <c r="H259" s="22" t="e">
        <f>H260+H265+H275+H306+#REF!+H298</f>
        <v>#REF!</v>
      </c>
      <c r="I259" s="22" t="e">
        <f>I260+I265+I275+I306+#REF!+I298</f>
        <v>#REF!</v>
      </c>
      <c r="J259" s="110">
        <f>J260+J265+J275+J296+J306+J312+J300</f>
        <v>19625.530000000002</v>
      </c>
      <c r="K259" s="192">
        <f>K260+K265+K275+K296+K306+K312+K300</f>
        <v>4228.860999999999</v>
      </c>
      <c r="L259" s="192">
        <f>L260+L265+L275+L296+L306+L312+L300</f>
        <v>23854.391</v>
      </c>
      <c r="M259" s="192"/>
      <c r="N259" s="193">
        <f>N260+N265+N275+N296+N306+N312+N300</f>
        <v>21229.7</v>
      </c>
    </row>
    <row r="260" spans="1:14" s="61" customFormat="1" ht="27" customHeight="1">
      <c r="A260" s="132" t="s">
        <v>274</v>
      </c>
      <c r="B260" s="24" t="s">
        <v>273</v>
      </c>
      <c r="C260" s="24" t="s">
        <v>7</v>
      </c>
      <c r="D260" s="24" t="s">
        <v>8</v>
      </c>
      <c r="E260" s="24"/>
      <c r="F260" s="24"/>
      <c r="G260" s="20" t="e">
        <f aca="true" t="shared" si="32" ref="G260:N261">G261</f>
        <v>#REF!</v>
      </c>
      <c r="H260" s="20" t="e">
        <f t="shared" si="32"/>
        <v>#REF!</v>
      </c>
      <c r="I260" s="20" t="e">
        <f t="shared" si="32"/>
        <v>#REF!</v>
      </c>
      <c r="J260" s="116">
        <f t="shared" si="32"/>
        <v>1047.9</v>
      </c>
      <c r="K260" s="192">
        <f>K261</f>
        <v>216.636</v>
      </c>
      <c r="L260" s="192">
        <f t="shared" si="32"/>
        <v>1264.536</v>
      </c>
      <c r="M260" s="192"/>
      <c r="N260" s="198">
        <f t="shared" si="32"/>
        <v>1047.9</v>
      </c>
    </row>
    <row r="261" spans="1:14" ht="15">
      <c r="A261" s="133" t="s">
        <v>261</v>
      </c>
      <c r="B261" s="21" t="s">
        <v>273</v>
      </c>
      <c r="C261" s="21" t="s">
        <v>7</v>
      </c>
      <c r="D261" s="21" t="s">
        <v>8</v>
      </c>
      <c r="E261" s="21" t="s">
        <v>118</v>
      </c>
      <c r="F261" s="21"/>
      <c r="G261" s="27" t="e">
        <f t="shared" si="32"/>
        <v>#REF!</v>
      </c>
      <c r="H261" s="27" t="e">
        <f t="shared" si="32"/>
        <v>#REF!</v>
      </c>
      <c r="I261" s="27" t="e">
        <f t="shared" si="32"/>
        <v>#REF!</v>
      </c>
      <c r="J261" s="117">
        <f t="shared" si="32"/>
        <v>1047.9</v>
      </c>
      <c r="K261" s="195">
        <f>K262</f>
        <v>216.636</v>
      </c>
      <c r="L261" s="195">
        <f t="shared" si="32"/>
        <v>1264.536</v>
      </c>
      <c r="M261" s="195"/>
      <c r="N261" s="199">
        <f t="shared" si="32"/>
        <v>1047.9</v>
      </c>
    </row>
    <row r="262" spans="1:14" ht="15">
      <c r="A262" s="133" t="s">
        <v>275</v>
      </c>
      <c r="B262" s="21" t="s">
        <v>273</v>
      </c>
      <c r="C262" s="21" t="s">
        <v>7</v>
      </c>
      <c r="D262" s="21" t="s">
        <v>8</v>
      </c>
      <c r="E262" s="21" t="s">
        <v>276</v>
      </c>
      <c r="F262" s="21"/>
      <c r="G262" s="27" t="e">
        <f>#REF!</f>
        <v>#REF!</v>
      </c>
      <c r="H262" s="27" t="e">
        <f>#REF!</f>
        <v>#REF!</v>
      </c>
      <c r="I262" s="27" t="e">
        <f>#REF!</f>
        <v>#REF!</v>
      </c>
      <c r="J262" s="111">
        <f>J263+J264</f>
        <v>1047.9</v>
      </c>
      <c r="K262" s="195">
        <f>K263+K264</f>
        <v>216.636</v>
      </c>
      <c r="L262" s="195">
        <f>L263+L264</f>
        <v>1264.536</v>
      </c>
      <c r="M262" s="195"/>
      <c r="N262" s="196">
        <f>N263+N264</f>
        <v>1047.9</v>
      </c>
    </row>
    <row r="263" spans="1:14" ht="13.5" customHeight="1">
      <c r="A263" s="125" t="s">
        <v>156</v>
      </c>
      <c r="B263" s="21" t="s">
        <v>273</v>
      </c>
      <c r="C263" s="21" t="s">
        <v>7</v>
      </c>
      <c r="D263" s="21" t="s">
        <v>8</v>
      </c>
      <c r="E263" s="21" t="s">
        <v>276</v>
      </c>
      <c r="F263" s="21" t="s">
        <v>157</v>
      </c>
      <c r="G263" s="27"/>
      <c r="H263" s="25"/>
      <c r="I263" s="27"/>
      <c r="J263" s="117">
        <v>1047.9</v>
      </c>
      <c r="K263" s="195">
        <v>216.636</v>
      </c>
      <c r="L263" s="195">
        <f>J263+K263</f>
        <v>1264.536</v>
      </c>
      <c r="M263" s="195"/>
      <c r="N263" s="199">
        <v>1047.9</v>
      </c>
    </row>
    <row r="264" spans="1:14" ht="15" hidden="1">
      <c r="A264" s="133" t="s">
        <v>96</v>
      </c>
      <c r="B264" s="21" t="s">
        <v>273</v>
      </c>
      <c r="C264" s="21" t="s">
        <v>7</v>
      </c>
      <c r="D264" s="21" t="s">
        <v>8</v>
      </c>
      <c r="E264" s="21" t="s">
        <v>276</v>
      </c>
      <c r="F264" s="21" t="s">
        <v>95</v>
      </c>
      <c r="G264" s="27"/>
      <c r="H264" s="25">
        <v>861</v>
      </c>
      <c r="I264" s="27"/>
      <c r="J264" s="117"/>
      <c r="K264" s="195"/>
      <c r="L264" s="195">
        <f>J264+K264</f>
        <v>0</v>
      </c>
      <c r="M264" s="195"/>
      <c r="N264" s="199"/>
    </row>
    <row r="265" spans="1:14" s="61" customFormat="1" ht="29.25" customHeight="1">
      <c r="A265" s="132" t="s">
        <v>277</v>
      </c>
      <c r="B265" s="24" t="s">
        <v>273</v>
      </c>
      <c r="C265" s="24" t="s">
        <v>7</v>
      </c>
      <c r="D265" s="24" t="s">
        <v>9</v>
      </c>
      <c r="E265" s="24"/>
      <c r="F265" s="24"/>
      <c r="G265" s="20" t="e">
        <f aca="true" t="shared" si="33" ref="G265:L265">G266</f>
        <v>#REF!</v>
      </c>
      <c r="H265" s="20" t="e">
        <f t="shared" si="33"/>
        <v>#REF!</v>
      </c>
      <c r="I265" s="20" t="e">
        <f t="shared" si="33"/>
        <v>#REF!</v>
      </c>
      <c r="J265" s="116">
        <f>J266</f>
        <v>1779.4299999999998</v>
      </c>
      <c r="K265" s="192">
        <f t="shared" si="33"/>
        <v>-341.331</v>
      </c>
      <c r="L265" s="192">
        <f t="shared" si="33"/>
        <v>1438.0990000000002</v>
      </c>
      <c r="M265" s="192"/>
      <c r="N265" s="198">
        <f>N266</f>
        <v>1768.6</v>
      </c>
    </row>
    <row r="266" spans="1:14" ht="15">
      <c r="A266" s="133" t="s">
        <v>261</v>
      </c>
      <c r="B266" s="21" t="s">
        <v>273</v>
      </c>
      <c r="C266" s="21" t="s">
        <v>7</v>
      </c>
      <c r="D266" s="21" t="s">
        <v>9</v>
      </c>
      <c r="E266" s="21" t="s">
        <v>118</v>
      </c>
      <c r="F266" s="21"/>
      <c r="G266" s="27" t="e">
        <f aca="true" t="shared" si="34" ref="G266:L266">G267+G272</f>
        <v>#REF!</v>
      </c>
      <c r="H266" s="25" t="e">
        <f t="shared" si="34"/>
        <v>#REF!</v>
      </c>
      <c r="I266" s="27" t="e">
        <f t="shared" si="34"/>
        <v>#REF!</v>
      </c>
      <c r="J266" s="117">
        <f t="shared" si="34"/>
        <v>1779.4299999999998</v>
      </c>
      <c r="K266" s="195">
        <f t="shared" si="34"/>
        <v>-341.331</v>
      </c>
      <c r="L266" s="195">
        <f t="shared" si="34"/>
        <v>1438.0990000000002</v>
      </c>
      <c r="M266" s="195"/>
      <c r="N266" s="199">
        <f>N267+N272</f>
        <v>1768.6</v>
      </c>
    </row>
    <row r="267" spans="1:14" ht="15">
      <c r="A267" s="133" t="s">
        <v>119</v>
      </c>
      <c r="B267" s="21" t="s">
        <v>273</v>
      </c>
      <c r="C267" s="21" t="s">
        <v>7</v>
      </c>
      <c r="D267" s="21" t="s">
        <v>9</v>
      </c>
      <c r="E267" s="21" t="s">
        <v>120</v>
      </c>
      <c r="F267" s="21"/>
      <c r="G267" s="27" t="e">
        <f>#REF!</f>
        <v>#REF!</v>
      </c>
      <c r="H267" s="27" t="e">
        <f>#REF!</f>
        <v>#REF!</v>
      </c>
      <c r="I267" s="27" t="e">
        <f>#REF!</f>
        <v>#REF!</v>
      </c>
      <c r="J267" s="111">
        <f>J268+J269+J270+J271</f>
        <v>1045.58</v>
      </c>
      <c r="K267" s="195">
        <f>K268+K269+K270+K271</f>
        <v>-495.349</v>
      </c>
      <c r="L267" s="195">
        <f>L268+L269+L270+L271</f>
        <v>550.231</v>
      </c>
      <c r="M267" s="195"/>
      <c r="N267" s="196">
        <f>N268+N269+N270+N271</f>
        <v>1034.75</v>
      </c>
    </row>
    <row r="268" spans="1:14" ht="20.25" customHeight="1">
      <c r="A268" s="125" t="s">
        <v>156</v>
      </c>
      <c r="B268" s="21" t="s">
        <v>273</v>
      </c>
      <c r="C268" s="21" t="s">
        <v>7</v>
      </c>
      <c r="D268" s="21" t="s">
        <v>9</v>
      </c>
      <c r="E268" s="21" t="s">
        <v>120</v>
      </c>
      <c r="F268" s="21" t="s">
        <v>157</v>
      </c>
      <c r="G268" s="27"/>
      <c r="H268" s="25"/>
      <c r="I268" s="27"/>
      <c r="J268" s="117">
        <v>800.75</v>
      </c>
      <c r="K268" s="195">
        <v>-285.519</v>
      </c>
      <c r="L268" s="195">
        <f>J268+K268</f>
        <v>515.231</v>
      </c>
      <c r="M268" s="195"/>
      <c r="N268" s="199">
        <v>800.75</v>
      </c>
    </row>
    <row r="269" spans="1:14" ht="22.5" customHeight="1">
      <c r="A269" s="125" t="s">
        <v>159</v>
      </c>
      <c r="B269" s="21" t="s">
        <v>273</v>
      </c>
      <c r="C269" s="21" t="s">
        <v>7</v>
      </c>
      <c r="D269" s="21" t="s">
        <v>9</v>
      </c>
      <c r="E269" s="21" t="s">
        <v>120</v>
      </c>
      <c r="F269" s="21" t="s">
        <v>160</v>
      </c>
      <c r="G269" s="27"/>
      <c r="H269" s="25"/>
      <c r="I269" s="27"/>
      <c r="J269" s="117">
        <v>34.2</v>
      </c>
      <c r="K269" s="195">
        <v>0.8</v>
      </c>
      <c r="L269" s="195">
        <f>J269+K269</f>
        <v>35</v>
      </c>
      <c r="M269" s="195"/>
      <c r="N269" s="199">
        <v>34</v>
      </c>
    </row>
    <row r="270" spans="1:14" ht="24" customHeight="1">
      <c r="A270" s="125" t="s">
        <v>150</v>
      </c>
      <c r="B270" s="21" t="s">
        <v>273</v>
      </c>
      <c r="C270" s="21" t="s">
        <v>7</v>
      </c>
      <c r="D270" s="21" t="s">
        <v>9</v>
      </c>
      <c r="E270" s="21" t="s">
        <v>120</v>
      </c>
      <c r="F270" s="21" t="s">
        <v>152</v>
      </c>
      <c r="G270" s="27"/>
      <c r="H270" s="25"/>
      <c r="I270" s="27"/>
      <c r="J270" s="117">
        <v>210.63</v>
      </c>
      <c r="K270" s="195">
        <v>-210.63</v>
      </c>
      <c r="L270" s="195">
        <f>J270+K270</f>
        <v>0</v>
      </c>
      <c r="M270" s="195"/>
      <c r="N270" s="199">
        <v>200</v>
      </c>
    </row>
    <row r="271" spans="1:14" ht="15" hidden="1">
      <c r="A271" s="133" t="s">
        <v>96</v>
      </c>
      <c r="B271" s="21" t="s">
        <v>273</v>
      </c>
      <c r="C271" s="21" t="s">
        <v>7</v>
      </c>
      <c r="D271" s="21" t="s">
        <v>9</v>
      </c>
      <c r="E271" s="21" t="s">
        <v>120</v>
      </c>
      <c r="F271" s="21" t="s">
        <v>95</v>
      </c>
      <c r="G271" s="27">
        <v>30</v>
      </c>
      <c r="H271" s="25">
        <v>615</v>
      </c>
      <c r="I271" s="27"/>
      <c r="J271" s="117"/>
      <c r="K271" s="195"/>
      <c r="L271" s="195">
        <f>J271+K271</f>
        <v>0</v>
      </c>
      <c r="M271" s="195"/>
      <c r="N271" s="199"/>
    </row>
    <row r="272" spans="1:14" ht="21.75">
      <c r="A272" s="133" t="s">
        <v>278</v>
      </c>
      <c r="B272" s="21" t="s">
        <v>273</v>
      </c>
      <c r="C272" s="21" t="s">
        <v>7</v>
      </c>
      <c r="D272" s="21" t="s">
        <v>9</v>
      </c>
      <c r="E272" s="21" t="s">
        <v>279</v>
      </c>
      <c r="F272" s="21"/>
      <c r="G272" s="27" t="e">
        <f>#REF!</f>
        <v>#REF!</v>
      </c>
      <c r="H272" s="25" t="e">
        <f>#REF!</f>
        <v>#REF!</v>
      </c>
      <c r="I272" s="27" t="e">
        <f>#REF!</f>
        <v>#REF!</v>
      </c>
      <c r="J272" s="111">
        <f>J273+J274</f>
        <v>733.85</v>
      </c>
      <c r="K272" s="195">
        <f>K273+K274</f>
        <v>154.018</v>
      </c>
      <c r="L272" s="195">
        <f>L273+L274</f>
        <v>887.868</v>
      </c>
      <c r="M272" s="195"/>
      <c r="N272" s="196">
        <f>N273+N274</f>
        <v>733.85</v>
      </c>
    </row>
    <row r="273" spans="1:14" ht="17.25" customHeight="1">
      <c r="A273" s="125" t="s">
        <v>156</v>
      </c>
      <c r="B273" s="21" t="s">
        <v>273</v>
      </c>
      <c r="C273" s="21" t="s">
        <v>7</v>
      </c>
      <c r="D273" s="21" t="s">
        <v>9</v>
      </c>
      <c r="E273" s="21" t="s">
        <v>279</v>
      </c>
      <c r="F273" s="21" t="s">
        <v>157</v>
      </c>
      <c r="G273" s="27"/>
      <c r="H273" s="25"/>
      <c r="I273" s="27"/>
      <c r="J273" s="117">
        <v>733.85</v>
      </c>
      <c r="K273" s="195">
        <v>154.018</v>
      </c>
      <c r="L273" s="195">
        <f>J273+K273</f>
        <v>887.868</v>
      </c>
      <c r="M273" s="195"/>
      <c r="N273" s="199">
        <v>733.85</v>
      </c>
    </row>
    <row r="274" spans="1:14" ht="15" hidden="1">
      <c r="A274" s="133" t="s">
        <v>96</v>
      </c>
      <c r="B274" s="21" t="s">
        <v>273</v>
      </c>
      <c r="C274" s="21" t="s">
        <v>7</v>
      </c>
      <c r="D274" s="21" t="s">
        <v>9</v>
      </c>
      <c r="E274" s="21" t="s">
        <v>279</v>
      </c>
      <c r="F274" s="21" t="s">
        <v>95</v>
      </c>
      <c r="G274" s="27"/>
      <c r="H274" s="25">
        <v>738</v>
      </c>
      <c r="I274" s="27"/>
      <c r="J274" s="117"/>
      <c r="K274" s="195"/>
      <c r="L274" s="195">
        <f>J274+K274</f>
        <v>0</v>
      </c>
      <c r="M274" s="195"/>
      <c r="N274" s="199"/>
    </row>
    <row r="275" spans="1:14" s="61" customFormat="1" ht="42">
      <c r="A275" s="132" t="s">
        <v>195</v>
      </c>
      <c r="B275" s="24" t="s">
        <v>273</v>
      </c>
      <c r="C275" s="24" t="s">
        <v>7</v>
      </c>
      <c r="D275" s="24" t="s">
        <v>10</v>
      </c>
      <c r="E275" s="24"/>
      <c r="F275" s="24"/>
      <c r="G275" s="20" t="e">
        <f>G285+G277+G279</f>
        <v>#REF!</v>
      </c>
      <c r="H275" s="22" t="e">
        <f>H285+H277+H279+#REF!+#REF!</f>
        <v>#REF!</v>
      </c>
      <c r="I275" s="22" t="e">
        <f>I285+I277+I279+#REF!+#REF!</f>
        <v>#REF!</v>
      </c>
      <c r="J275" s="116">
        <f>J276+J285+J294</f>
        <v>15352.410000000002</v>
      </c>
      <c r="K275" s="200">
        <f>K276+K285+K294</f>
        <v>2912.863999999999</v>
      </c>
      <c r="L275" s="200">
        <f>L276+L285+L294</f>
        <v>18265.274</v>
      </c>
      <c r="M275" s="200"/>
      <c r="N275" s="198">
        <f>N276+N285+N294</f>
        <v>17152.41</v>
      </c>
    </row>
    <row r="276" spans="1:14" ht="15">
      <c r="A276" s="127" t="s">
        <v>261</v>
      </c>
      <c r="B276" s="21" t="s">
        <v>273</v>
      </c>
      <c r="C276" s="21" t="s">
        <v>7</v>
      </c>
      <c r="D276" s="21" t="s">
        <v>10</v>
      </c>
      <c r="E276" s="21" t="s">
        <v>437</v>
      </c>
      <c r="F276" s="21"/>
      <c r="G276" s="27"/>
      <c r="H276" s="26"/>
      <c r="I276" s="26"/>
      <c r="J276" s="117">
        <f>J277+J279+J283</f>
        <v>605</v>
      </c>
      <c r="K276" s="201">
        <f>K277+K279+K283</f>
        <v>159.7</v>
      </c>
      <c r="L276" s="201">
        <f>L277+L279+L283</f>
        <v>764.7</v>
      </c>
      <c r="M276" s="201"/>
      <c r="N276" s="199">
        <f>N277+N279+N283</f>
        <v>605</v>
      </c>
    </row>
    <row r="277" spans="1:14" s="61" customFormat="1" ht="45.75" customHeight="1" hidden="1">
      <c r="A277" s="142" t="s">
        <v>280</v>
      </c>
      <c r="B277" s="21" t="s">
        <v>273</v>
      </c>
      <c r="C277" s="21" t="s">
        <v>7</v>
      </c>
      <c r="D277" s="21" t="s">
        <v>10</v>
      </c>
      <c r="E277" s="21" t="s">
        <v>281</v>
      </c>
      <c r="F277" s="21"/>
      <c r="G277" s="27">
        <f aca="true" t="shared" si="35" ref="G277:N277">G278</f>
        <v>47.3</v>
      </c>
      <c r="H277" s="27">
        <f t="shared" si="35"/>
        <v>0</v>
      </c>
      <c r="I277" s="27">
        <f t="shared" si="35"/>
        <v>0</v>
      </c>
      <c r="J277" s="117">
        <f t="shared" si="35"/>
        <v>0</v>
      </c>
      <c r="K277" s="195">
        <f t="shared" si="35"/>
        <v>0</v>
      </c>
      <c r="L277" s="195">
        <f t="shared" si="35"/>
        <v>0</v>
      </c>
      <c r="M277" s="195"/>
      <c r="N277" s="199">
        <f t="shared" si="35"/>
        <v>0</v>
      </c>
    </row>
    <row r="278" spans="1:14" s="61" customFormat="1" ht="31.5" customHeight="1" hidden="1">
      <c r="A278" s="133" t="s">
        <v>200</v>
      </c>
      <c r="B278" s="21" t="s">
        <v>273</v>
      </c>
      <c r="C278" s="21" t="s">
        <v>7</v>
      </c>
      <c r="D278" s="21" t="s">
        <v>10</v>
      </c>
      <c r="E278" s="21" t="s">
        <v>281</v>
      </c>
      <c r="F278" s="21" t="s">
        <v>155</v>
      </c>
      <c r="G278" s="27">
        <v>47.3</v>
      </c>
      <c r="H278" s="25"/>
      <c r="I278" s="27"/>
      <c r="J278" s="117"/>
      <c r="K278" s="195"/>
      <c r="L278" s="195">
        <f>J278+K278</f>
        <v>0</v>
      </c>
      <c r="M278" s="195"/>
      <c r="N278" s="199"/>
    </row>
    <row r="279" spans="1:14" s="61" customFormat="1" ht="31.5">
      <c r="A279" s="142" t="s">
        <v>115</v>
      </c>
      <c r="B279" s="21" t="s">
        <v>273</v>
      </c>
      <c r="C279" s="21" t="s">
        <v>7</v>
      </c>
      <c r="D279" s="21" t="s">
        <v>10</v>
      </c>
      <c r="E279" s="21" t="s">
        <v>116</v>
      </c>
      <c r="F279" s="21"/>
      <c r="G279" s="22" t="e">
        <f>#REF!</f>
        <v>#REF!</v>
      </c>
      <c r="H279" s="26" t="e">
        <f>#REF!</f>
        <v>#REF!</v>
      </c>
      <c r="I279" s="22" t="e">
        <f>#REF!</f>
        <v>#REF!</v>
      </c>
      <c r="J279" s="111">
        <f>J280+J281+J282</f>
        <v>605</v>
      </c>
      <c r="K279" s="195">
        <f>K280+K281+K282</f>
        <v>159</v>
      </c>
      <c r="L279" s="195">
        <f>L280+L281+L282</f>
        <v>764</v>
      </c>
      <c r="M279" s="195"/>
      <c r="N279" s="196">
        <f>N280+N281+N282</f>
        <v>605</v>
      </c>
    </row>
    <row r="280" spans="1:14" s="61" customFormat="1" ht="18.75" customHeight="1">
      <c r="A280" s="125" t="s">
        <v>156</v>
      </c>
      <c r="B280" s="21" t="s">
        <v>273</v>
      </c>
      <c r="C280" s="21" t="s">
        <v>7</v>
      </c>
      <c r="D280" s="21" t="s">
        <v>10</v>
      </c>
      <c r="E280" s="21" t="s">
        <v>116</v>
      </c>
      <c r="F280" s="21" t="s">
        <v>157</v>
      </c>
      <c r="G280" s="22"/>
      <c r="H280" s="26"/>
      <c r="I280" s="22"/>
      <c r="J280" s="111">
        <v>325.41</v>
      </c>
      <c r="K280" s="195">
        <v>159</v>
      </c>
      <c r="L280" s="195">
        <f>J280+K280</f>
        <v>484.41</v>
      </c>
      <c r="M280" s="195"/>
      <c r="N280" s="196">
        <v>325.41</v>
      </c>
    </row>
    <row r="281" spans="1:14" s="61" customFormat="1" ht="23.25" customHeight="1">
      <c r="A281" s="125" t="s">
        <v>159</v>
      </c>
      <c r="B281" s="21" t="s">
        <v>273</v>
      </c>
      <c r="C281" s="21" t="s">
        <v>7</v>
      </c>
      <c r="D281" s="21" t="s">
        <v>10</v>
      </c>
      <c r="E281" s="21" t="s">
        <v>116</v>
      </c>
      <c r="F281" s="21" t="s">
        <v>160</v>
      </c>
      <c r="G281" s="22"/>
      <c r="H281" s="26"/>
      <c r="I281" s="22"/>
      <c r="J281" s="111">
        <v>1</v>
      </c>
      <c r="K281" s="195"/>
      <c r="L281" s="195">
        <f>J281+K281</f>
        <v>1</v>
      </c>
      <c r="M281" s="195"/>
      <c r="N281" s="196">
        <v>1</v>
      </c>
    </row>
    <row r="282" spans="1:14" s="61" customFormat="1" ht="21" customHeight="1">
      <c r="A282" s="125" t="s">
        <v>150</v>
      </c>
      <c r="B282" s="21" t="s">
        <v>273</v>
      </c>
      <c r="C282" s="21" t="s">
        <v>7</v>
      </c>
      <c r="D282" s="21" t="s">
        <v>10</v>
      </c>
      <c r="E282" s="21" t="s">
        <v>116</v>
      </c>
      <c r="F282" s="21" t="s">
        <v>152</v>
      </c>
      <c r="G282" s="22"/>
      <c r="H282" s="26"/>
      <c r="I282" s="22"/>
      <c r="J282" s="111">
        <v>278.59</v>
      </c>
      <c r="K282" s="195"/>
      <c r="L282" s="195">
        <f>J282+K282</f>
        <v>278.59</v>
      </c>
      <c r="M282" s="195"/>
      <c r="N282" s="196">
        <v>278.59</v>
      </c>
    </row>
    <row r="283" spans="1:14" s="61" customFormat="1" ht="42">
      <c r="A283" s="122" t="s">
        <v>525</v>
      </c>
      <c r="B283" s="21" t="s">
        <v>273</v>
      </c>
      <c r="C283" s="21" t="s">
        <v>7</v>
      </c>
      <c r="D283" s="21" t="s">
        <v>10</v>
      </c>
      <c r="E283" s="21" t="s">
        <v>526</v>
      </c>
      <c r="F283" s="21"/>
      <c r="G283" s="22" t="e">
        <f>H283-#REF!</f>
        <v>#REF!</v>
      </c>
      <c r="H283" s="26"/>
      <c r="I283" s="22"/>
      <c r="J283" s="111">
        <f>J284</f>
        <v>0</v>
      </c>
      <c r="K283" s="195">
        <f>K284</f>
        <v>0.7</v>
      </c>
      <c r="L283" s="195">
        <f>J283+K283</f>
        <v>0.7</v>
      </c>
      <c r="M283" s="195"/>
      <c r="N283" s="196">
        <f>N284</f>
        <v>0</v>
      </c>
    </row>
    <row r="284" spans="1:14" s="61" customFormat="1" ht="21" customHeight="1">
      <c r="A284" s="125" t="s">
        <v>150</v>
      </c>
      <c r="B284" s="21" t="s">
        <v>273</v>
      </c>
      <c r="C284" s="21" t="s">
        <v>7</v>
      </c>
      <c r="D284" s="21" t="s">
        <v>10</v>
      </c>
      <c r="E284" s="21" t="s">
        <v>526</v>
      </c>
      <c r="F284" s="21" t="s">
        <v>152</v>
      </c>
      <c r="G284" s="22"/>
      <c r="H284" s="26"/>
      <c r="I284" s="22"/>
      <c r="J284" s="117"/>
      <c r="K284" s="195">
        <v>0.7</v>
      </c>
      <c r="L284" s="195">
        <f>J284+K284</f>
        <v>0.7</v>
      </c>
      <c r="M284" s="195"/>
      <c r="N284" s="199"/>
    </row>
    <row r="285" spans="1:14" ht="15">
      <c r="A285" s="133" t="s">
        <v>261</v>
      </c>
      <c r="B285" s="21" t="s">
        <v>273</v>
      </c>
      <c r="C285" s="21" t="s">
        <v>7</v>
      </c>
      <c r="D285" s="21" t="s">
        <v>10</v>
      </c>
      <c r="E285" s="21" t="s">
        <v>118</v>
      </c>
      <c r="F285" s="21"/>
      <c r="G285" s="27" t="e">
        <f aca="true" t="shared" si="36" ref="G285:N285">G286</f>
        <v>#REF!</v>
      </c>
      <c r="H285" s="27" t="e">
        <f t="shared" si="36"/>
        <v>#REF!</v>
      </c>
      <c r="I285" s="27" t="e">
        <f t="shared" si="36"/>
        <v>#REF!</v>
      </c>
      <c r="J285" s="117">
        <f t="shared" si="36"/>
        <v>14747.410000000002</v>
      </c>
      <c r="K285" s="195">
        <f t="shared" si="36"/>
        <v>2753.1639999999993</v>
      </c>
      <c r="L285" s="195">
        <f t="shared" si="36"/>
        <v>17500.574</v>
      </c>
      <c r="M285" s="195"/>
      <c r="N285" s="199">
        <f t="shared" si="36"/>
        <v>16547.41</v>
      </c>
    </row>
    <row r="286" spans="1:14" ht="15">
      <c r="A286" s="133" t="s">
        <v>119</v>
      </c>
      <c r="B286" s="21" t="s">
        <v>273</v>
      </c>
      <c r="C286" s="21" t="s">
        <v>7</v>
      </c>
      <c r="D286" s="21" t="s">
        <v>10</v>
      </c>
      <c r="E286" s="21" t="s">
        <v>120</v>
      </c>
      <c r="F286" s="21"/>
      <c r="G286" s="27" t="e">
        <f>#REF!+#REF!</f>
        <v>#REF!</v>
      </c>
      <c r="H286" s="27" t="e">
        <f>#REF!+#REF!</f>
        <v>#REF!</v>
      </c>
      <c r="I286" s="27" t="e">
        <f>#REF!+#REF!</f>
        <v>#REF!</v>
      </c>
      <c r="J286" s="111">
        <f>J287+J288+J289+J290+J291+J292+J293</f>
        <v>14747.410000000002</v>
      </c>
      <c r="K286" s="195">
        <f>K287+K288+K289+K290+K291+K292+K293</f>
        <v>2753.1639999999993</v>
      </c>
      <c r="L286" s="195">
        <f>L287+L288+L289+L290+L291+L292+L293</f>
        <v>17500.574</v>
      </c>
      <c r="M286" s="195"/>
      <c r="N286" s="196">
        <f>N287+N288+N289+N290+N291+N292+N293</f>
        <v>16547.41</v>
      </c>
    </row>
    <row r="287" spans="1:14" ht="15.75" customHeight="1">
      <c r="A287" s="125" t="s">
        <v>156</v>
      </c>
      <c r="B287" s="21" t="s">
        <v>273</v>
      </c>
      <c r="C287" s="21" t="s">
        <v>7</v>
      </c>
      <c r="D287" s="21" t="s">
        <v>10</v>
      </c>
      <c r="E287" s="21" t="s">
        <v>120</v>
      </c>
      <c r="F287" s="21" t="s">
        <v>157</v>
      </c>
      <c r="G287" s="20"/>
      <c r="H287" s="25"/>
      <c r="I287" s="20"/>
      <c r="J287" s="111">
        <v>8465.28</v>
      </c>
      <c r="K287" s="195">
        <v>2583.624</v>
      </c>
      <c r="L287" s="195">
        <f aca="true" t="shared" si="37" ref="L287:L293">J287+K287</f>
        <v>11048.904</v>
      </c>
      <c r="M287" s="195"/>
      <c r="N287" s="196">
        <v>8465.28</v>
      </c>
    </row>
    <row r="288" spans="1:14" ht="20.25" customHeight="1">
      <c r="A288" s="125" t="s">
        <v>159</v>
      </c>
      <c r="B288" s="21" t="s">
        <v>273</v>
      </c>
      <c r="C288" s="21" t="s">
        <v>7</v>
      </c>
      <c r="D288" s="21" t="s">
        <v>10</v>
      </c>
      <c r="E288" s="21" t="s">
        <v>120</v>
      </c>
      <c r="F288" s="21" t="s">
        <v>160</v>
      </c>
      <c r="G288" s="20"/>
      <c r="H288" s="25"/>
      <c r="I288" s="20"/>
      <c r="J288" s="111">
        <v>91.4</v>
      </c>
      <c r="K288" s="195">
        <v>9.2</v>
      </c>
      <c r="L288" s="195">
        <f t="shared" si="37"/>
        <v>100.60000000000001</v>
      </c>
      <c r="M288" s="195"/>
      <c r="N288" s="196">
        <v>91.4</v>
      </c>
    </row>
    <row r="289" spans="1:14" ht="30" customHeight="1">
      <c r="A289" s="125" t="s">
        <v>163</v>
      </c>
      <c r="B289" s="21" t="s">
        <v>273</v>
      </c>
      <c r="C289" s="21" t="s">
        <v>7</v>
      </c>
      <c r="D289" s="21" t="s">
        <v>10</v>
      </c>
      <c r="E289" s="21" t="s">
        <v>120</v>
      </c>
      <c r="F289" s="21" t="s">
        <v>164</v>
      </c>
      <c r="G289" s="20"/>
      <c r="H289" s="25"/>
      <c r="I289" s="20"/>
      <c r="J289" s="111">
        <v>195.16</v>
      </c>
      <c r="K289" s="195">
        <v>-51.86</v>
      </c>
      <c r="L289" s="195">
        <f t="shared" si="37"/>
        <v>143.3</v>
      </c>
      <c r="M289" s="195"/>
      <c r="N289" s="196">
        <v>195.16</v>
      </c>
    </row>
    <row r="290" spans="1:14" ht="23.25" customHeight="1">
      <c r="A290" s="125" t="s">
        <v>150</v>
      </c>
      <c r="B290" s="21" t="s">
        <v>273</v>
      </c>
      <c r="C290" s="21" t="s">
        <v>7</v>
      </c>
      <c r="D290" s="21" t="s">
        <v>10</v>
      </c>
      <c r="E290" s="21" t="s">
        <v>120</v>
      </c>
      <c r="F290" s="21" t="s">
        <v>152</v>
      </c>
      <c r="G290" s="20"/>
      <c r="H290" s="25"/>
      <c r="I290" s="20"/>
      <c r="J290" s="111">
        <v>5405.56</v>
      </c>
      <c r="K290" s="195">
        <v>181.96</v>
      </c>
      <c r="L290" s="195">
        <f t="shared" si="37"/>
        <v>5587.52</v>
      </c>
      <c r="M290" s="195"/>
      <c r="N290" s="196">
        <v>7405.56</v>
      </c>
    </row>
    <row r="291" spans="1:14" ht="15" hidden="1">
      <c r="A291" s="133" t="s">
        <v>96</v>
      </c>
      <c r="B291" s="21" t="s">
        <v>273</v>
      </c>
      <c r="C291" s="21" t="s">
        <v>7</v>
      </c>
      <c r="D291" s="21" t="s">
        <v>10</v>
      </c>
      <c r="E291" s="21" t="s">
        <v>120</v>
      </c>
      <c r="F291" s="21" t="s">
        <v>95</v>
      </c>
      <c r="G291" s="27">
        <f>10-200+200+80.47+1300-0.47-80+50</f>
        <v>1360</v>
      </c>
      <c r="H291" s="27">
        <f>49.6+117.4+10087.47-203.91-49.6</f>
        <v>10000.96</v>
      </c>
      <c r="I291" s="27"/>
      <c r="J291" s="117"/>
      <c r="K291" s="195"/>
      <c r="L291" s="195">
        <f>J291+K291</f>
        <v>0</v>
      </c>
      <c r="M291" s="195"/>
      <c r="N291" s="199"/>
    </row>
    <row r="292" spans="1:14" ht="24" customHeight="1">
      <c r="A292" s="125" t="s">
        <v>282</v>
      </c>
      <c r="B292" s="21" t="s">
        <v>273</v>
      </c>
      <c r="C292" s="21" t="s">
        <v>7</v>
      </c>
      <c r="D292" s="21" t="s">
        <v>10</v>
      </c>
      <c r="E292" s="21" t="s">
        <v>120</v>
      </c>
      <c r="F292" s="21" t="s">
        <v>166</v>
      </c>
      <c r="G292" s="20"/>
      <c r="H292" s="25"/>
      <c r="I292" s="20"/>
      <c r="J292" s="111">
        <v>360.41</v>
      </c>
      <c r="K292" s="195"/>
      <c r="L292" s="195">
        <f t="shared" si="37"/>
        <v>360.41</v>
      </c>
      <c r="M292" s="195"/>
      <c r="N292" s="196">
        <v>360.41</v>
      </c>
    </row>
    <row r="293" spans="1:14" s="94" customFormat="1" ht="15.75" customHeight="1">
      <c r="A293" s="129" t="s">
        <v>167</v>
      </c>
      <c r="B293" s="97" t="s">
        <v>273</v>
      </c>
      <c r="C293" s="97" t="s">
        <v>7</v>
      </c>
      <c r="D293" s="97" t="s">
        <v>10</v>
      </c>
      <c r="E293" s="97" t="s">
        <v>120</v>
      </c>
      <c r="F293" s="97" t="s">
        <v>168</v>
      </c>
      <c r="G293" s="98"/>
      <c r="H293" s="99"/>
      <c r="I293" s="98"/>
      <c r="J293" s="111">
        <v>229.6</v>
      </c>
      <c r="K293" s="195">
        <v>30.24</v>
      </c>
      <c r="L293" s="195">
        <f t="shared" si="37"/>
        <v>259.84</v>
      </c>
      <c r="M293" s="195"/>
      <c r="N293" s="196">
        <v>29.6</v>
      </c>
    </row>
    <row r="294" spans="1:14" s="94" customFormat="1" ht="25.5" customHeight="1" hidden="1">
      <c r="A294" s="133" t="s">
        <v>514</v>
      </c>
      <c r="B294" s="97" t="s">
        <v>273</v>
      </c>
      <c r="C294" s="97" t="s">
        <v>7</v>
      </c>
      <c r="D294" s="97" t="s">
        <v>10</v>
      </c>
      <c r="E294" s="97" t="s">
        <v>506</v>
      </c>
      <c r="F294" s="97"/>
      <c r="G294" s="98"/>
      <c r="H294" s="99"/>
      <c r="I294" s="98"/>
      <c r="J294" s="111">
        <f>J295</f>
        <v>0</v>
      </c>
      <c r="K294" s="195">
        <f>K295</f>
        <v>0</v>
      </c>
      <c r="L294" s="195">
        <f>L295</f>
        <v>0</v>
      </c>
      <c r="M294" s="195"/>
      <c r="N294" s="196">
        <f>N295</f>
        <v>0</v>
      </c>
    </row>
    <row r="295" spans="1:14" s="94" customFormat="1" ht="25.5" customHeight="1" hidden="1">
      <c r="A295" s="133" t="s">
        <v>515</v>
      </c>
      <c r="B295" s="97" t="s">
        <v>273</v>
      </c>
      <c r="C295" s="97" t="s">
        <v>7</v>
      </c>
      <c r="D295" s="97" t="s">
        <v>10</v>
      </c>
      <c r="E295" s="97" t="s">
        <v>506</v>
      </c>
      <c r="F295" s="97" t="s">
        <v>510</v>
      </c>
      <c r="G295" s="98"/>
      <c r="H295" s="99"/>
      <c r="I295" s="98"/>
      <c r="J295" s="111"/>
      <c r="K295" s="195"/>
      <c r="L295" s="195">
        <f>J295+K295</f>
        <v>0</v>
      </c>
      <c r="M295" s="195"/>
      <c r="N295" s="196"/>
    </row>
    <row r="296" spans="1:14" s="61" customFormat="1" ht="14.25" customHeight="1" hidden="1">
      <c r="A296" s="121" t="s">
        <v>11</v>
      </c>
      <c r="B296" s="24" t="s">
        <v>273</v>
      </c>
      <c r="C296" s="24" t="s">
        <v>7</v>
      </c>
      <c r="D296" s="24" t="s">
        <v>12</v>
      </c>
      <c r="E296" s="24"/>
      <c r="F296" s="24"/>
      <c r="G296" s="20"/>
      <c r="H296" s="23">
        <f aca="true" t="shared" si="38" ref="H296:N296">H297</f>
        <v>0</v>
      </c>
      <c r="I296" s="23">
        <f t="shared" si="38"/>
        <v>0</v>
      </c>
      <c r="J296" s="116">
        <f t="shared" si="38"/>
        <v>0</v>
      </c>
      <c r="K296" s="192">
        <f t="shared" si="38"/>
        <v>0</v>
      </c>
      <c r="L296" s="192">
        <f t="shared" si="38"/>
        <v>0</v>
      </c>
      <c r="M296" s="192"/>
      <c r="N296" s="198">
        <f t="shared" si="38"/>
        <v>0</v>
      </c>
    </row>
    <row r="297" spans="1:14" ht="32.25" hidden="1">
      <c r="A297" s="122" t="s">
        <v>283</v>
      </c>
      <c r="B297" s="21" t="s">
        <v>273</v>
      </c>
      <c r="C297" s="21" t="s">
        <v>7</v>
      </c>
      <c r="D297" s="21" t="s">
        <v>12</v>
      </c>
      <c r="E297" s="21" t="s">
        <v>284</v>
      </c>
      <c r="F297" s="21"/>
      <c r="G297" s="20"/>
      <c r="H297" s="25">
        <f>H298</f>
        <v>0</v>
      </c>
      <c r="I297" s="25">
        <f>I298</f>
        <v>0</v>
      </c>
      <c r="J297" s="111">
        <f>J298+J299</f>
        <v>0</v>
      </c>
      <c r="K297" s="195">
        <f>K298+K299</f>
        <v>0</v>
      </c>
      <c r="L297" s="195">
        <f>L298+L299</f>
        <v>0</v>
      </c>
      <c r="M297" s="195"/>
      <c r="N297" s="196">
        <f>N298+N299</f>
        <v>0</v>
      </c>
    </row>
    <row r="298" spans="1:14" ht="15" hidden="1">
      <c r="A298" s="133" t="s">
        <v>94</v>
      </c>
      <c r="B298" s="21" t="s">
        <v>273</v>
      </c>
      <c r="C298" s="21" t="s">
        <v>7</v>
      </c>
      <c r="D298" s="21" t="s">
        <v>12</v>
      </c>
      <c r="E298" s="21" t="s">
        <v>284</v>
      </c>
      <c r="F298" s="21" t="s">
        <v>155</v>
      </c>
      <c r="G298" s="27"/>
      <c r="H298" s="25"/>
      <c r="I298" s="27"/>
      <c r="J298" s="117"/>
      <c r="K298" s="195"/>
      <c r="L298" s="195">
        <f>J298+K298</f>
        <v>0</v>
      </c>
      <c r="M298" s="195"/>
      <c r="N298" s="199"/>
    </row>
    <row r="299" spans="1:14" ht="31.5" customHeight="1" hidden="1">
      <c r="A299" s="125" t="s">
        <v>150</v>
      </c>
      <c r="B299" s="21" t="s">
        <v>273</v>
      </c>
      <c r="C299" s="21" t="s">
        <v>7</v>
      </c>
      <c r="D299" s="21" t="s">
        <v>12</v>
      </c>
      <c r="E299" s="21" t="s">
        <v>284</v>
      </c>
      <c r="F299" s="21" t="s">
        <v>152</v>
      </c>
      <c r="G299" s="27"/>
      <c r="H299" s="25"/>
      <c r="I299" s="27"/>
      <c r="J299" s="117"/>
      <c r="K299" s="195"/>
      <c r="L299" s="195">
        <f>J299+K299</f>
        <v>0</v>
      </c>
      <c r="M299" s="195"/>
      <c r="N299" s="199"/>
    </row>
    <row r="300" spans="1:14" ht="21.75">
      <c r="A300" s="135" t="s">
        <v>198</v>
      </c>
      <c r="B300" s="24" t="s">
        <v>273</v>
      </c>
      <c r="C300" s="24" t="s">
        <v>7</v>
      </c>
      <c r="D300" s="24" t="s">
        <v>13</v>
      </c>
      <c r="E300" s="24"/>
      <c r="F300" s="24"/>
      <c r="G300" s="20" t="e">
        <f aca="true" t="shared" si="39" ref="G300:L300">G301</f>
        <v>#REF!</v>
      </c>
      <c r="H300" s="20" t="e">
        <f t="shared" si="39"/>
        <v>#REF!</v>
      </c>
      <c r="I300" s="20" t="e">
        <f t="shared" si="39"/>
        <v>#REF!</v>
      </c>
      <c r="J300" s="110">
        <f t="shared" si="39"/>
        <v>557</v>
      </c>
      <c r="K300" s="192">
        <f t="shared" si="39"/>
        <v>199.282</v>
      </c>
      <c r="L300" s="192">
        <f t="shared" si="39"/>
        <v>756.282</v>
      </c>
      <c r="M300" s="192"/>
      <c r="N300" s="193">
        <f>N301</f>
        <v>557</v>
      </c>
    </row>
    <row r="301" spans="1:14" ht="32.25">
      <c r="A301" s="134" t="s">
        <v>199</v>
      </c>
      <c r="B301" s="21" t="s">
        <v>273</v>
      </c>
      <c r="C301" s="21" t="s">
        <v>7</v>
      </c>
      <c r="D301" s="21" t="s">
        <v>13</v>
      </c>
      <c r="E301" s="21" t="s">
        <v>118</v>
      </c>
      <c r="F301" s="21"/>
      <c r="G301" s="27" t="e">
        <f>#REF!+#REF!</f>
        <v>#REF!</v>
      </c>
      <c r="H301" s="27" t="e">
        <f>#REF!+#REF!</f>
        <v>#REF!</v>
      </c>
      <c r="I301" s="27" t="e">
        <f>#REF!+#REF!</f>
        <v>#REF!</v>
      </c>
      <c r="J301" s="111">
        <f>J302+J303+J304+J305</f>
        <v>557</v>
      </c>
      <c r="K301" s="195">
        <f>K302+K303+K304+K305</f>
        <v>199.282</v>
      </c>
      <c r="L301" s="195">
        <f>L302+L303+L304+L305</f>
        <v>756.282</v>
      </c>
      <c r="M301" s="195"/>
      <c r="N301" s="196">
        <f>N302+N303+N304+N305</f>
        <v>557</v>
      </c>
    </row>
    <row r="302" spans="1:14" ht="15">
      <c r="A302" s="129" t="s">
        <v>366</v>
      </c>
      <c r="B302" s="21" t="s">
        <v>273</v>
      </c>
      <c r="C302" s="21" t="s">
        <v>7</v>
      </c>
      <c r="D302" s="21" t="s">
        <v>13</v>
      </c>
      <c r="E302" s="21" t="s">
        <v>120</v>
      </c>
      <c r="F302" s="21" t="s">
        <v>157</v>
      </c>
      <c r="G302" s="27"/>
      <c r="H302" s="25"/>
      <c r="I302" s="27"/>
      <c r="J302" s="111">
        <v>555</v>
      </c>
      <c r="K302" s="195">
        <v>201.282</v>
      </c>
      <c r="L302" s="195">
        <f>SUM(J302:K302)</f>
        <v>756.282</v>
      </c>
      <c r="M302" s="195"/>
      <c r="N302" s="196">
        <v>555</v>
      </c>
    </row>
    <row r="303" spans="1:14" ht="32.25" hidden="1">
      <c r="A303" s="129" t="s">
        <v>159</v>
      </c>
      <c r="B303" s="21" t="s">
        <v>273</v>
      </c>
      <c r="C303" s="21" t="s">
        <v>7</v>
      </c>
      <c r="D303" s="21" t="s">
        <v>13</v>
      </c>
      <c r="E303" s="21" t="s">
        <v>120</v>
      </c>
      <c r="F303" s="21" t="s">
        <v>160</v>
      </c>
      <c r="G303" s="27"/>
      <c r="H303" s="25"/>
      <c r="I303" s="27"/>
      <c r="J303" s="111"/>
      <c r="K303" s="195"/>
      <c r="L303" s="195">
        <f>SUM(J303:K303)</f>
        <v>0</v>
      </c>
      <c r="M303" s="195"/>
      <c r="N303" s="196"/>
    </row>
    <row r="304" spans="1:14" ht="32.25" hidden="1">
      <c r="A304" s="129" t="s">
        <v>163</v>
      </c>
      <c r="B304" s="21" t="s">
        <v>273</v>
      </c>
      <c r="C304" s="21" t="s">
        <v>7</v>
      </c>
      <c r="D304" s="21" t="s">
        <v>13</v>
      </c>
      <c r="E304" s="21" t="s">
        <v>120</v>
      </c>
      <c r="F304" s="21" t="s">
        <v>164</v>
      </c>
      <c r="G304" s="27"/>
      <c r="H304" s="25"/>
      <c r="I304" s="27"/>
      <c r="J304" s="111"/>
      <c r="K304" s="195"/>
      <c r="L304" s="195">
        <f>SUM(J304:K304)</f>
        <v>0</v>
      </c>
      <c r="M304" s="195"/>
      <c r="N304" s="196"/>
    </row>
    <row r="305" spans="1:14" ht="21.75">
      <c r="A305" s="129" t="s">
        <v>236</v>
      </c>
      <c r="B305" s="21" t="s">
        <v>273</v>
      </c>
      <c r="C305" s="21" t="s">
        <v>7</v>
      </c>
      <c r="D305" s="21" t="s">
        <v>13</v>
      </c>
      <c r="E305" s="21" t="s">
        <v>120</v>
      </c>
      <c r="F305" s="21" t="s">
        <v>152</v>
      </c>
      <c r="G305" s="27"/>
      <c r="H305" s="25"/>
      <c r="I305" s="27"/>
      <c r="J305" s="111">
        <v>2</v>
      </c>
      <c r="K305" s="195">
        <v>-2</v>
      </c>
      <c r="L305" s="195">
        <f>SUM(J305:K305)</f>
        <v>0</v>
      </c>
      <c r="M305" s="195"/>
      <c r="N305" s="196">
        <v>2</v>
      </c>
    </row>
    <row r="306" spans="1:14" s="61" customFormat="1" ht="14.25">
      <c r="A306" s="132" t="s">
        <v>285</v>
      </c>
      <c r="B306" s="24" t="s">
        <v>273</v>
      </c>
      <c r="C306" s="24" t="s">
        <v>7</v>
      </c>
      <c r="D306" s="24" t="s">
        <v>15</v>
      </c>
      <c r="E306" s="24"/>
      <c r="F306" s="24"/>
      <c r="G306" s="20" t="e">
        <f aca="true" t="shared" si="40" ref="G306:L306">G307</f>
        <v>#REF!</v>
      </c>
      <c r="H306" s="20" t="e">
        <f t="shared" si="40"/>
        <v>#REF!</v>
      </c>
      <c r="I306" s="20" t="e">
        <f t="shared" si="40"/>
        <v>#REF!</v>
      </c>
      <c r="J306" s="116">
        <f t="shared" si="40"/>
        <v>100</v>
      </c>
      <c r="K306" s="192">
        <f t="shared" si="40"/>
        <v>100</v>
      </c>
      <c r="L306" s="192">
        <f t="shared" si="40"/>
        <v>200</v>
      </c>
      <c r="M306" s="192"/>
      <c r="N306" s="198">
        <f>N307</f>
        <v>0</v>
      </c>
    </row>
    <row r="307" spans="1:14" ht="18" customHeight="1">
      <c r="A307" s="133" t="s">
        <v>286</v>
      </c>
      <c r="B307" s="21" t="s">
        <v>273</v>
      </c>
      <c r="C307" s="21" t="s">
        <v>7</v>
      </c>
      <c r="D307" s="21" t="s">
        <v>15</v>
      </c>
      <c r="E307" s="21" t="s">
        <v>287</v>
      </c>
      <c r="F307" s="21"/>
      <c r="G307" s="27" t="e">
        <f>G310</f>
        <v>#REF!</v>
      </c>
      <c r="H307" s="27" t="e">
        <f>H310</f>
        <v>#REF!</v>
      </c>
      <c r="I307" s="27" t="e">
        <f>I310</f>
        <v>#REF!</v>
      </c>
      <c r="J307" s="117">
        <f>J310+J308</f>
        <v>100</v>
      </c>
      <c r="K307" s="117">
        <f>K310+K308</f>
        <v>100</v>
      </c>
      <c r="L307" s="117">
        <f>L310+L308</f>
        <v>200</v>
      </c>
      <c r="M307" s="195"/>
      <c r="N307" s="199">
        <f>N310</f>
        <v>0</v>
      </c>
    </row>
    <row r="308" spans="1:14" ht="18" customHeight="1">
      <c r="A308" s="133" t="s">
        <v>532</v>
      </c>
      <c r="B308" s="21" t="s">
        <v>273</v>
      </c>
      <c r="C308" s="21" t="s">
        <v>7</v>
      </c>
      <c r="D308" s="21" t="s">
        <v>15</v>
      </c>
      <c r="E308" s="21" t="s">
        <v>531</v>
      </c>
      <c r="F308" s="21"/>
      <c r="G308" s="27" t="e">
        <f>#REF!</f>
        <v>#REF!</v>
      </c>
      <c r="H308" s="27" t="e">
        <f>#REF!</f>
        <v>#REF!</v>
      </c>
      <c r="I308" s="27" t="e">
        <f>#REF!</f>
        <v>#REF!</v>
      </c>
      <c r="J308" s="157">
        <f>J309</f>
        <v>0</v>
      </c>
      <c r="K308" s="202">
        <f>K309</f>
        <v>100</v>
      </c>
      <c r="L308" s="202">
        <f>L309</f>
        <v>100</v>
      </c>
      <c r="M308" s="202"/>
      <c r="N308" s="196">
        <f>N309</f>
        <v>0</v>
      </c>
    </row>
    <row r="309" spans="1:14" ht="22.5" customHeight="1">
      <c r="A309" s="125" t="s">
        <v>150</v>
      </c>
      <c r="B309" s="21" t="s">
        <v>273</v>
      </c>
      <c r="C309" s="21" t="s">
        <v>7</v>
      </c>
      <c r="D309" s="21" t="s">
        <v>15</v>
      </c>
      <c r="E309" s="21" t="s">
        <v>531</v>
      </c>
      <c r="F309" s="21" t="s">
        <v>152</v>
      </c>
      <c r="G309" s="27"/>
      <c r="H309" s="27"/>
      <c r="I309" s="27"/>
      <c r="J309" s="117"/>
      <c r="K309" s="195">
        <v>100</v>
      </c>
      <c r="L309" s="195">
        <f>J309+K309</f>
        <v>100</v>
      </c>
      <c r="M309" s="195"/>
      <c r="N309" s="199"/>
    </row>
    <row r="310" spans="1:14" ht="18" customHeight="1">
      <c r="A310" s="133" t="s">
        <v>288</v>
      </c>
      <c r="B310" s="21" t="s">
        <v>273</v>
      </c>
      <c r="C310" s="21" t="s">
        <v>7</v>
      </c>
      <c r="D310" s="21" t="s">
        <v>15</v>
      </c>
      <c r="E310" s="21" t="s">
        <v>289</v>
      </c>
      <c r="F310" s="21"/>
      <c r="G310" s="27" t="e">
        <f>#REF!</f>
        <v>#REF!</v>
      </c>
      <c r="H310" s="27" t="e">
        <f>#REF!</f>
        <v>#REF!</v>
      </c>
      <c r="I310" s="27" t="e">
        <f>#REF!</f>
        <v>#REF!</v>
      </c>
      <c r="J310" s="157">
        <f>J311</f>
        <v>100</v>
      </c>
      <c r="K310" s="202">
        <f>K311</f>
        <v>0</v>
      </c>
      <c r="L310" s="202">
        <f>L311</f>
        <v>100</v>
      </c>
      <c r="M310" s="202"/>
      <c r="N310" s="196">
        <f>N311</f>
        <v>0</v>
      </c>
    </row>
    <row r="311" spans="1:14" ht="23.25" customHeight="1">
      <c r="A311" s="125" t="s">
        <v>150</v>
      </c>
      <c r="B311" s="21" t="s">
        <v>273</v>
      </c>
      <c r="C311" s="21" t="s">
        <v>7</v>
      </c>
      <c r="D311" s="21" t="s">
        <v>15</v>
      </c>
      <c r="E311" s="21" t="s">
        <v>289</v>
      </c>
      <c r="F311" s="21" t="s">
        <v>152</v>
      </c>
      <c r="G311" s="27"/>
      <c r="H311" s="27"/>
      <c r="I311" s="27"/>
      <c r="J311" s="117">
        <v>100</v>
      </c>
      <c r="K311" s="195"/>
      <c r="L311" s="195">
        <f>J311+K311</f>
        <v>100</v>
      </c>
      <c r="M311" s="195"/>
      <c r="N311" s="199"/>
    </row>
    <row r="312" spans="1:14" ht="16.5" customHeight="1">
      <c r="A312" s="132" t="s">
        <v>20</v>
      </c>
      <c r="B312" s="24" t="s">
        <v>273</v>
      </c>
      <c r="C312" s="24" t="s">
        <v>7</v>
      </c>
      <c r="D312" s="24" t="s">
        <v>19</v>
      </c>
      <c r="E312" s="24"/>
      <c r="F312" s="24"/>
      <c r="G312" s="20">
        <f>G324+G313</f>
        <v>0</v>
      </c>
      <c r="H312" s="20">
        <f>H324+H313</f>
        <v>265.4</v>
      </c>
      <c r="I312" s="20">
        <f>I324+I313</f>
        <v>0</v>
      </c>
      <c r="J312" s="110">
        <f>J313+J315+J324+J328+J320</f>
        <v>788.79</v>
      </c>
      <c r="K312" s="192">
        <f>K313+K315+K324+K328+K320</f>
        <v>1141.4099999999999</v>
      </c>
      <c r="L312" s="192">
        <f>L313+L315+L324+L328+L320</f>
        <v>1930.2</v>
      </c>
      <c r="M312" s="192"/>
      <c r="N312" s="193">
        <f>N313+N315+N324+N328+N320</f>
        <v>703.79</v>
      </c>
    </row>
    <row r="313" spans="1:14" ht="24" customHeight="1">
      <c r="A313" s="142" t="s">
        <v>280</v>
      </c>
      <c r="B313" s="21" t="s">
        <v>273</v>
      </c>
      <c r="C313" s="21" t="s">
        <v>7</v>
      </c>
      <c r="D313" s="21" t="s">
        <v>19</v>
      </c>
      <c r="E313" s="21" t="s">
        <v>281</v>
      </c>
      <c r="F313" s="21"/>
      <c r="G313" s="27">
        <f>G316</f>
        <v>195</v>
      </c>
      <c r="H313" s="27">
        <f>H316</f>
        <v>0</v>
      </c>
      <c r="I313" s="27">
        <f>I316</f>
        <v>0</v>
      </c>
      <c r="J313" s="111">
        <f>J314</f>
        <v>54.3</v>
      </c>
      <c r="K313" s="195">
        <f>K314</f>
        <v>-5.3</v>
      </c>
      <c r="L313" s="195">
        <f>L314</f>
        <v>49</v>
      </c>
      <c r="M313" s="195"/>
      <c r="N313" s="196">
        <f>N314</f>
        <v>54.3</v>
      </c>
    </row>
    <row r="314" spans="1:14" ht="27.75" customHeight="1">
      <c r="A314" s="129" t="s">
        <v>236</v>
      </c>
      <c r="B314" s="21" t="s">
        <v>273</v>
      </c>
      <c r="C314" s="21" t="s">
        <v>7</v>
      </c>
      <c r="D314" s="21" t="s">
        <v>19</v>
      </c>
      <c r="E314" s="21" t="s">
        <v>281</v>
      </c>
      <c r="F314" s="21" t="s">
        <v>152</v>
      </c>
      <c r="G314" s="27"/>
      <c r="H314" s="27"/>
      <c r="I314" s="27"/>
      <c r="J314" s="117">
        <v>54.3</v>
      </c>
      <c r="K314" s="195">
        <v>-5.3</v>
      </c>
      <c r="L314" s="195">
        <f>J314+K314</f>
        <v>49</v>
      </c>
      <c r="M314" s="195"/>
      <c r="N314" s="199">
        <v>54.3</v>
      </c>
    </row>
    <row r="315" spans="1:14" ht="28.5" customHeight="1">
      <c r="A315" s="142" t="s">
        <v>290</v>
      </c>
      <c r="B315" s="21" t="s">
        <v>273</v>
      </c>
      <c r="C315" s="21" t="s">
        <v>7</v>
      </c>
      <c r="D315" s="21" t="s">
        <v>19</v>
      </c>
      <c r="E315" s="21" t="s">
        <v>291</v>
      </c>
      <c r="F315" s="21"/>
      <c r="G315" s="27"/>
      <c r="H315" s="27"/>
      <c r="I315" s="27"/>
      <c r="J315" s="111">
        <f>J316+J317+J318+J319</f>
        <v>479</v>
      </c>
      <c r="K315" s="195">
        <f>K316+K317+K318+K319</f>
        <v>126</v>
      </c>
      <c r="L315" s="195">
        <f>L316+L317+L318+L319</f>
        <v>605</v>
      </c>
      <c r="M315" s="195"/>
      <c r="N315" s="196">
        <f>N316+N317+N318+N319</f>
        <v>479</v>
      </c>
    </row>
    <row r="316" spans="1:14" ht="28.5" customHeight="1" hidden="1">
      <c r="A316" s="133" t="s">
        <v>98</v>
      </c>
      <c r="B316" s="21" t="s">
        <v>273</v>
      </c>
      <c r="C316" s="21" t="s">
        <v>7</v>
      </c>
      <c r="D316" s="21" t="s">
        <v>19</v>
      </c>
      <c r="E316" s="21" t="s">
        <v>291</v>
      </c>
      <c r="F316" s="21" t="s">
        <v>99</v>
      </c>
      <c r="G316" s="27">
        <v>195</v>
      </c>
      <c r="H316" s="25"/>
      <c r="I316" s="27"/>
      <c r="J316" s="117"/>
      <c r="K316" s="195"/>
      <c r="L316" s="195">
        <f>J316+K316</f>
        <v>0</v>
      </c>
      <c r="M316" s="195"/>
      <c r="N316" s="199"/>
    </row>
    <row r="317" spans="1:14" ht="14.25" customHeight="1">
      <c r="A317" s="125" t="s">
        <v>156</v>
      </c>
      <c r="B317" s="21" t="s">
        <v>273</v>
      </c>
      <c r="C317" s="21" t="s">
        <v>7</v>
      </c>
      <c r="D317" s="21" t="s">
        <v>19</v>
      </c>
      <c r="E317" s="21" t="s">
        <v>291</v>
      </c>
      <c r="F317" s="21" t="s">
        <v>157</v>
      </c>
      <c r="G317" s="27"/>
      <c r="H317" s="25"/>
      <c r="I317" s="27"/>
      <c r="J317" s="111">
        <v>328.56</v>
      </c>
      <c r="K317" s="195">
        <v>126</v>
      </c>
      <c r="L317" s="195">
        <f>J317+K317</f>
        <v>454.56</v>
      </c>
      <c r="M317" s="195"/>
      <c r="N317" s="196">
        <v>328.56</v>
      </c>
    </row>
    <row r="318" spans="1:14" ht="28.5" customHeight="1">
      <c r="A318" s="125" t="s">
        <v>159</v>
      </c>
      <c r="B318" s="21" t="s">
        <v>273</v>
      </c>
      <c r="C318" s="21" t="s">
        <v>7</v>
      </c>
      <c r="D318" s="21" t="s">
        <v>19</v>
      </c>
      <c r="E318" s="21" t="s">
        <v>291</v>
      </c>
      <c r="F318" s="21" t="s">
        <v>160</v>
      </c>
      <c r="G318" s="27"/>
      <c r="H318" s="25"/>
      <c r="I318" s="27"/>
      <c r="J318" s="111">
        <v>1</v>
      </c>
      <c r="K318" s="195"/>
      <c r="L318" s="195">
        <f>J318+K318</f>
        <v>1</v>
      </c>
      <c r="M318" s="195"/>
      <c r="N318" s="196">
        <v>1</v>
      </c>
    </row>
    <row r="319" spans="1:14" ht="28.5" customHeight="1">
      <c r="A319" s="125" t="s">
        <v>150</v>
      </c>
      <c r="B319" s="21" t="s">
        <v>273</v>
      </c>
      <c r="C319" s="21" t="s">
        <v>7</v>
      </c>
      <c r="D319" s="21" t="s">
        <v>19</v>
      </c>
      <c r="E319" s="21" t="s">
        <v>291</v>
      </c>
      <c r="F319" s="21" t="s">
        <v>152</v>
      </c>
      <c r="G319" s="27"/>
      <c r="H319" s="25"/>
      <c r="I319" s="27"/>
      <c r="J319" s="111">
        <v>149.44</v>
      </c>
      <c r="K319" s="195"/>
      <c r="L319" s="195">
        <f>J319+K319</f>
        <v>149.44</v>
      </c>
      <c r="M319" s="195"/>
      <c r="N319" s="196">
        <v>149.44</v>
      </c>
    </row>
    <row r="320" spans="1:14" ht="42">
      <c r="A320" s="137" t="s">
        <v>210</v>
      </c>
      <c r="B320" s="34" t="s">
        <v>273</v>
      </c>
      <c r="C320" s="34" t="s">
        <v>7</v>
      </c>
      <c r="D320" s="34" t="s">
        <v>19</v>
      </c>
      <c r="E320" s="34" t="s">
        <v>211</v>
      </c>
      <c r="F320" s="21"/>
      <c r="G320" s="27"/>
      <c r="H320" s="25"/>
      <c r="I320" s="27"/>
      <c r="J320" s="111">
        <f>J321+J322+J323</f>
        <v>0</v>
      </c>
      <c r="K320" s="195">
        <f>K321+K322+K323</f>
        <v>212</v>
      </c>
      <c r="L320" s="195">
        <f>L321+L322+L323</f>
        <v>212</v>
      </c>
      <c r="M320" s="195"/>
      <c r="N320" s="196">
        <f>N321+N322+N323</f>
        <v>0</v>
      </c>
    </row>
    <row r="321" spans="1:14" ht="15.75" customHeight="1">
      <c r="A321" s="125" t="s">
        <v>156</v>
      </c>
      <c r="B321" s="34" t="s">
        <v>273</v>
      </c>
      <c r="C321" s="34" t="s">
        <v>7</v>
      </c>
      <c r="D321" s="34" t="s">
        <v>19</v>
      </c>
      <c r="E321" s="34" t="s">
        <v>211</v>
      </c>
      <c r="F321" s="21" t="s">
        <v>157</v>
      </c>
      <c r="G321" s="27"/>
      <c r="H321" s="25"/>
      <c r="I321" s="27"/>
      <c r="J321" s="111"/>
      <c r="K321" s="195">
        <v>212</v>
      </c>
      <c r="L321" s="195">
        <f>J321+K321</f>
        <v>212</v>
      </c>
      <c r="M321" s="195"/>
      <c r="N321" s="196"/>
    </row>
    <row r="322" spans="1:14" ht="31.5" hidden="1">
      <c r="A322" s="125" t="s">
        <v>163</v>
      </c>
      <c r="B322" s="21" t="s">
        <v>273</v>
      </c>
      <c r="C322" s="21" t="s">
        <v>7</v>
      </c>
      <c r="D322" s="21" t="s">
        <v>19</v>
      </c>
      <c r="E322" s="21" t="s">
        <v>502</v>
      </c>
      <c r="F322" s="21" t="s">
        <v>164</v>
      </c>
      <c r="G322" s="27"/>
      <c r="H322" s="25"/>
      <c r="I322" s="27"/>
      <c r="J322" s="111"/>
      <c r="K322" s="195"/>
      <c r="L322" s="195">
        <f>J322+K322</f>
        <v>0</v>
      </c>
      <c r="M322" s="195"/>
      <c r="N322" s="196"/>
    </row>
    <row r="323" spans="1:14" ht="31.5" hidden="1">
      <c r="A323" s="125" t="s">
        <v>150</v>
      </c>
      <c r="B323" s="21" t="s">
        <v>273</v>
      </c>
      <c r="C323" s="21" t="s">
        <v>7</v>
      </c>
      <c r="D323" s="21" t="s">
        <v>19</v>
      </c>
      <c r="E323" s="21" t="s">
        <v>502</v>
      </c>
      <c r="F323" s="21" t="s">
        <v>152</v>
      </c>
      <c r="G323" s="27"/>
      <c r="H323" s="25"/>
      <c r="I323" s="27"/>
      <c r="J323" s="111"/>
      <c r="K323" s="195"/>
      <c r="L323" s="195">
        <f>J323+K323</f>
        <v>0</v>
      </c>
      <c r="M323" s="195"/>
      <c r="N323" s="196"/>
    </row>
    <row r="324" spans="1:14" ht="29.25" customHeight="1">
      <c r="A324" s="133" t="s">
        <v>292</v>
      </c>
      <c r="B324" s="21" t="s">
        <v>273</v>
      </c>
      <c r="C324" s="21" t="s">
        <v>7</v>
      </c>
      <c r="D324" s="21" t="s">
        <v>19</v>
      </c>
      <c r="E324" s="21" t="s">
        <v>293</v>
      </c>
      <c r="F324" s="21"/>
      <c r="G324" s="27">
        <f aca="true" t="shared" si="41" ref="G324:L325">G325</f>
        <v>-195</v>
      </c>
      <c r="H324" s="27">
        <f t="shared" si="41"/>
        <v>265.4</v>
      </c>
      <c r="I324" s="27">
        <f t="shared" si="41"/>
        <v>0</v>
      </c>
      <c r="J324" s="117">
        <f t="shared" si="41"/>
        <v>135</v>
      </c>
      <c r="K324" s="195">
        <f>K325</f>
        <v>-0.8</v>
      </c>
      <c r="L324" s="195">
        <f t="shared" si="41"/>
        <v>134.2</v>
      </c>
      <c r="M324" s="195"/>
      <c r="N324" s="199">
        <f>N325</f>
        <v>0</v>
      </c>
    </row>
    <row r="325" spans="1:14" ht="17.25" customHeight="1">
      <c r="A325" s="133" t="s">
        <v>100</v>
      </c>
      <c r="B325" s="21" t="s">
        <v>273</v>
      </c>
      <c r="C325" s="21" t="s">
        <v>7</v>
      </c>
      <c r="D325" s="21" t="s">
        <v>19</v>
      </c>
      <c r="E325" s="21" t="s">
        <v>294</v>
      </c>
      <c r="F325" s="21"/>
      <c r="G325" s="27">
        <f t="shared" si="41"/>
        <v>-195</v>
      </c>
      <c r="H325" s="27">
        <f t="shared" si="41"/>
        <v>265.4</v>
      </c>
      <c r="I325" s="27">
        <f t="shared" si="41"/>
        <v>0</v>
      </c>
      <c r="J325" s="111">
        <f>J326+J327</f>
        <v>135</v>
      </c>
      <c r="K325" s="195">
        <f>K326+K327</f>
        <v>-0.8</v>
      </c>
      <c r="L325" s="195">
        <f>L326+L327</f>
        <v>134.2</v>
      </c>
      <c r="M325" s="195"/>
      <c r="N325" s="196">
        <f>N326+N327</f>
        <v>0</v>
      </c>
    </row>
    <row r="326" spans="1:14" ht="27.75" customHeight="1" hidden="1">
      <c r="A326" s="133" t="s">
        <v>98</v>
      </c>
      <c r="B326" s="21" t="s">
        <v>273</v>
      </c>
      <c r="C326" s="21" t="s">
        <v>7</v>
      </c>
      <c r="D326" s="21" t="s">
        <v>19</v>
      </c>
      <c r="E326" s="21" t="s">
        <v>294</v>
      </c>
      <c r="F326" s="21" t="s">
        <v>99</v>
      </c>
      <c r="G326" s="27">
        <v>-195</v>
      </c>
      <c r="H326" s="27">
        <f>204.4+61</f>
        <v>265.4</v>
      </c>
      <c r="I326" s="27"/>
      <c r="J326" s="117"/>
      <c r="K326" s="195"/>
      <c r="L326" s="195">
        <f>J326+K326</f>
        <v>0</v>
      </c>
      <c r="M326" s="195"/>
      <c r="N326" s="199"/>
    </row>
    <row r="327" spans="1:14" ht="27" customHeight="1">
      <c r="A327" s="125" t="s">
        <v>150</v>
      </c>
      <c r="B327" s="21" t="s">
        <v>273</v>
      </c>
      <c r="C327" s="21" t="s">
        <v>7</v>
      </c>
      <c r="D327" s="21" t="s">
        <v>19</v>
      </c>
      <c r="E327" s="21" t="s">
        <v>294</v>
      </c>
      <c r="F327" s="21" t="s">
        <v>152</v>
      </c>
      <c r="G327" s="27"/>
      <c r="H327" s="27"/>
      <c r="I327" s="27"/>
      <c r="J327" s="117">
        <v>135</v>
      </c>
      <c r="K327" s="195">
        <v>-0.8</v>
      </c>
      <c r="L327" s="195">
        <f>J327+K327</f>
        <v>134.2</v>
      </c>
      <c r="M327" s="195"/>
      <c r="N327" s="199"/>
    </row>
    <row r="328" spans="1:14" ht="27" customHeight="1">
      <c r="A328" s="126" t="s">
        <v>295</v>
      </c>
      <c r="B328" s="21" t="s">
        <v>273</v>
      </c>
      <c r="C328" s="21" t="s">
        <v>7</v>
      </c>
      <c r="D328" s="21" t="s">
        <v>19</v>
      </c>
      <c r="E328" s="21" t="s">
        <v>296</v>
      </c>
      <c r="F328" s="21"/>
      <c r="G328" s="27"/>
      <c r="H328" s="27"/>
      <c r="I328" s="27"/>
      <c r="J328" s="117">
        <f>J329</f>
        <v>120.49</v>
      </c>
      <c r="K328" s="201">
        <f>K329</f>
        <v>809.51</v>
      </c>
      <c r="L328" s="201">
        <f>L329</f>
        <v>930</v>
      </c>
      <c r="M328" s="201"/>
      <c r="N328" s="199">
        <f>N329</f>
        <v>170.49</v>
      </c>
    </row>
    <row r="329" spans="1:14" ht="27" customHeight="1">
      <c r="A329" s="125" t="s">
        <v>150</v>
      </c>
      <c r="B329" s="21" t="s">
        <v>273</v>
      </c>
      <c r="C329" s="21" t="s">
        <v>7</v>
      </c>
      <c r="D329" s="21" t="s">
        <v>19</v>
      </c>
      <c r="E329" s="21" t="s">
        <v>296</v>
      </c>
      <c r="F329" s="21" t="s">
        <v>152</v>
      </c>
      <c r="G329" s="27"/>
      <c r="H329" s="27"/>
      <c r="I329" s="27"/>
      <c r="J329" s="117">
        <v>120.49</v>
      </c>
      <c r="K329" s="195">
        <v>809.51</v>
      </c>
      <c r="L329" s="195">
        <f>J329+K329</f>
        <v>930</v>
      </c>
      <c r="M329" s="195"/>
      <c r="N329" s="199">
        <v>170.49</v>
      </c>
    </row>
    <row r="330" spans="1:14" s="69" customFormat="1" ht="21">
      <c r="A330" s="132" t="s">
        <v>25</v>
      </c>
      <c r="B330" s="24" t="s">
        <v>273</v>
      </c>
      <c r="C330" s="24" t="s">
        <v>9</v>
      </c>
      <c r="D330" s="24"/>
      <c r="E330" s="24"/>
      <c r="F330" s="24"/>
      <c r="G330" s="20">
        <f aca="true" t="shared" si="42" ref="G330:I333">G331</f>
        <v>0</v>
      </c>
      <c r="H330" s="20">
        <f t="shared" si="42"/>
        <v>57.6</v>
      </c>
      <c r="I330" s="20">
        <f t="shared" si="42"/>
        <v>0</v>
      </c>
      <c r="J330" s="116">
        <f>J331+J336</f>
        <v>100</v>
      </c>
      <c r="K330" s="200">
        <f>K331+K336</f>
        <v>20</v>
      </c>
      <c r="L330" s="200">
        <f>L331+L336</f>
        <v>120</v>
      </c>
      <c r="M330" s="200"/>
      <c r="N330" s="198">
        <f>N331+N336</f>
        <v>25</v>
      </c>
    </row>
    <row r="331" spans="1:14" s="61" customFormat="1" ht="31.5">
      <c r="A331" s="132" t="s">
        <v>297</v>
      </c>
      <c r="B331" s="24" t="s">
        <v>273</v>
      </c>
      <c r="C331" s="24" t="s">
        <v>9</v>
      </c>
      <c r="D331" s="24" t="s">
        <v>29</v>
      </c>
      <c r="E331" s="24"/>
      <c r="F331" s="24"/>
      <c r="G331" s="20">
        <f t="shared" si="42"/>
        <v>0</v>
      </c>
      <c r="H331" s="20">
        <f t="shared" si="42"/>
        <v>57.6</v>
      </c>
      <c r="I331" s="20">
        <f t="shared" si="42"/>
        <v>0</v>
      </c>
      <c r="J331" s="116">
        <f aca="true" t="shared" si="43" ref="J331:N332">J332</f>
        <v>75</v>
      </c>
      <c r="K331" s="192">
        <f t="shared" si="43"/>
        <v>0</v>
      </c>
      <c r="L331" s="192">
        <f t="shared" si="43"/>
        <v>75</v>
      </c>
      <c r="M331" s="192"/>
      <c r="N331" s="198">
        <f t="shared" si="43"/>
        <v>0</v>
      </c>
    </row>
    <row r="332" spans="1:14" ht="21.75">
      <c r="A332" s="133" t="s">
        <v>298</v>
      </c>
      <c r="B332" s="21" t="s">
        <v>273</v>
      </c>
      <c r="C332" s="21" t="s">
        <v>9</v>
      </c>
      <c r="D332" s="21" t="s">
        <v>29</v>
      </c>
      <c r="E332" s="21" t="s">
        <v>299</v>
      </c>
      <c r="F332" s="21"/>
      <c r="G332" s="27">
        <f t="shared" si="42"/>
        <v>0</v>
      </c>
      <c r="H332" s="27">
        <f t="shared" si="42"/>
        <v>57.6</v>
      </c>
      <c r="I332" s="27">
        <f t="shared" si="42"/>
        <v>0</v>
      </c>
      <c r="J332" s="117">
        <f t="shared" si="43"/>
        <v>75</v>
      </c>
      <c r="K332" s="195">
        <f t="shared" si="43"/>
        <v>0</v>
      </c>
      <c r="L332" s="195">
        <f t="shared" si="43"/>
        <v>75</v>
      </c>
      <c r="M332" s="195"/>
      <c r="N332" s="199">
        <f t="shared" si="43"/>
        <v>0</v>
      </c>
    </row>
    <row r="333" spans="1:14" ht="32.25">
      <c r="A333" s="133" t="s">
        <v>300</v>
      </c>
      <c r="B333" s="21" t="s">
        <v>273</v>
      </c>
      <c r="C333" s="21" t="s">
        <v>9</v>
      </c>
      <c r="D333" s="21" t="s">
        <v>29</v>
      </c>
      <c r="E333" s="21" t="s">
        <v>301</v>
      </c>
      <c r="F333" s="21"/>
      <c r="G333" s="27">
        <f t="shared" si="42"/>
        <v>0</v>
      </c>
      <c r="H333" s="27">
        <f t="shared" si="42"/>
        <v>57.6</v>
      </c>
      <c r="I333" s="27">
        <f t="shared" si="42"/>
        <v>0</v>
      </c>
      <c r="J333" s="111">
        <f>J334+J335</f>
        <v>75</v>
      </c>
      <c r="K333" s="195">
        <f>K334+K335</f>
        <v>0</v>
      </c>
      <c r="L333" s="195">
        <f>L334+L335</f>
        <v>75</v>
      </c>
      <c r="M333" s="195"/>
      <c r="N333" s="196">
        <f>N334+N335</f>
        <v>0</v>
      </c>
    </row>
    <row r="334" spans="1:14" ht="32.25" hidden="1">
      <c r="A334" s="133" t="s">
        <v>302</v>
      </c>
      <c r="B334" s="21" t="s">
        <v>273</v>
      </c>
      <c r="C334" s="21" t="s">
        <v>9</v>
      </c>
      <c r="D334" s="21" t="s">
        <v>29</v>
      </c>
      <c r="E334" s="21" t="s">
        <v>301</v>
      </c>
      <c r="F334" s="21" t="s">
        <v>303</v>
      </c>
      <c r="G334" s="27"/>
      <c r="H334" s="27">
        <v>57.6</v>
      </c>
      <c r="I334" s="27"/>
      <c r="J334" s="117"/>
      <c r="K334" s="195"/>
      <c r="L334" s="195">
        <f>J334+K334</f>
        <v>0</v>
      </c>
      <c r="M334" s="195"/>
      <c r="N334" s="199"/>
    </row>
    <row r="335" spans="1:14" ht="24.75" customHeight="1">
      <c r="A335" s="125" t="s">
        <v>150</v>
      </c>
      <c r="B335" s="21" t="s">
        <v>273</v>
      </c>
      <c r="C335" s="21" t="s">
        <v>9</v>
      </c>
      <c r="D335" s="21" t="s">
        <v>29</v>
      </c>
      <c r="E335" s="21" t="s">
        <v>301</v>
      </c>
      <c r="F335" s="21" t="s">
        <v>152</v>
      </c>
      <c r="G335" s="27"/>
      <c r="H335" s="27"/>
      <c r="I335" s="27"/>
      <c r="J335" s="117">
        <v>75</v>
      </c>
      <c r="K335" s="195"/>
      <c r="L335" s="195">
        <f>J335+K335</f>
        <v>75</v>
      </c>
      <c r="M335" s="195"/>
      <c r="N335" s="199"/>
    </row>
    <row r="336" spans="1:14" s="61" customFormat="1" ht="21">
      <c r="A336" s="143" t="s">
        <v>30</v>
      </c>
      <c r="B336" s="24" t="s">
        <v>273</v>
      </c>
      <c r="C336" s="24" t="s">
        <v>9</v>
      </c>
      <c r="D336" s="24" t="s">
        <v>21</v>
      </c>
      <c r="E336" s="24"/>
      <c r="F336" s="24"/>
      <c r="G336" s="20"/>
      <c r="H336" s="20"/>
      <c r="I336" s="20"/>
      <c r="J336" s="116">
        <f>J337</f>
        <v>25</v>
      </c>
      <c r="K336" s="200">
        <f>K337</f>
        <v>20</v>
      </c>
      <c r="L336" s="200">
        <f>L337</f>
        <v>45</v>
      </c>
      <c r="M336" s="200"/>
      <c r="N336" s="198">
        <f>N337</f>
        <v>25</v>
      </c>
    </row>
    <row r="337" spans="1:14" s="61" customFormat="1" ht="14.25">
      <c r="A337" s="133" t="s">
        <v>334</v>
      </c>
      <c r="B337" s="21" t="s">
        <v>273</v>
      </c>
      <c r="C337" s="21" t="s">
        <v>9</v>
      </c>
      <c r="D337" s="21" t="s">
        <v>21</v>
      </c>
      <c r="E337" s="21" t="s">
        <v>263</v>
      </c>
      <c r="F337" s="21"/>
      <c r="G337" s="27"/>
      <c r="H337" s="27"/>
      <c r="I337" s="27"/>
      <c r="J337" s="117">
        <f>J338+J340</f>
        <v>25</v>
      </c>
      <c r="K337" s="201">
        <f>K338+K340</f>
        <v>20</v>
      </c>
      <c r="L337" s="201">
        <f>L338+L340</f>
        <v>45</v>
      </c>
      <c r="M337" s="201"/>
      <c r="N337" s="199">
        <f>N338+N340</f>
        <v>25</v>
      </c>
    </row>
    <row r="338" spans="1:14" ht="42">
      <c r="A338" s="126" t="s">
        <v>304</v>
      </c>
      <c r="B338" s="21" t="s">
        <v>273</v>
      </c>
      <c r="C338" s="21" t="s">
        <v>9</v>
      </c>
      <c r="D338" s="21" t="s">
        <v>21</v>
      </c>
      <c r="E338" s="21" t="s">
        <v>305</v>
      </c>
      <c r="F338" s="21"/>
      <c r="G338" s="27"/>
      <c r="H338" s="27"/>
      <c r="I338" s="27"/>
      <c r="J338" s="117">
        <f>J339</f>
        <v>15</v>
      </c>
      <c r="K338" s="201">
        <f>K339</f>
        <v>0</v>
      </c>
      <c r="L338" s="201">
        <f>L339</f>
        <v>15</v>
      </c>
      <c r="M338" s="201"/>
      <c r="N338" s="199">
        <f>N339</f>
        <v>15</v>
      </c>
    </row>
    <row r="339" spans="1:14" ht="24.75" customHeight="1">
      <c r="A339" s="125" t="s">
        <v>150</v>
      </c>
      <c r="B339" s="21" t="s">
        <v>273</v>
      </c>
      <c r="C339" s="21" t="s">
        <v>9</v>
      </c>
      <c r="D339" s="21" t="s">
        <v>21</v>
      </c>
      <c r="E339" s="21" t="s">
        <v>305</v>
      </c>
      <c r="F339" s="21" t="s">
        <v>152</v>
      </c>
      <c r="G339" s="27"/>
      <c r="H339" s="27"/>
      <c r="I339" s="27"/>
      <c r="J339" s="117">
        <v>15</v>
      </c>
      <c r="K339" s="201"/>
      <c r="L339" s="201">
        <f>J339+K339</f>
        <v>15</v>
      </c>
      <c r="M339" s="201"/>
      <c r="N339" s="199">
        <v>15</v>
      </c>
    </row>
    <row r="340" spans="1:14" ht="21">
      <c r="A340" s="125" t="s">
        <v>306</v>
      </c>
      <c r="B340" s="21" t="s">
        <v>273</v>
      </c>
      <c r="C340" s="21" t="s">
        <v>9</v>
      </c>
      <c r="D340" s="21" t="s">
        <v>21</v>
      </c>
      <c r="E340" s="21" t="s">
        <v>307</v>
      </c>
      <c r="F340" s="21"/>
      <c r="G340" s="27"/>
      <c r="H340" s="27"/>
      <c r="I340" s="27"/>
      <c r="J340" s="117">
        <f>J341</f>
        <v>10</v>
      </c>
      <c r="K340" s="201">
        <f>K341</f>
        <v>20</v>
      </c>
      <c r="L340" s="201">
        <f>L341</f>
        <v>30</v>
      </c>
      <c r="M340" s="201"/>
      <c r="N340" s="199">
        <f>N341</f>
        <v>10</v>
      </c>
    </row>
    <row r="341" spans="1:14" ht="21.75" customHeight="1">
      <c r="A341" s="125" t="s">
        <v>150</v>
      </c>
      <c r="B341" s="21" t="s">
        <v>273</v>
      </c>
      <c r="C341" s="21" t="s">
        <v>9</v>
      </c>
      <c r="D341" s="21" t="s">
        <v>21</v>
      </c>
      <c r="E341" s="21" t="s">
        <v>307</v>
      </c>
      <c r="F341" s="21" t="s">
        <v>152</v>
      </c>
      <c r="G341" s="27"/>
      <c r="H341" s="27"/>
      <c r="I341" s="27"/>
      <c r="J341" s="117">
        <v>10</v>
      </c>
      <c r="K341" s="195">
        <v>20</v>
      </c>
      <c r="L341" s="195">
        <f>J341+K341</f>
        <v>30</v>
      </c>
      <c r="M341" s="195"/>
      <c r="N341" s="199">
        <v>10</v>
      </c>
    </row>
    <row r="342" spans="1:14" s="69" customFormat="1" ht="14.25">
      <c r="A342" s="132" t="s">
        <v>31</v>
      </c>
      <c r="B342" s="24" t="s">
        <v>273</v>
      </c>
      <c r="C342" s="24" t="s">
        <v>10</v>
      </c>
      <c r="D342" s="24"/>
      <c r="E342" s="24"/>
      <c r="F342" s="24"/>
      <c r="G342" s="20" t="e">
        <f>G343+G348+#REF!</f>
        <v>#REF!</v>
      </c>
      <c r="H342" s="23" t="e">
        <f>H343+H348+#REF!+#REF!</f>
        <v>#REF!</v>
      </c>
      <c r="I342" s="23" t="e">
        <f>I343+I348+#REF!+#REF!</f>
        <v>#REF!</v>
      </c>
      <c r="J342" s="116">
        <f>J343+J348</f>
        <v>1536.54</v>
      </c>
      <c r="K342" s="200">
        <f>K343+K348</f>
        <v>850.574</v>
      </c>
      <c r="L342" s="200">
        <f>L343+L348</f>
        <v>2387.114</v>
      </c>
      <c r="M342" s="200"/>
      <c r="N342" s="198">
        <f>N343+N348</f>
        <v>160</v>
      </c>
    </row>
    <row r="343" spans="1:14" s="61" customFormat="1" ht="14.25">
      <c r="A343" s="132" t="s">
        <v>34</v>
      </c>
      <c r="B343" s="24" t="s">
        <v>273</v>
      </c>
      <c r="C343" s="24" t="s">
        <v>10</v>
      </c>
      <c r="D343" s="24" t="s">
        <v>12</v>
      </c>
      <c r="E343" s="24"/>
      <c r="F343" s="24"/>
      <c r="G343" s="20">
        <f>G345</f>
        <v>0</v>
      </c>
      <c r="H343" s="20">
        <f>H345</f>
        <v>167.68</v>
      </c>
      <c r="I343" s="20">
        <f>I345</f>
        <v>0</v>
      </c>
      <c r="J343" s="116">
        <f aca="true" t="shared" si="44" ref="J343:L344">J344</f>
        <v>160</v>
      </c>
      <c r="K343" s="200">
        <f t="shared" si="44"/>
        <v>500</v>
      </c>
      <c r="L343" s="200">
        <f t="shared" si="44"/>
        <v>660</v>
      </c>
      <c r="M343" s="200"/>
      <c r="N343" s="198">
        <f>N344</f>
        <v>160</v>
      </c>
    </row>
    <row r="344" spans="1:14" ht="15">
      <c r="A344" s="133" t="s">
        <v>334</v>
      </c>
      <c r="B344" s="21" t="s">
        <v>273</v>
      </c>
      <c r="C344" s="21" t="s">
        <v>10</v>
      </c>
      <c r="D344" s="21" t="s">
        <v>12</v>
      </c>
      <c r="E344" s="21" t="s">
        <v>263</v>
      </c>
      <c r="F344" s="21"/>
      <c r="G344" s="27"/>
      <c r="H344" s="27"/>
      <c r="I344" s="27"/>
      <c r="J344" s="117">
        <f t="shared" si="44"/>
        <v>160</v>
      </c>
      <c r="K344" s="201">
        <f t="shared" si="44"/>
        <v>500</v>
      </c>
      <c r="L344" s="201">
        <f t="shared" si="44"/>
        <v>660</v>
      </c>
      <c r="M344" s="201"/>
      <c r="N344" s="199">
        <f>N345</f>
        <v>160</v>
      </c>
    </row>
    <row r="345" spans="1:14" ht="21.75">
      <c r="A345" s="133" t="s">
        <v>308</v>
      </c>
      <c r="B345" s="21" t="s">
        <v>273</v>
      </c>
      <c r="C345" s="21" t="s">
        <v>10</v>
      </c>
      <c r="D345" s="21" t="s">
        <v>12</v>
      </c>
      <c r="E345" s="21" t="s">
        <v>309</v>
      </c>
      <c r="F345" s="21"/>
      <c r="G345" s="27">
        <f>G346</f>
        <v>0</v>
      </c>
      <c r="H345" s="27">
        <f>H346</f>
        <v>167.68</v>
      </c>
      <c r="I345" s="27">
        <f>I346</f>
        <v>0</v>
      </c>
      <c r="J345" s="111">
        <f>J346+J347</f>
        <v>160</v>
      </c>
      <c r="K345" s="195">
        <f>K346+K347</f>
        <v>500</v>
      </c>
      <c r="L345" s="195">
        <f>L346+L347</f>
        <v>660</v>
      </c>
      <c r="M345" s="195"/>
      <c r="N345" s="196">
        <f>N346+N347</f>
        <v>160</v>
      </c>
    </row>
    <row r="346" spans="1:14" ht="30.75" customHeight="1" hidden="1">
      <c r="A346" s="133" t="s">
        <v>310</v>
      </c>
      <c r="B346" s="21" t="s">
        <v>273</v>
      </c>
      <c r="C346" s="21" t="s">
        <v>10</v>
      </c>
      <c r="D346" s="21" t="s">
        <v>12</v>
      </c>
      <c r="E346" s="21" t="s">
        <v>309</v>
      </c>
      <c r="F346" s="21" t="s">
        <v>311</v>
      </c>
      <c r="G346" s="27"/>
      <c r="H346" s="25">
        <v>167.68</v>
      </c>
      <c r="I346" s="27"/>
      <c r="J346" s="117"/>
      <c r="K346" s="195"/>
      <c r="L346" s="195">
        <f>J346+K346</f>
        <v>0</v>
      </c>
      <c r="M346" s="195"/>
      <c r="N346" s="199"/>
    </row>
    <row r="347" spans="1:14" ht="23.25" customHeight="1">
      <c r="A347" s="125" t="s">
        <v>150</v>
      </c>
      <c r="B347" s="21" t="s">
        <v>273</v>
      </c>
      <c r="C347" s="21" t="s">
        <v>10</v>
      </c>
      <c r="D347" s="21" t="s">
        <v>12</v>
      </c>
      <c r="E347" s="21" t="s">
        <v>309</v>
      </c>
      <c r="F347" s="21" t="s">
        <v>152</v>
      </c>
      <c r="G347" s="27"/>
      <c r="H347" s="25"/>
      <c r="I347" s="27"/>
      <c r="J347" s="117">
        <v>160</v>
      </c>
      <c r="K347" s="195">
        <v>500</v>
      </c>
      <c r="L347" s="195">
        <f>J347+K347</f>
        <v>660</v>
      </c>
      <c r="M347" s="195"/>
      <c r="N347" s="199">
        <v>160</v>
      </c>
    </row>
    <row r="348" spans="1:14" s="61" customFormat="1" ht="14.25">
      <c r="A348" s="133" t="s">
        <v>312</v>
      </c>
      <c r="B348" s="24" t="s">
        <v>273</v>
      </c>
      <c r="C348" s="24" t="s">
        <v>10</v>
      </c>
      <c r="D348" s="24" t="s">
        <v>18</v>
      </c>
      <c r="E348" s="24"/>
      <c r="F348" s="24"/>
      <c r="G348" s="20" t="e">
        <f>G349+G354+#REF!</f>
        <v>#REF!</v>
      </c>
      <c r="H348" s="20" t="e">
        <f>H349+H354+#REF!</f>
        <v>#REF!</v>
      </c>
      <c r="I348" s="20" t="e">
        <f>I349+I354+#REF!</f>
        <v>#REF!</v>
      </c>
      <c r="J348" s="116">
        <f>J349+J354+J352+J360</f>
        <v>1376.54</v>
      </c>
      <c r="K348" s="200">
        <f>K349+K354+K352+K360</f>
        <v>350.57399999999996</v>
      </c>
      <c r="L348" s="200">
        <f>L349+L354+L352+L360</f>
        <v>1727.114</v>
      </c>
      <c r="M348" s="200"/>
      <c r="N348" s="198">
        <f>N349+N354+N352+N360</f>
        <v>0</v>
      </c>
    </row>
    <row r="349" spans="1:14" ht="21.75">
      <c r="A349" s="133" t="s">
        <v>317</v>
      </c>
      <c r="B349" s="21" t="s">
        <v>273</v>
      </c>
      <c r="C349" s="21" t="s">
        <v>10</v>
      </c>
      <c r="D349" s="21" t="s">
        <v>18</v>
      </c>
      <c r="E349" s="21" t="s">
        <v>318</v>
      </c>
      <c r="F349" s="21"/>
      <c r="G349" s="26">
        <f aca="true" t="shared" si="45" ref="G349:L349">G350+G351</f>
        <v>2750</v>
      </c>
      <c r="H349" s="26">
        <f t="shared" si="45"/>
        <v>1620.1</v>
      </c>
      <c r="I349" s="26">
        <f t="shared" si="45"/>
        <v>0</v>
      </c>
      <c r="J349" s="111">
        <f t="shared" si="45"/>
        <v>500</v>
      </c>
      <c r="K349" s="195">
        <f t="shared" si="45"/>
        <v>-500</v>
      </c>
      <c r="L349" s="195">
        <f t="shared" si="45"/>
        <v>0</v>
      </c>
      <c r="M349" s="195"/>
      <c r="N349" s="196">
        <f>N350+N351</f>
        <v>0</v>
      </c>
    </row>
    <row r="350" spans="1:14" ht="15" hidden="1">
      <c r="A350" s="133" t="s">
        <v>96</v>
      </c>
      <c r="B350" s="21" t="s">
        <v>273</v>
      </c>
      <c r="C350" s="21" t="s">
        <v>10</v>
      </c>
      <c r="D350" s="21" t="s">
        <v>18</v>
      </c>
      <c r="E350" s="21" t="s">
        <v>318</v>
      </c>
      <c r="F350" s="21" t="s">
        <v>95</v>
      </c>
      <c r="G350" s="27">
        <f>2377+151+222</f>
        <v>2750</v>
      </c>
      <c r="H350" s="27">
        <f>1358.1+262</f>
        <v>1620.1</v>
      </c>
      <c r="I350" s="27"/>
      <c r="J350" s="117"/>
      <c r="K350" s="195"/>
      <c r="L350" s="195">
        <f>J350+K350</f>
        <v>0</v>
      </c>
      <c r="M350" s="195"/>
      <c r="N350" s="199"/>
    </row>
    <row r="351" spans="1:14" ht="23.25" customHeight="1">
      <c r="A351" s="125" t="s">
        <v>150</v>
      </c>
      <c r="B351" s="21" t="s">
        <v>273</v>
      </c>
      <c r="C351" s="21" t="s">
        <v>10</v>
      </c>
      <c r="D351" s="21" t="s">
        <v>18</v>
      </c>
      <c r="E351" s="21" t="s">
        <v>318</v>
      </c>
      <c r="F351" s="21" t="s">
        <v>152</v>
      </c>
      <c r="G351" s="27"/>
      <c r="H351" s="27"/>
      <c r="I351" s="27"/>
      <c r="J351" s="117">
        <v>500</v>
      </c>
      <c r="K351" s="195">
        <v>-500</v>
      </c>
      <c r="L351" s="195">
        <f>J351+K351</f>
        <v>0</v>
      </c>
      <c r="M351" s="195"/>
      <c r="N351" s="199"/>
    </row>
    <row r="352" spans="1:14" ht="15">
      <c r="A352" s="125" t="s">
        <v>319</v>
      </c>
      <c r="B352" s="21" t="s">
        <v>273</v>
      </c>
      <c r="C352" s="21" t="s">
        <v>10</v>
      </c>
      <c r="D352" s="21" t="s">
        <v>18</v>
      </c>
      <c r="E352" s="21" t="s">
        <v>320</v>
      </c>
      <c r="F352" s="21"/>
      <c r="G352" s="27"/>
      <c r="H352" s="27"/>
      <c r="I352" s="27"/>
      <c r="J352" s="117">
        <f>J353</f>
        <v>382.54</v>
      </c>
      <c r="K352" s="201">
        <f>K353</f>
        <v>669.174</v>
      </c>
      <c r="L352" s="201">
        <f>L353</f>
        <v>1051.714</v>
      </c>
      <c r="M352" s="201"/>
      <c r="N352" s="199">
        <f>N353</f>
        <v>0</v>
      </c>
    </row>
    <row r="353" spans="1:14" ht="37.5" customHeight="1">
      <c r="A353" s="125" t="s">
        <v>128</v>
      </c>
      <c r="B353" s="21" t="s">
        <v>273</v>
      </c>
      <c r="C353" s="21" t="s">
        <v>10</v>
      </c>
      <c r="D353" s="21" t="s">
        <v>18</v>
      </c>
      <c r="E353" s="21" t="s">
        <v>320</v>
      </c>
      <c r="F353" s="21" t="s">
        <v>129</v>
      </c>
      <c r="G353" s="27"/>
      <c r="H353" s="27"/>
      <c r="I353" s="27"/>
      <c r="J353" s="117">
        <v>382.54</v>
      </c>
      <c r="K353" s="195">
        <v>669.174</v>
      </c>
      <c r="L353" s="195">
        <f>J353+K353</f>
        <v>1051.714</v>
      </c>
      <c r="M353" s="195"/>
      <c r="N353" s="199"/>
    </row>
    <row r="354" spans="1:14" ht="25.5" customHeight="1">
      <c r="A354" s="133" t="s">
        <v>321</v>
      </c>
      <c r="B354" s="21" t="s">
        <v>273</v>
      </c>
      <c r="C354" s="21" t="s">
        <v>10</v>
      </c>
      <c r="D354" s="21" t="s">
        <v>18</v>
      </c>
      <c r="E354" s="21" t="s">
        <v>322</v>
      </c>
      <c r="F354" s="21"/>
      <c r="G354" s="27">
        <f>G357</f>
        <v>550</v>
      </c>
      <c r="H354" s="27">
        <f>H357</f>
        <v>314.4</v>
      </c>
      <c r="I354" s="27">
        <f>I357</f>
        <v>0</v>
      </c>
      <c r="J354" s="117">
        <f>J357+J355</f>
        <v>494</v>
      </c>
      <c r="K354" s="201">
        <f>K357+K355</f>
        <v>181.4</v>
      </c>
      <c r="L354" s="201">
        <f>L357+L355</f>
        <v>675.4</v>
      </c>
      <c r="M354" s="201"/>
      <c r="N354" s="199">
        <f>N357+N355</f>
        <v>0</v>
      </c>
    </row>
    <row r="355" spans="1:14" ht="15" hidden="1">
      <c r="A355" s="125" t="s">
        <v>494</v>
      </c>
      <c r="B355" s="21" t="s">
        <v>273</v>
      </c>
      <c r="C355" s="21" t="s">
        <v>10</v>
      </c>
      <c r="D355" s="21" t="s">
        <v>18</v>
      </c>
      <c r="E355" s="21" t="s">
        <v>493</v>
      </c>
      <c r="F355" s="21"/>
      <c r="G355" s="27"/>
      <c r="H355" s="27"/>
      <c r="I355" s="27"/>
      <c r="J355" s="117">
        <f>J356</f>
        <v>0</v>
      </c>
      <c r="K355" s="201">
        <f>K356</f>
        <v>0</v>
      </c>
      <c r="L355" s="201">
        <f>L356</f>
        <v>0</v>
      </c>
      <c r="M355" s="201"/>
      <c r="N355" s="199">
        <f>N356</f>
        <v>0</v>
      </c>
    </row>
    <row r="356" spans="1:14" ht="15" hidden="1">
      <c r="A356" s="125" t="s">
        <v>167</v>
      </c>
      <c r="B356" s="21" t="s">
        <v>273</v>
      </c>
      <c r="C356" s="21" t="s">
        <v>10</v>
      </c>
      <c r="D356" s="21" t="s">
        <v>18</v>
      </c>
      <c r="E356" s="21" t="s">
        <v>493</v>
      </c>
      <c r="F356" s="21" t="s">
        <v>168</v>
      </c>
      <c r="G356" s="27"/>
      <c r="H356" s="27"/>
      <c r="I356" s="27"/>
      <c r="J356" s="117"/>
      <c r="K356" s="195"/>
      <c r="L356" s="195">
        <f>J356+K356</f>
        <v>0</v>
      </c>
      <c r="M356" s="195"/>
      <c r="N356" s="199"/>
    </row>
    <row r="357" spans="1:14" ht="15">
      <c r="A357" s="133" t="s">
        <v>323</v>
      </c>
      <c r="B357" s="21" t="s">
        <v>273</v>
      </c>
      <c r="C357" s="21" t="s">
        <v>10</v>
      </c>
      <c r="D357" s="21" t="s">
        <v>18</v>
      </c>
      <c r="E357" s="21" t="s">
        <v>324</v>
      </c>
      <c r="F357" s="21"/>
      <c r="G357" s="27">
        <f>G358</f>
        <v>550</v>
      </c>
      <c r="H357" s="27">
        <f>H358</f>
        <v>314.4</v>
      </c>
      <c r="I357" s="27">
        <f>I358</f>
        <v>0</v>
      </c>
      <c r="J357" s="111">
        <f>J358+J359</f>
        <v>494</v>
      </c>
      <c r="K357" s="195">
        <f>K358+K359</f>
        <v>181.4</v>
      </c>
      <c r="L357" s="195">
        <f>L358+L359</f>
        <v>675.4</v>
      </c>
      <c r="M357" s="195"/>
      <c r="N357" s="196">
        <f>N358+N359</f>
        <v>0</v>
      </c>
    </row>
    <row r="358" spans="1:14" ht="31.5" hidden="1">
      <c r="A358" s="125" t="s">
        <v>163</v>
      </c>
      <c r="B358" s="21" t="s">
        <v>273</v>
      </c>
      <c r="C358" s="21" t="s">
        <v>10</v>
      </c>
      <c r="D358" s="21" t="s">
        <v>18</v>
      </c>
      <c r="E358" s="21" t="s">
        <v>324</v>
      </c>
      <c r="F358" s="21" t="s">
        <v>164</v>
      </c>
      <c r="G358" s="27">
        <v>550</v>
      </c>
      <c r="H358" s="27">
        <v>314.4</v>
      </c>
      <c r="I358" s="27"/>
      <c r="J358" s="117"/>
      <c r="K358" s="195"/>
      <c r="L358" s="195">
        <f>J358+K358</f>
        <v>0</v>
      </c>
      <c r="M358" s="195"/>
      <c r="N358" s="199"/>
    </row>
    <row r="359" spans="1:14" ht="25.5" customHeight="1">
      <c r="A359" s="125" t="s">
        <v>150</v>
      </c>
      <c r="B359" s="21" t="s">
        <v>273</v>
      </c>
      <c r="C359" s="21" t="s">
        <v>10</v>
      </c>
      <c r="D359" s="21" t="s">
        <v>18</v>
      </c>
      <c r="E359" s="21" t="s">
        <v>324</v>
      </c>
      <c r="F359" s="21" t="s">
        <v>152</v>
      </c>
      <c r="G359" s="27"/>
      <c r="H359" s="27"/>
      <c r="I359" s="27"/>
      <c r="J359" s="117">
        <v>494</v>
      </c>
      <c r="K359" s="195">
        <v>181.4</v>
      </c>
      <c r="L359" s="195">
        <f>J359+K359</f>
        <v>675.4</v>
      </c>
      <c r="M359" s="195"/>
      <c r="N359" s="199"/>
    </row>
    <row r="360" spans="1:14" ht="15" hidden="1">
      <c r="A360" s="125" t="s">
        <v>334</v>
      </c>
      <c r="B360" s="21" t="s">
        <v>273</v>
      </c>
      <c r="C360" s="21" t="s">
        <v>10</v>
      </c>
      <c r="D360" s="21" t="s">
        <v>18</v>
      </c>
      <c r="E360" s="21" t="s">
        <v>263</v>
      </c>
      <c r="F360" s="21"/>
      <c r="G360" s="27"/>
      <c r="H360" s="27"/>
      <c r="I360" s="27"/>
      <c r="J360" s="117">
        <f>J361+J363</f>
        <v>0</v>
      </c>
      <c r="K360" s="201">
        <f>K361+K363</f>
        <v>0</v>
      </c>
      <c r="L360" s="201">
        <f>L361+L363</f>
        <v>0</v>
      </c>
      <c r="M360" s="201"/>
      <c r="N360" s="199">
        <f>N361+N363</f>
        <v>0</v>
      </c>
    </row>
    <row r="361" spans="1:14" ht="32.25" hidden="1">
      <c r="A361" s="140" t="s">
        <v>464</v>
      </c>
      <c r="B361" s="21" t="s">
        <v>273</v>
      </c>
      <c r="C361" s="21" t="s">
        <v>10</v>
      </c>
      <c r="D361" s="21" t="s">
        <v>18</v>
      </c>
      <c r="E361" s="21" t="s">
        <v>463</v>
      </c>
      <c r="F361" s="21"/>
      <c r="G361" s="27"/>
      <c r="H361" s="27"/>
      <c r="I361" s="27"/>
      <c r="J361" s="117">
        <f>J362</f>
        <v>0</v>
      </c>
      <c r="K361" s="201">
        <f>K362</f>
        <v>0</v>
      </c>
      <c r="L361" s="201">
        <f>L362</f>
        <v>0</v>
      </c>
      <c r="M361" s="201"/>
      <c r="N361" s="199">
        <f>N362</f>
        <v>0</v>
      </c>
    </row>
    <row r="362" spans="1:14" ht="24.75" customHeight="1" hidden="1">
      <c r="A362" s="125" t="s">
        <v>150</v>
      </c>
      <c r="B362" s="21" t="s">
        <v>273</v>
      </c>
      <c r="C362" s="21" t="s">
        <v>10</v>
      </c>
      <c r="D362" s="21" t="s">
        <v>18</v>
      </c>
      <c r="E362" s="21" t="s">
        <v>463</v>
      </c>
      <c r="F362" s="21" t="s">
        <v>152</v>
      </c>
      <c r="G362" s="27"/>
      <c r="H362" s="27"/>
      <c r="I362" s="27"/>
      <c r="J362" s="117"/>
      <c r="K362" s="195"/>
      <c r="L362" s="195">
        <f>J362+K362</f>
        <v>0</v>
      </c>
      <c r="M362" s="195"/>
      <c r="N362" s="199"/>
    </row>
    <row r="363" spans="1:14" ht="21.75" hidden="1">
      <c r="A363" s="144" t="s">
        <v>471</v>
      </c>
      <c r="B363" s="21" t="s">
        <v>273</v>
      </c>
      <c r="C363" s="21" t="s">
        <v>10</v>
      </c>
      <c r="D363" s="21" t="s">
        <v>18</v>
      </c>
      <c r="E363" s="21" t="s">
        <v>472</v>
      </c>
      <c r="F363" s="21"/>
      <c r="G363" s="27"/>
      <c r="H363" s="27"/>
      <c r="I363" s="27"/>
      <c r="J363" s="117">
        <f>J364</f>
        <v>0</v>
      </c>
      <c r="K363" s="201">
        <f>K364</f>
        <v>0</v>
      </c>
      <c r="L363" s="201">
        <f>L364</f>
        <v>0</v>
      </c>
      <c r="M363" s="201"/>
      <c r="N363" s="199">
        <f>N364</f>
        <v>0</v>
      </c>
    </row>
    <row r="364" spans="1:14" ht="29.25" customHeight="1" hidden="1">
      <c r="A364" s="125" t="s">
        <v>150</v>
      </c>
      <c r="B364" s="21" t="s">
        <v>273</v>
      </c>
      <c r="C364" s="21" t="s">
        <v>10</v>
      </c>
      <c r="D364" s="21" t="s">
        <v>18</v>
      </c>
      <c r="E364" s="21" t="s">
        <v>472</v>
      </c>
      <c r="F364" s="21" t="s">
        <v>152</v>
      </c>
      <c r="G364" s="27"/>
      <c r="H364" s="27"/>
      <c r="I364" s="27"/>
      <c r="J364" s="117"/>
      <c r="K364" s="195"/>
      <c r="L364" s="195">
        <f>J364+K364</f>
        <v>0</v>
      </c>
      <c r="M364" s="195"/>
      <c r="N364" s="199"/>
    </row>
    <row r="365" spans="1:14" s="69" customFormat="1" ht="14.25">
      <c r="A365" s="132" t="s">
        <v>231</v>
      </c>
      <c r="B365" s="24" t="s">
        <v>273</v>
      </c>
      <c r="C365" s="24" t="s">
        <v>12</v>
      </c>
      <c r="D365" s="24"/>
      <c r="E365" s="24"/>
      <c r="F365" s="24"/>
      <c r="G365" s="20" t="e">
        <f>G366+G378+G399+#REF!</f>
        <v>#REF!</v>
      </c>
      <c r="H365" s="20" t="e">
        <f>H366+H378+H399+#REF!</f>
        <v>#REF!</v>
      </c>
      <c r="I365" s="20" t="e">
        <f>I366+I378+I399+#REF!</f>
        <v>#REF!</v>
      </c>
      <c r="J365" s="110">
        <f>J366+J378+J399</f>
        <v>2350</v>
      </c>
      <c r="K365" s="192">
        <f>K366+K378+K399</f>
        <v>-100</v>
      </c>
      <c r="L365" s="192">
        <f>L366+L378+L399</f>
        <v>2250</v>
      </c>
      <c r="M365" s="192"/>
      <c r="N365" s="193">
        <f>N366+N378+N399</f>
        <v>0</v>
      </c>
    </row>
    <row r="366" spans="1:14" s="61" customFormat="1" ht="15" customHeight="1" hidden="1">
      <c r="A366" s="132" t="s">
        <v>39</v>
      </c>
      <c r="B366" s="24" t="s">
        <v>273</v>
      </c>
      <c r="C366" s="24" t="s">
        <v>12</v>
      </c>
      <c r="D366" s="24" t="s">
        <v>7</v>
      </c>
      <c r="E366" s="24"/>
      <c r="F366" s="24"/>
      <c r="G366" s="20">
        <f>G374</f>
        <v>-40</v>
      </c>
      <c r="H366" s="23" t="e">
        <f>H374+#REF!+#REF!</f>
        <v>#REF!</v>
      </c>
      <c r="I366" s="23" t="e">
        <f>I374+#REF!+#REF!</f>
        <v>#REF!</v>
      </c>
      <c r="J366" s="116">
        <f>J373+J370+J367</f>
        <v>0</v>
      </c>
      <c r="K366" s="200">
        <f>K373+K370+K367</f>
        <v>0</v>
      </c>
      <c r="L366" s="200">
        <f>L373+L370+L367</f>
        <v>0</v>
      </c>
      <c r="M366" s="200"/>
      <c r="N366" s="198">
        <f>N373+N370+N367</f>
        <v>0</v>
      </c>
    </row>
    <row r="367" spans="1:14" s="61" customFormat="1" ht="51" customHeight="1" hidden="1">
      <c r="A367" s="133" t="s">
        <v>465</v>
      </c>
      <c r="B367" s="21" t="s">
        <v>273</v>
      </c>
      <c r="C367" s="21" t="s">
        <v>12</v>
      </c>
      <c r="D367" s="21" t="s">
        <v>7</v>
      </c>
      <c r="E367" s="21" t="s">
        <v>475</v>
      </c>
      <c r="F367" s="21"/>
      <c r="G367" s="20"/>
      <c r="H367" s="23"/>
      <c r="I367" s="23"/>
      <c r="J367" s="116">
        <f>J368+J369</f>
        <v>0</v>
      </c>
      <c r="K367" s="200">
        <f>K368+K369</f>
        <v>0</v>
      </c>
      <c r="L367" s="200">
        <f>L368+L369</f>
        <v>0</v>
      </c>
      <c r="M367" s="200"/>
      <c r="N367" s="198">
        <f>N368+N369</f>
        <v>0</v>
      </c>
    </row>
    <row r="368" spans="1:14" s="61" customFormat="1" ht="27" customHeight="1" hidden="1">
      <c r="A368" s="125" t="s">
        <v>150</v>
      </c>
      <c r="B368" s="21" t="s">
        <v>273</v>
      </c>
      <c r="C368" s="21" t="s">
        <v>12</v>
      </c>
      <c r="D368" s="21" t="s">
        <v>7</v>
      </c>
      <c r="E368" s="21" t="s">
        <v>475</v>
      </c>
      <c r="F368" s="21" t="s">
        <v>152</v>
      </c>
      <c r="G368" s="20"/>
      <c r="H368" s="23"/>
      <c r="I368" s="23"/>
      <c r="J368" s="117"/>
      <c r="K368" s="201"/>
      <c r="L368" s="201">
        <f>J368+K368</f>
        <v>0</v>
      </c>
      <c r="M368" s="201"/>
      <c r="N368" s="199"/>
    </row>
    <row r="369" spans="1:14" s="61" customFormat="1" ht="26.25" customHeight="1" hidden="1">
      <c r="A369" s="125" t="s">
        <v>474</v>
      </c>
      <c r="B369" s="21" t="s">
        <v>273</v>
      </c>
      <c r="C369" s="21" t="s">
        <v>12</v>
      </c>
      <c r="D369" s="21" t="s">
        <v>7</v>
      </c>
      <c r="E369" s="21" t="s">
        <v>475</v>
      </c>
      <c r="F369" s="21" t="s">
        <v>473</v>
      </c>
      <c r="G369" s="27"/>
      <c r="H369" s="25"/>
      <c r="I369" s="25"/>
      <c r="J369" s="117"/>
      <c r="K369" s="201"/>
      <c r="L369" s="201">
        <f>J369+K369</f>
        <v>0</v>
      </c>
      <c r="M369" s="201"/>
      <c r="N369" s="199"/>
    </row>
    <row r="370" spans="1:14" s="61" customFormat="1" ht="42.75" customHeight="1" hidden="1">
      <c r="A370" s="133" t="s">
        <v>466</v>
      </c>
      <c r="B370" s="21" t="s">
        <v>273</v>
      </c>
      <c r="C370" s="21" t="s">
        <v>12</v>
      </c>
      <c r="D370" s="21" t="s">
        <v>7</v>
      </c>
      <c r="E370" s="21" t="s">
        <v>442</v>
      </c>
      <c r="F370" s="21"/>
      <c r="G370" s="27"/>
      <c r="H370" s="25"/>
      <c r="I370" s="25"/>
      <c r="J370" s="117">
        <f>J371+J372</f>
        <v>0</v>
      </c>
      <c r="K370" s="201">
        <f>K371+K372</f>
        <v>0</v>
      </c>
      <c r="L370" s="201">
        <f>L371+L372</f>
        <v>0</v>
      </c>
      <c r="M370" s="201"/>
      <c r="N370" s="199">
        <f>N371+N372</f>
        <v>0</v>
      </c>
    </row>
    <row r="371" spans="1:14" s="61" customFormat="1" ht="26.25" customHeight="1" hidden="1">
      <c r="A371" s="125" t="s">
        <v>150</v>
      </c>
      <c r="B371" s="21" t="s">
        <v>273</v>
      </c>
      <c r="C371" s="21" t="s">
        <v>12</v>
      </c>
      <c r="D371" s="21" t="s">
        <v>7</v>
      </c>
      <c r="E371" s="21" t="s">
        <v>442</v>
      </c>
      <c r="F371" s="21" t="s">
        <v>152</v>
      </c>
      <c r="G371" s="27"/>
      <c r="H371" s="25"/>
      <c r="I371" s="25"/>
      <c r="J371" s="117"/>
      <c r="K371" s="201"/>
      <c r="L371" s="201">
        <f>J371+K371</f>
        <v>0</v>
      </c>
      <c r="M371" s="201"/>
      <c r="N371" s="199"/>
    </row>
    <row r="372" spans="1:14" s="61" customFormat="1" ht="26.25" customHeight="1" hidden="1">
      <c r="A372" s="125" t="s">
        <v>474</v>
      </c>
      <c r="B372" s="21" t="s">
        <v>273</v>
      </c>
      <c r="C372" s="21" t="s">
        <v>12</v>
      </c>
      <c r="D372" s="21" t="s">
        <v>7</v>
      </c>
      <c r="E372" s="21" t="s">
        <v>442</v>
      </c>
      <c r="F372" s="21" t="s">
        <v>473</v>
      </c>
      <c r="G372" s="27"/>
      <c r="H372" s="25"/>
      <c r="I372" s="25"/>
      <c r="J372" s="117"/>
      <c r="K372" s="201"/>
      <c r="L372" s="201">
        <f>J372+K372</f>
        <v>0</v>
      </c>
      <c r="M372" s="201"/>
      <c r="N372" s="199"/>
    </row>
    <row r="373" spans="1:14" ht="15" customHeight="1" hidden="1">
      <c r="A373" s="133" t="s">
        <v>334</v>
      </c>
      <c r="B373" s="21" t="s">
        <v>273</v>
      </c>
      <c r="C373" s="21" t="s">
        <v>12</v>
      </c>
      <c r="D373" s="21" t="s">
        <v>7</v>
      </c>
      <c r="E373" s="21" t="s">
        <v>263</v>
      </c>
      <c r="F373" s="21"/>
      <c r="G373" s="27"/>
      <c r="H373" s="25"/>
      <c r="I373" s="25"/>
      <c r="J373" s="117">
        <f>J374+J376</f>
        <v>0</v>
      </c>
      <c r="K373" s="201">
        <f>K374+K376</f>
        <v>0</v>
      </c>
      <c r="L373" s="201">
        <f>L374+L376</f>
        <v>0</v>
      </c>
      <c r="M373" s="201"/>
      <c r="N373" s="199">
        <f>N374+N376</f>
        <v>0</v>
      </c>
    </row>
    <row r="374" spans="1:14" ht="30" customHeight="1" hidden="1">
      <c r="A374" s="126" t="s">
        <v>325</v>
      </c>
      <c r="B374" s="21" t="s">
        <v>273</v>
      </c>
      <c r="C374" s="21" t="s">
        <v>12</v>
      </c>
      <c r="D374" s="21" t="s">
        <v>7</v>
      </c>
      <c r="E374" s="21" t="s">
        <v>326</v>
      </c>
      <c r="F374" s="21"/>
      <c r="G374" s="27">
        <f aca="true" t="shared" si="46" ref="G374:N374">G375</f>
        <v>-40</v>
      </c>
      <c r="H374" s="27">
        <f t="shared" si="46"/>
        <v>0</v>
      </c>
      <c r="I374" s="27">
        <f t="shared" si="46"/>
        <v>0</v>
      </c>
      <c r="J374" s="117">
        <f t="shared" si="46"/>
        <v>0</v>
      </c>
      <c r="K374" s="195">
        <f t="shared" si="46"/>
        <v>0</v>
      </c>
      <c r="L374" s="195">
        <f t="shared" si="46"/>
        <v>0</v>
      </c>
      <c r="M374" s="195"/>
      <c r="N374" s="199">
        <f t="shared" si="46"/>
        <v>0</v>
      </c>
    </row>
    <row r="375" spans="1:14" ht="30" customHeight="1" hidden="1">
      <c r="A375" s="125" t="s">
        <v>150</v>
      </c>
      <c r="B375" s="21" t="s">
        <v>273</v>
      </c>
      <c r="C375" s="21" t="s">
        <v>12</v>
      </c>
      <c r="D375" s="21" t="s">
        <v>7</v>
      </c>
      <c r="E375" s="21" t="s">
        <v>326</v>
      </c>
      <c r="F375" s="21" t="s">
        <v>152</v>
      </c>
      <c r="G375" s="27">
        <v>-40</v>
      </c>
      <c r="H375" s="25"/>
      <c r="I375" s="27"/>
      <c r="J375" s="117"/>
      <c r="K375" s="195"/>
      <c r="L375" s="195">
        <f>J375+K375</f>
        <v>0</v>
      </c>
      <c r="M375" s="195"/>
      <c r="N375" s="199"/>
    </row>
    <row r="376" spans="1:14" ht="38.25" customHeight="1" hidden="1">
      <c r="A376" s="122" t="s">
        <v>461</v>
      </c>
      <c r="B376" s="21" t="s">
        <v>273</v>
      </c>
      <c r="C376" s="21" t="s">
        <v>12</v>
      </c>
      <c r="D376" s="21" t="s">
        <v>7</v>
      </c>
      <c r="E376" s="21" t="s">
        <v>460</v>
      </c>
      <c r="F376" s="21"/>
      <c r="G376" s="27"/>
      <c r="H376" s="25"/>
      <c r="I376" s="27"/>
      <c r="J376" s="117">
        <f>J377</f>
        <v>0</v>
      </c>
      <c r="K376" s="201">
        <f>K377</f>
        <v>0</v>
      </c>
      <c r="L376" s="201">
        <f>L377</f>
        <v>0</v>
      </c>
      <c r="M376" s="201"/>
      <c r="N376" s="199">
        <f>N377</f>
        <v>0</v>
      </c>
    </row>
    <row r="377" spans="1:14" ht="30" customHeight="1" hidden="1">
      <c r="A377" s="125" t="s">
        <v>150</v>
      </c>
      <c r="B377" s="21" t="s">
        <v>273</v>
      </c>
      <c r="C377" s="21" t="s">
        <v>12</v>
      </c>
      <c r="D377" s="21" t="s">
        <v>7</v>
      </c>
      <c r="E377" s="21" t="s">
        <v>460</v>
      </c>
      <c r="F377" s="21" t="s">
        <v>152</v>
      </c>
      <c r="G377" s="27"/>
      <c r="H377" s="25"/>
      <c r="I377" s="27"/>
      <c r="J377" s="117"/>
      <c r="K377" s="195"/>
      <c r="L377" s="195">
        <f>J377+K377</f>
        <v>0</v>
      </c>
      <c r="M377" s="195"/>
      <c r="N377" s="199"/>
    </row>
    <row r="378" spans="1:14" s="61" customFormat="1" ht="14.25">
      <c r="A378" s="133" t="s">
        <v>40</v>
      </c>
      <c r="B378" s="24" t="s">
        <v>273</v>
      </c>
      <c r="C378" s="24" t="s">
        <v>12</v>
      </c>
      <c r="D378" s="24" t="s">
        <v>8</v>
      </c>
      <c r="E378" s="24"/>
      <c r="F378" s="24"/>
      <c r="G378" s="20" t="e">
        <f>#REF!+G393+#REF!+#REF!</f>
        <v>#REF!</v>
      </c>
      <c r="H378" s="23" t="e">
        <f>#REF!+H393+#REF!+#REF!+#REF!+#REF!+H385</f>
        <v>#REF!</v>
      </c>
      <c r="I378" s="23" t="e">
        <f>#REF!+I393+#REF!+#REF!+#REF!+#REF!+I385</f>
        <v>#REF!</v>
      </c>
      <c r="J378" s="116">
        <f>J383+J385+J393+J388+J381+J379+J390</f>
        <v>2350</v>
      </c>
      <c r="K378" s="200">
        <f>K383+K385+K393+K388+K381+K379+K390</f>
        <v>-100</v>
      </c>
      <c r="L378" s="200">
        <f>L383+L385+L393+L388+L381+L379+L390</f>
        <v>2250</v>
      </c>
      <c r="M378" s="200"/>
      <c r="N378" s="198">
        <f>N383+N385+N393+N388+N381+N379+N390</f>
        <v>0</v>
      </c>
    </row>
    <row r="379" spans="1:14" s="61" customFormat="1" ht="21" hidden="1">
      <c r="A379" s="133" t="s">
        <v>313</v>
      </c>
      <c r="B379" s="21" t="s">
        <v>273</v>
      </c>
      <c r="C379" s="21" t="s">
        <v>12</v>
      </c>
      <c r="D379" s="21" t="s">
        <v>8</v>
      </c>
      <c r="E379" s="21" t="s">
        <v>503</v>
      </c>
      <c r="F379" s="21"/>
      <c r="G379" s="27"/>
      <c r="H379" s="25"/>
      <c r="I379" s="25"/>
      <c r="J379" s="117">
        <f>J380</f>
        <v>0</v>
      </c>
      <c r="K379" s="201">
        <f>K380</f>
        <v>0</v>
      </c>
      <c r="L379" s="201">
        <f>L380</f>
        <v>0</v>
      </c>
      <c r="M379" s="201"/>
      <c r="N379" s="199">
        <f>N380</f>
        <v>0</v>
      </c>
    </row>
    <row r="380" spans="1:14" s="61" customFormat="1" ht="31.5" hidden="1">
      <c r="A380" s="133" t="s">
        <v>330</v>
      </c>
      <c r="B380" s="21" t="s">
        <v>273</v>
      </c>
      <c r="C380" s="21" t="s">
        <v>12</v>
      </c>
      <c r="D380" s="21" t="s">
        <v>8</v>
      </c>
      <c r="E380" s="21" t="s">
        <v>503</v>
      </c>
      <c r="F380" s="21" t="s">
        <v>331</v>
      </c>
      <c r="G380" s="27"/>
      <c r="H380" s="25"/>
      <c r="I380" s="25"/>
      <c r="J380" s="117"/>
      <c r="K380" s="201"/>
      <c r="L380" s="201">
        <f>J380+K380</f>
        <v>0</v>
      </c>
      <c r="M380" s="201"/>
      <c r="N380" s="199"/>
    </row>
    <row r="381" spans="1:14" s="61" customFormat="1" ht="39" customHeight="1" hidden="1">
      <c r="A381" s="133" t="s">
        <v>313</v>
      </c>
      <c r="B381" s="21" t="s">
        <v>273</v>
      </c>
      <c r="C381" s="21" t="s">
        <v>12</v>
      </c>
      <c r="D381" s="21" t="s">
        <v>8</v>
      </c>
      <c r="E381" s="21" t="s">
        <v>486</v>
      </c>
      <c r="F381" s="21"/>
      <c r="G381" s="27"/>
      <c r="H381" s="25"/>
      <c r="I381" s="25"/>
      <c r="J381" s="117">
        <f>J382</f>
        <v>0</v>
      </c>
      <c r="K381" s="201">
        <f>K382</f>
        <v>0</v>
      </c>
      <c r="L381" s="201">
        <f>L382</f>
        <v>0</v>
      </c>
      <c r="M381" s="201"/>
      <c r="N381" s="199">
        <f>N382</f>
        <v>0</v>
      </c>
    </row>
    <row r="382" spans="1:14" ht="32.25" hidden="1">
      <c r="A382" s="133" t="s">
        <v>330</v>
      </c>
      <c r="B382" s="21" t="s">
        <v>273</v>
      </c>
      <c r="C382" s="21" t="s">
        <v>12</v>
      </c>
      <c r="D382" s="21" t="s">
        <v>8</v>
      </c>
      <c r="E382" s="21" t="s">
        <v>503</v>
      </c>
      <c r="F382" s="21" t="s">
        <v>331</v>
      </c>
      <c r="G382" s="27"/>
      <c r="H382" s="27"/>
      <c r="I382" s="27"/>
      <c r="J382" s="117"/>
      <c r="K382" s="195"/>
      <c r="L382" s="195">
        <f>J382+K382</f>
        <v>0</v>
      </c>
      <c r="M382" s="195"/>
      <c r="N382" s="199"/>
    </row>
    <row r="383" spans="1:14" s="61" customFormat="1" ht="24.75" customHeight="1">
      <c r="A383" s="133" t="s">
        <v>313</v>
      </c>
      <c r="B383" s="21" t="s">
        <v>273</v>
      </c>
      <c r="C383" s="21" t="s">
        <v>12</v>
      </c>
      <c r="D383" s="21" t="s">
        <v>8</v>
      </c>
      <c r="E383" s="21" t="s">
        <v>314</v>
      </c>
      <c r="F383" s="21"/>
      <c r="G383" s="27"/>
      <c r="H383" s="25"/>
      <c r="I383" s="25"/>
      <c r="J383" s="117">
        <f>J384</f>
        <v>2000</v>
      </c>
      <c r="K383" s="201">
        <f>K384</f>
        <v>250</v>
      </c>
      <c r="L383" s="201">
        <f>L384</f>
        <v>2250</v>
      </c>
      <c r="M383" s="201"/>
      <c r="N383" s="199">
        <f>N384</f>
        <v>0</v>
      </c>
    </row>
    <row r="384" spans="1:14" ht="32.25">
      <c r="A384" s="133" t="s">
        <v>330</v>
      </c>
      <c r="B384" s="21" t="s">
        <v>273</v>
      </c>
      <c r="C384" s="21" t="s">
        <v>12</v>
      </c>
      <c r="D384" s="21" t="s">
        <v>8</v>
      </c>
      <c r="E384" s="21" t="s">
        <v>314</v>
      </c>
      <c r="F384" s="21" t="s">
        <v>331</v>
      </c>
      <c r="G384" s="27"/>
      <c r="H384" s="27"/>
      <c r="I384" s="27"/>
      <c r="J384" s="117">
        <v>2000</v>
      </c>
      <c r="K384" s="195">
        <f>250+881.7-881.7</f>
        <v>250</v>
      </c>
      <c r="L384" s="195">
        <f>J384+K384</f>
        <v>2250</v>
      </c>
      <c r="M384" s="195"/>
      <c r="N384" s="199"/>
    </row>
    <row r="385" spans="1:14" ht="15">
      <c r="A385" s="122" t="s">
        <v>332</v>
      </c>
      <c r="B385" s="21" t="s">
        <v>273</v>
      </c>
      <c r="C385" s="21" t="s">
        <v>12</v>
      </c>
      <c r="D385" s="21" t="s">
        <v>8</v>
      </c>
      <c r="E385" s="21" t="s">
        <v>333</v>
      </c>
      <c r="F385" s="21"/>
      <c r="G385" s="27"/>
      <c r="H385" s="25">
        <f>H386</f>
        <v>0</v>
      </c>
      <c r="I385" s="25">
        <f>I386</f>
        <v>0</v>
      </c>
      <c r="J385" s="111">
        <f>J386+J387</f>
        <v>300</v>
      </c>
      <c r="K385" s="195">
        <f>K386+K387</f>
        <v>-300</v>
      </c>
      <c r="L385" s="195">
        <f>L386+L387</f>
        <v>0</v>
      </c>
      <c r="M385" s="195"/>
      <c r="N385" s="196">
        <f>N386+N387</f>
        <v>0</v>
      </c>
    </row>
    <row r="386" spans="1:14" ht="26.25" customHeight="1" hidden="1">
      <c r="A386" s="133" t="s">
        <v>96</v>
      </c>
      <c r="B386" s="21" t="s">
        <v>273</v>
      </c>
      <c r="C386" s="21" t="s">
        <v>12</v>
      </c>
      <c r="D386" s="21" t="s">
        <v>8</v>
      </c>
      <c r="E386" s="21" t="s">
        <v>333</v>
      </c>
      <c r="F386" s="21" t="s">
        <v>95</v>
      </c>
      <c r="G386" s="27"/>
      <c r="H386" s="25"/>
      <c r="I386" s="27"/>
      <c r="J386" s="117"/>
      <c r="K386" s="195"/>
      <c r="L386" s="195">
        <f>J386+K386</f>
        <v>0</v>
      </c>
      <c r="M386" s="195"/>
      <c r="N386" s="199"/>
    </row>
    <row r="387" spans="1:14" ht="26.25" customHeight="1">
      <c r="A387" s="125" t="s">
        <v>150</v>
      </c>
      <c r="B387" s="21" t="s">
        <v>273</v>
      </c>
      <c r="C387" s="21" t="s">
        <v>12</v>
      </c>
      <c r="D387" s="21" t="s">
        <v>8</v>
      </c>
      <c r="E387" s="21" t="s">
        <v>333</v>
      </c>
      <c r="F387" s="21" t="s">
        <v>152</v>
      </c>
      <c r="G387" s="27"/>
      <c r="H387" s="25"/>
      <c r="I387" s="27"/>
      <c r="J387" s="117">
        <v>300</v>
      </c>
      <c r="K387" s="195">
        <v>-300</v>
      </c>
      <c r="L387" s="195">
        <f>J387+K387</f>
        <v>0</v>
      </c>
      <c r="M387" s="195"/>
      <c r="N387" s="199"/>
    </row>
    <row r="388" spans="1:14" ht="39" customHeight="1" hidden="1">
      <c r="A388" s="125" t="s">
        <v>443</v>
      </c>
      <c r="B388" s="21" t="s">
        <v>273</v>
      </c>
      <c r="C388" s="21" t="s">
        <v>12</v>
      </c>
      <c r="D388" s="21" t="s">
        <v>8</v>
      </c>
      <c r="E388" s="21" t="s">
        <v>444</v>
      </c>
      <c r="F388" s="21"/>
      <c r="G388" s="27"/>
      <c r="H388" s="25"/>
      <c r="I388" s="27"/>
      <c r="J388" s="117">
        <f>J389</f>
        <v>0</v>
      </c>
      <c r="K388" s="201">
        <f>K389</f>
        <v>0</v>
      </c>
      <c r="L388" s="201">
        <f>L389</f>
        <v>0</v>
      </c>
      <c r="M388" s="201"/>
      <c r="N388" s="199">
        <f>N389</f>
        <v>0</v>
      </c>
    </row>
    <row r="389" spans="1:14" ht="32.25" hidden="1">
      <c r="A389" s="133" t="s">
        <v>330</v>
      </c>
      <c r="B389" s="21" t="s">
        <v>273</v>
      </c>
      <c r="C389" s="21" t="s">
        <v>12</v>
      </c>
      <c r="D389" s="21" t="s">
        <v>8</v>
      </c>
      <c r="E389" s="21" t="s">
        <v>444</v>
      </c>
      <c r="F389" s="21" t="s">
        <v>331</v>
      </c>
      <c r="G389" s="27"/>
      <c r="H389" s="25"/>
      <c r="I389" s="27"/>
      <c r="J389" s="117"/>
      <c r="K389" s="195"/>
      <c r="L389" s="195">
        <f>J389+K389</f>
        <v>0</v>
      </c>
      <c r="M389" s="195"/>
      <c r="N389" s="199"/>
    </row>
    <row r="390" spans="1:14" ht="21.75" hidden="1">
      <c r="A390" s="134" t="s">
        <v>512</v>
      </c>
      <c r="B390" s="21" t="s">
        <v>273</v>
      </c>
      <c r="C390" s="21" t="s">
        <v>12</v>
      </c>
      <c r="D390" s="21" t="s">
        <v>8</v>
      </c>
      <c r="E390" s="21" t="s">
        <v>513</v>
      </c>
      <c r="F390" s="21"/>
      <c r="G390" s="27"/>
      <c r="H390" s="25"/>
      <c r="I390" s="27"/>
      <c r="J390" s="117">
        <f>J391+J392</f>
        <v>0</v>
      </c>
      <c r="K390" s="201">
        <f>K391+K392</f>
        <v>0</v>
      </c>
      <c r="L390" s="201">
        <f>L391+L392</f>
        <v>0</v>
      </c>
      <c r="M390" s="201"/>
      <c r="N390" s="199">
        <f>N391+N392</f>
        <v>0</v>
      </c>
    </row>
    <row r="391" spans="1:14" ht="21.75" hidden="1">
      <c r="A391" s="122" t="s">
        <v>488</v>
      </c>
      <c r="B391" s="21" t="s">
        <v>273</v>
      </c>
      <c r="C391" s="21" t="s">
        <v>12</v>
      </c>
      <c r="D391" s="21" t="s">
        <v>8</v>
      </c>
      <c r="E391" s="21" t="s">
        <v>513</v>
      </c>
      <c r="F391" s="21" t="s">
        <v>487</v>
      </c>
      <c r="G391" s="27"/>
      <c r="H391" s="25"/>
      <c r="I391" s="27"/>
      <c r="J391" s="117"/>
      <c r="K391" s="195"/>
      <c r="L391" s="195">
        <f>J391+K391</f>
        <v>0</v>
      </c>
      <c r="M391" s="195"/>
      <c r="N391" s="199"/>
    </row>
    <row r="392" spans="1:14" ht="31.5" hidden="1">
      <c r="A392" s="125" t="s">
        <v>150</v>
      </c>
      <c r="B392" s="21" t="s">
        <v>273</v>
      </c>
      <c r="C392" s="21" t="s">
        <v>12</v>
      </c>
      <c r="D392" s="21" t="s">
        <v>8</v>
      </c>
      <c r="E392" s="21" t="s">
        <v>513</v>
      </c>
      <c r="F392" s="21" t="s">
        <v>152</v>
      </c>
      <c r="G392" s="27"/>
      <c r="H392" s="25"/>
      <c r="I392" s="27"/>
      <c r="J392" s="117"/>
      <c r="K392" s="195"/>
      <c r="L392" s="195">
        <f>J392+K392</f>
        <v>0</v>
      </c>
      <c r="M392" s="195"/>
      <c r="N392" s="199"/>
    </row>
    <row r="393" spans="1:14" ht="15" customHeight="1">
      <c r="A393" s="133" t="s">
        <v>334</v>
      </c>
      <c r="B393" s="21" t="s">
        <v>273</v>
      </c>
      <c r="C393" s="21" t="s">
        <v>12</v>
      </c>
      <c r="D393" s="21" t="s">
        <v>8</v>
      </c>
      <c r="E393" s="21" t="s">
        <v>263</v>
      </c>
      <c r="F393" s="21"/>
      <c r="G393" s="27" t="e">
        <f>G394+#REF!</f>
        <v>#REF!</v>
      </c>
      <c r="H393" s="27"/>
      <c r="I393" s="27" t="e">
        <f>I394+#REF!</f>
        <v>#REF!</v>
      </c>
      <c r="J393" s="117">
        <f>J394+J397</f>
        <v>50</v>
      </c>
      <c r="K393" s="201">
        <f>K394+K397</f>
        <v>-50</v>
      </c>
      <c r="L393" s="201">
        <f>L394+L397</f>
        <v>0</v>
      </c>
      <c r="M393" s="201"/>
      <c r="N393" s="199">
        <f>N394+N397</f>
        <v>0</v>
      </c>
    </row>
    <row r="394" spans="1:14" ht="27" customHeight="1">
      <c r="A394" s="130" t="s">
        <v>335</v>
      </c>
      <c r="B394" s="21" t="s">
        <v>273</v>
      </c>
      <c r="C394" s="21" t="s">
        <v>12</v>
      </c>
      <c r="D394" s="21" t="s">
        <v>8</v>
      </c>
      <c r="E394" s="21" t="s">
        <v>336</v>
      </c>
      <c r="F394" s="21"/>
      <c r="G394" s="27">
        <f>G395</f>
        <v>-1750</v>
      </c>
      <c r="H394" s="27">
        <f>H395</f>
        <v>0</v>
      </c>
      <c r="I394" s="27">
        <f>I395</f>
        <v>0</v>
      </c>
      <c r="J394" s="117">
        <f>J395+J396</f>
        <v>50</v>
      </c>
      <c r="K394" s="201">
        <f>K395+K396</f>
        <v>-50</v>
      </c>
      <c r="L394" s="201">
        <f>L395+L396</f>
        <v>0</v>
      </c>
      <c r="M394" s="201"/>
      <c r="N394" s="199">
        <f>N395+N396</f>
        <v>0</v>
      </c>
    </row>
    <row r="395" spans="1:14" ht="12.75" customHeight="1">
      <c r="A395" s="125" t="s">
        <v>150</v>
      </c>
      <c r="B395" s="21" t="s">
        <v>273</v>
      </c>
      <c r="C395" s="21" t="s">
        <v>12</v>
      </c>
      <c r="D395" s="21" t="s">
        <v>8</v>
      </c>
      <c r="E395" s="21" t="s">
        <v>336</v>
      </c>
      <c r="F395" s="21" t="s">
        <v>152</v>
      </c>
      <c r="G395" s="27">
        <v>-1750</v>
      </c>
      <c r="H395" s="25"/>
      <c r="I395" s="27"/>
      <c r="J395" s="117">
        <v>50</v>
      </c>
      <c r="K395" s="195">
        <v>-50</v>
      </c>
      <c r="L395" s="195">
        <f>J395+K395</f>
        <v>0</v>
      </c>
      <c r="M395" s="195"/>
      <c r="N395" s="199"/>
    </row>
    <row r="396" spans="1:14" ht="12.75" customHeight="1" hidden="1">
      <c r="A396" s="129" t="s">
        <v>167</v>
      </c>
      <c r="B396" s="21" t="s">
        <v>273</v>
      </c>
      <c r="C396" s="21" t="s">
        <v>12</v>
      </c>
      <c r="D396" s="21" t="s">
        <v>8</v>
      </c>
      <c r="E396" s="21" t="s">
        <v>336</v>
      </c>
      <c r="F396" s="21" t="s">
        <v>168</v>
      </c>
      <c r="G396" s="27"/>
      <c r="H396" s="25"/>
      <c r="I396" s="27"/>
      <c r="J396" s="117"/>
      <c r="K396" s="195"/>
      <c r="L396" s="195">
        <f>J396+K396</f>
        <v>0</v>
      </c>
      <c r="M396" s="195"/>
      <c r="N396" s="199"/>
    </row>
    <row r="397" spans="1:14" s="113" customFormat="1" ht="42" customHeight="1" hidden="1">
      <c r="A397" s="145" t="s">
        <v>464</v>
      </c>
      <c r="B397" s="21" t="s">
        <v>273</v>
      </c>
      <c r="C397" s="21" t="s">
        <v>12</v>
      </c>
      <c r="D397" s="21" t="s">
        <v>8</v>
      </c>
      <c r="E397" s="21" t="s">
        <v>463</v>
      </c>
      <c r="F397" s="21"/>
      <c r="G397" s="27"/>
      <c r="H397" s="25"/>
      <c r="I397" s="27"/>
      <c r="J397" s="117">
        <f>J398</f>
        <v>0</v>
      </c>
      <c r="K397" s="201">
        <f>K398</f>
        <v>0</v>
      </c>
      <c r="L397" s="201">
        <f>L398</f>
        <v>0</v>
      </c>
      <c r="M397" s="201"/>
      <c r="N397" s="199">
        <f>N398</f>
        <v>0</v>
      </c>
    </row>
    <row r="398" spans="1:14" s="113" customFormat="1" ht="25.5" customHeight="1" hidden="1">
      <c r="A398" s="122" t="s">
        <v>488</v>
      </c>
      <c r="B398" s="21" t="s">
        <v>273</v>
      </c>
      <c r="C398" s="21" t="s">
        <v>12</v>
      </c>
      <c r="D398" s="21" t="s">
        <v>8</v>
      </c>
      <c r="E398" s="21" t="s">
        <v>463</v>
      </c>
      <c r="F398" s="21" t="s">
        <v>487</v>
      </c>
      <c r="G398" s="27"/>
      <c r="H398" s="25"/>
      <c r="I398" s="27"/>
      <c r="J398" s="117"/>
      <c r="K398" s="195"/>
      <c r="L398" s="195">
        <f>J398+K398</f>
        <v>0</v>
      </c>
      <c r="M398" s="195"/>
      <c r="N398" s="199"/>
    </row>
    <row r="399" spans="1:14" s="61" customFormat="1" ht="14.25" customHeight="1" hidden="1">
      <c r="A399" s="132" t="s">
        <v>337</v>
      </c>
      <c r="B399" s="24" t="s">
        <v>273</v>
      </c>
      <c r="C399" s="24" t="s">
        <v>12</v>
      </c>
      <c r="D399" s="24" t="s">
        <v>9</v>
      </c>
      <c r="E399" s="24"/>
      <c r="F399" s="24"/>
      <c r="G399" s="20">
        <f aca="true" t="shared" si="47" ref="G399:L401">G400</f>
        <v>-786.5</v>
      </c>
      <c r="H399" s="20">
        <f t="shared" si="47"/>
        <v>0</v>
      </c>
      <c r="I399" s="20">
        <f t="shared" si="47"/>
        <v>0</v>
      </c>
      <c r="J399" s="116">
        <f>J400+J403</f>
        <v>0</v>
      </c>
      <c r="K399" s="200">
        <f>K400+K403</f>
        <v>0</v>
      </c>
      <c r="L399" s="200">
        <f>L400+L403</f>
        <v>0</v>
      </c>
      <c r="M399" s="200"/>
      <c r="N399" s="198">
        <f>N400+N403</f>
        <v>0</v>
      </c>
    </row>
    <row r="400" spans="1:14" ht="15" customHeight="1" hidden="1">
      <c r="A400" s="133" t="s">
        <v>41</v>
      </c>
      <c r="B400" s="21" t="s">
        <v>273</v>
      </c>
      <c r="C400" s="21" t="s">
        <v>12</v>
      </c>
      <c r="D400" s="21" t="s">
        <v>9</v>
      </c>
      <c r="E400" s="21" t="s">
        <v>338</v>
      </c>
      <c r="F400" s="21"/>
      <c r="G400" s="27">
        <f t="shared" si="47"/>
        <v>-786.5</v>
      </c>
      <c r="H400" s="27">
        <f t="shared" si="47"/>
        <v>0</v>
      </c>
      <c r="I400" s="27">
        <f t="shared" si="47"/>
        <v>0</v>
      </c>
      <c r="J400" s="117">
        <f>J401</f>
        <v>0</v>
      </c>
      <c r="K400" s="195">
        <f t="shared" si="47"/>
        <v>0</v>
      </c>
      <c r="L400" s="195">
        <f t="shared" si="47"/>
        <v>0</v>
      </c>
      <c r="M400" s="195"/>
      <c r="N400" s="199">
        <f>N401</f>
        <v>0</v>
      </c>
    </row>
    <row r="401" spans="1:14" ht="30" customHeight="1" hidden="1">
      <c r="A401" s="126" t="s">
        <v>339</v>
      </c>
      <c r="B401" s="21" t="s">
        <v>273</v>
      </c>
      <c r="C401" s="21" t="s">
        <v>12</v>
      </c>
      <c r="D401" s="21" t="s">
        <v>9</v>
      </c>
      <c r="E401" s="21" t="s">
        <v>340</v>
      </c>
      <c r="F401" s="21"/>
      <c r="G401" s="27">
        <f t="shared" si="47"/>
        <v>-786.5</v>
      </c>
      <c r="H401" s="27">
        <f t="shared" si="47"/>
        <v>0</v>
      </c>
      <c r="I401" s="27">
        <f t="shared" si="47"/>
        <v>0</v>
      </c>
      <c r="J401" s="117">
        <f>J402</f>
        <v>0</v>
      </c>
      <c r="K401" s="195">
        <f t="shared" si="47"/>
        <v>0</v>
      </c>
      <c r="L401" s="195">
        <f t="shared" si="47"/>
        <v>0</v>
      </c>
      <c r="M401" s="195"/>
      <c r="N401" s="199">
        <f>N402</f>
        <v>0</v>
      </c>
    </row>
    <row r="402" spans="1:14" ht="30" customHeight="1" hidden="1">
      <c r="A402" s="125" t="s">
        <v>150</v>
      </c>
      <c r="B402" s="21" t="s">
        <v>273</v>
      </c>
      <c r="C402" s="21" t="s">
        <v>12</v>
      </c>
      <c r="D402" s="21" t="s">
        <v>9</v>
      </c>
      <c r="E402" s="21" t="s">
        <v>340</v>
      </c>
      <c r="F402" s="21" t="s">
        <v>152</v>
      </c>
      <c r="G402" s="27">
        <v>-786.5</v>
      </c>
      <c r="H402" s="25"/>
      <c r="I402" s="27"/>
      <c r="J402" s="117"/>
      <c r="K402" s="195"/>
      <c r="L402" s="195">
        <f>J402+K402</f>
        <v>0</v>
      </c>
      <c r="M402" s="195"/>
      <c r="N402" s="199"/>
    </row>
    <row r="403" spans="1:14" ht="30" customHeight="1" hidden="1">
      <c r="A403" s="133" t="s">
        <v>504</v>
      </c>
      <c r="B403" s="21" t="s">
        <v>273</v>
      </c>
      <c r="C403" s="21" t="s">
        <v>12</v>
      </c>
      <c r="D403" s="21" t="s">
        <v>9</v>
      </c>
      <c r="E403" s="21" t="s">
        <v>505</v>
      </c>
      <c r="F403" s="21"/>
      <c r="G403" s="27"/>
      <c r="H403" s="25"/>
      <c r="I403" s="27"/>
      <c r="J403" s="117">
        <f>J404</f>
        <v>0</v>
      </c>
      <c r="K403" s="201">
        <f>K404</f>
        <v>0</v>
      </c>
      <c r="L403" s="201">
        <f>L404</f>
        <v>0</v>
      </c>
      <c r="M403" s="201"/>
      <c r="N403" s="199">
        <f>N404</f>
        <v>0</v>
      </c>
    </row>
    <row r="404" spans="1:14" ht="30" customHeight="1" hidden="1">
      <c r="A404" s="125" t="s">
        <v>150</v>
      </c>
      <c r="B404" s="21" t="s">
        <v>273</v>
      </c>
      <c r="C404" s="21" t="s">
        <v>12</v>
      </c>
      <c r="D404" s="21" t="s">
        <v>9</v>
      </c>
      <c r="E404" s="21" t="s">
        <v>505</v>
      </c>
      <c r="F404" s="21" t="s">
        <v>152</v>
      </c>
      <c r="G404" s="27"/>
      <c r="H404" s="25"/>
      <c r="I404" s="27"/>
      <c r="J404" s="117"/>
      <c r="K404" s="195"/>
      <c r="L404" s="195">
        <f>J404+K404</f>
        <v>0</v>
      </c>
      <c r="M404" s="195"/>
      <c r="N404" s="199"/>
    </row>
    <row r="405" spans="1:14" s="69" customFormat="1" ht="14.25" customHeight="1">
      <c r="A405" s="146" t="s">
        <v>42</v>
      </c>
      <c r="B405" s="24" t="s">
        <v>273</v>
      </c>
      <c r="C405" s="24" t="s">
        <v>15</v>
      </c>
      <c r="D405" s="24"/>
      <c r="E405" s="24"/>
      <c r="F405" s="24"/>
      <c r="G405" s="20" t="e">
        <f>G432+#REF!+#REF!</f>
        <v>#REF!</v>
      </c>
      <c r="H405" s="22" t="e">
        <f>H432+#REF!+H406</f>
        <v>#REF!</v>
      </c>
      <c r="I405" s="22" t="e">
        <f>I432+#REF!+I406</f>
        <v>#REF!</v>
      </c>
      <c r="J405" s="110">
        <f>J410+J432+J437+J406</f>
        <v>11023.16</v>
      </c>
      <c r="K405" s="192">
        <f>K410+K432+K437+K406</f>
        <v>11062.960000000001</v>
      </c>
      <c r="L405" s="192">
        <f>L410+L432+L437+L406</f>
        <v>22086.120000000003</v>
      </c>
      <c r="M405" s="192"/>
      <c r="N405" s="193">
        <f>N410+N432+N437+N406</f>
        <v>7072.030000000001</v>
      </c>
    </row>
    <row r="406" spans="1:14" ht="15" customHeight="1">
      <c r="A406" s="121" t="s">
        <v>44</v>
      </c>
      <c r="B406" s="24" t="s">
        <v>273</v>
      </c>
      <c r="C406" s="24" t="s">
        <v>15</v>
      </c>
      <c r="D406" s="24" t="s">
        <v>7</v>
      </c>
      <c r="E406" s="24"/>
      <c r="F406" s="24"/>
      <c r="G406" s="35"/>
      <c r="H406" s="35">
        <f>H407</f>
        <v>667</v>
      </c>
      <c r="I406" s="35">
        <f aca="true" t="shared" si="48" ref="I406:N408">I407</f>
        <v>0</v>
      </c>
      <c r="J406" s="116">
        <f t="shared" si="48"/>
        <v>2564.73</v>
      </c>
      <c r="K406" s="192">
        <f t="shared" si="48"/>
        <v>-764.73</v>
      </c>
      <c r="L406" s="192">
        <f t="shared" si="48"/>
        <v>1800</v>
      </c>
      <c r="M406" s="192"/>
      <c r="N406" s="198">
        <f t="shared" si="48"/>
        <v>2557.03</v>
      </c>
    </row>
    <row r="407" spans="1:14" ht="27" customHeight="1">
      <c r="A407" s="122" t="s">
        <v>327</v>
      </c>
      <c r="B407" s="21" t="s">
        <v>273</v>
      </c>
      <c r="C407" s="21" t="s">
        <v>15</v>
      </c>
      <c r="D407" s="21" t="s">
        <v>7</v>
      </c>
      <c r="E407" s="21" t="s">
        <v>328</v>
      </c>
      <c r="F407" s="21"/>
      <c r="G407" s="38"/>
      <c r="H407" s="38">
        <f>H408</f>
        <v>667</v>
      </c>
      <c r="I407" s="38">
        <f t="shared" si="48"/>
        <v>0</v>
      </c>
      <c r="J407" s="117">
        <f t="shared" si="48"/>
        <v>2564.73</v>
      </c>
      <c r="K407" s="195">
        <f t="shared" si="48"/>
        <v>-764.73</v>
      </c>
      <c r="L407" s="195">
        <f t="shared" si="48"/>
        <v>1800</v>
      </c>
      <c r="M407" s="195"/>
      <c r="N407" s="199">
        <f t="shared" si="48"/>
        <v>2557.03</v>
      </c>
    </row>
    <row r="408" spans="1:14" ht="24" customHeight="1">
      <c r="A408" s="122" t="s">
        <v>341</v>
      </c>
      <c r="B408" s="21" t="s">
        <v>273</v>
      </c>
      <c r="C408" s="21" t="s">
        <v>15</v>
      </c>
      <c r="D408" s="21" t="s">
        <v>7</v>
      </c>
      <c r="E408" s="21" t="s">
        <v>314</v>
      </c>
      <c r="F408" s="21"/>
      <c r="G408" s="38"/>
      <c r="H408" s="38">
        <f>H409</f>
        <v>667</v>
      </c>
      <c r="I408" s="38">
        <f t="shared" si="48"/>
        <v>0</v>
      </c>
      <c r="J408" s="117">
        <f t="shared" si="48"/>
        <v>2564.73</v>
      </c>
      <c r="K408" s="195">
        <f t="shared" si="48"/>
        <v>-764.73</v>
      </c>
      <c r="L408" s="195">
        <f t="shared" si="48"/>
        <v>1800</v>
      </c>
      <c r="M408" s="195"/>
      <c r="N408" s="199">
        <f t="shared" si="48"/>
        <v>2557.03</v>
      </c>
    </row>
    <row r="409" spans="1:14" ht="15" customHeight="1">
      <c r="A409" s="122" t="s">
        <v>315</v>
      </c>
      <c r="B409" s="21" t="s">
        <v>273</v>
      </c>
      <c r="C409" s="21" t="s">
        <v>15</v>
      </c>
      <c r="D409" s="21" t="s">
        <v>7</v>
      </c>
      <c r="E409" s="21" t="s">
        <v>314</v>
      </c>
      <c r="F409" s="21" t="s">
        <v>331</v>
      </c>
      <c r="G409" s="38"/>
      <c r="H409" s="38">
        <v>667</v>
      </c>
      <c r="I409" s="38"/>
      <c r="J409" s="117">
        <v>2564.73</v>
      </c>
      <c r="K409" s="195">
        <v>-764.73</v>
      </c>
      <c r="L409" s="195">
        <f>J409+K409</f>
        <v>1800</v>
      </c>
      <c r="M409" s="195"/>
      <c r="N409" s="199">
        <v>2557.03</v>
      </c>
    </row>
    <row r="410" spans="1:14" ht="18" customHeight="1">
      <c r="A410" s="121" t="s">
        <v>45</v>
      </c>
      <c r="B410" s="24" t="s">
        <v>273</v>
      </c>
      <c r="C410" s="24" t="s">
        <v>15</v>
      </c>
      <c r="D410" s="24" t="s">
        <v>8</v>
      </c>
      <c r="E410" s="21"/>
      <c r="F410" s="21"/>
      <c r="G410" s="38"/>
      <c r="H410" s="38"/>
      <c r="I410" s="38"/>
      <c r="J410" s="117">
        <f>J413+J416+J420+J424+J411</f>
        <v>8411.93</v>
      </c>
      <c r="K410" s="201">
        <f>K413+K416+K420+K424+K411</f>
        <v>11859.19</v>
      </c>
      <c r="L410" s="201">
        <f>L413+L416+L420+L424+L411</f>
        <v>20271.120000000003</v>
      </c>
      <c r="M410" s="201"/>
      <c r="N410" s="199">
        <f>N413+N416+N420+N424+N411</f>
        <v>4500</v>
      </c>
    </row>
    <row r="411" spans="1:14" ht="27" customHeight="1" hidden="1">
      <c r="A411" s="122" t="s">
        <v>491</v>
      </c>
      <c r="B411" s="21" t="s">
        <v>273</v>
      </c>
      <c r="C411" s="21" t="s">
        <v>15</v>
      </c>
      <c r="D411" s="21" t="s">
        <v>8</v>
      </c>
      <c r="E411" s="21" t="s">
        <v>492</v>
      </c>
      <c r="F411" s="21"/>
      <c r="G411" s="38"/>
      <c r="H411" s="38"/>
      <c r="I411" s="38"/>
      <c r="J411" s="117">
        <f>J412</f>
        <v>0</v>
      </c>
      <c r="K411" s="201">
        <f>K412</f>
        <v>0</v>
      </c>
      <c r="L411" s="201">
        <f>L412</f>
        <v>0</v>
      </c>
      <c r="M411" s="201"/>
      <c r="N411" s="199">
        <f>N412</f>
        <v>0</v>
      </c>
    </row>
    <row r="412" spans="1:14" ht="38.25" customHeight="1" hidden="1">
      <c r="A412" s="122" t="s">
        <v>488</v>
      </c>
      <c r="B412" s="21" t="s">
        <v>273</v>
      </c>
      <c r="C412" s="21" t="s">
        <v>15</v>
      </c>
      <c r="D412" s="21" t="s">
        <v>8</v>
      </c>
      <c r="E412" s="21" t="s">
        <v>492</v>
      </c>
      <c r="F412" s="21" t="s">
        <v>487</v>
      </c>
      <c r="G412" s="38"/>
      <c r="H412" s="38"/>
      <c r="I412" s="38"/>
      <c r="J412" s="117"/>
      <c r="K412" s="201"/>
      <c r="L412" s="201">
        <f>J412+K412</f>
        <v>0</v>
      </c>
      <c r="M412" s="201"/>
      <c r="N412" s="199"/>
    </row>
    <row r="413" spans="1:14" ht="25.5" customHeight="1">
      <c r="A413" s="133" t="s">
        <v>313</v>
      </c>
      <c r="B413" s="21" t="s">
        <v>273</v>
      </c>
      <c r="C413" s="21" t="s">
        <v>15</v>
      </c>
      <c r="D413" s="21" t="s">
        <v>8</v>
      </c>
      <c r="E413" s="21" t="s">
        <v>314</v>
      </c>
      <c r="F413" s="21"/>
      <c r="G413" s="38"/>
      <c r="H413" s="38"/>
      <c r="I413" s="38"/>
      <c r="J413" s="111">
        <f>J414+J415</f>
        <v>5111</v>
      </c>
      <c r="K413" s="195">
        <f>K414+K415</f>
        <v>2259</v>
      </c>
      <c r="L413" s="195">
        <f>L414+L415</f>
        <v>7370</v>
      </c>
      <c r="M413" s="195"/>
      <c r="N413" s="196">
        <f>N414+N415</f>
        <v>4500</v>
      </c>
    </row>
    <row r="414" spans="1:14" ht="16.5" customHeight="1" hidden="1">
      <c r="A414" s="133" t="s">
        <v>315</v>
      </c>
      <c r="B414" s="21" t="s">
        <v>273</v>
      </c>
      <c r="C414" s="21" t="s">
        <v>15</v>
      </c>
      <c r="D414" s="21" t="s">
        <v>8</v>
      </c>
      <c r="E414" s="21" t="s">
        <v>314</v>
      </c>
      <c r="F414" s="21" t="s">
        <v>316</v>
      </c>
      <c r="G414" s="38"/>
      <c r="H414" s="38"/>
      <c r="I414" s="38"/>
      <c r="J414" s="117"/>
      <c r="K414" s="195"/>
      <c r="L414" s="195">
        <f>J414+K414</f>
        <v>0</v>
      </c>
      <c r="M414" s="195"/>
      <c r="N414" s="199"/>
    </row>
    <row r="415" spans="1:14" ht="32.25">
      <c r="A415" s="133" t="s">
        <v>330</v>
      </c>
      <c r="B415" s="21" t="s">
        <v>273</v>
      </c>
      <c r="C415" s="21" t="s">
        <v>15</v>
      </c>
      <c r="D415" s="21" t="s">
        <v>8</v>
      </c>
      <c r="E415" s="21" t="s">
        <v>314</v>
      </c>
      <c r="F415" s="21" t="s">
        <v>331</v>
      </c>
      <c r="G415" s="38"/>
      <c r="H415" s="38"/>
      <c r="I415" s="38"/>
      <c r="J415" s="117">
        <v>5111</v>
      </c>
      <c r="K415" s="195">
        <v>2259</v>
      </c>
      <c r="L415" s="195">
        <f>J415+K415</f>
        <v>7370</v>
      </c>
      <c r="M415" s="195"/>
      <c r="N415" s="199">
        <v>4500</v>
      </c>
    </row>
    <row r="416" spans="1:14" ht="21.75" hidden="1">
      <c r="A416" s="122" t="s">
        <v>125</v>
      </c>
      <c r="B416" s="21" t="s">
        <v>273</v>
      </c>
      <c r="C416" s="21" t="s">
        <v>15</v>
      </c>
      <c r="D416" s="21" t="s">
        <v>8</v>
      </c>
      <c r="E416" s="21" t="s">
        <v>126</v>
      </c>
      <c r="F416" s="21"/>
      <c r="G416" s="38"/>
      <c r="H416" s="38"/>
      <c r="I416" s="38"/>
      <c r="J416" s="117">
        <f>J417</f>
        <v>0</v>
      </c>
      <c r="K416" s="201">
        <f>K417</f>
        <v>0</v>
      </c>
      <c r="L416" s="201">
        <f>L417</f>
        <v>0</v>
      </c>
      <c r="M416" s="201"/>
      <c r="N416" s="199">
        <f>N417</f>
        <v>0</v>
      </c>
    </row>
    <row r="417" spans="1:14" ht="15" hidden="1">
      <c r="A417" s="122" t="s">
        <v>100</v>
      </c>
      <c r="B417" s="21" t="s">
        <v>273</v>
      </c>
      <c r="C417" s="21" t="s">
        <v>15</v>
      </c>
      <c r="D417" s="21" t="s">
        <v>8</v>
      </c>
      <c r="E417" s="21" t="s">
        <v>127</v>
      </c>
      <c r="F417" s="21"/>
      <c r="G417" s="38"/>
      <c r="H417" s="38"/>
      <c r="I417" s="38"/>
      <c r="J417" s="117">
        <f>J419+J418</f>
        <v>0</v>
      </c>
      <c r="K417" s="201">
        <f>K419+K418</f>
        <v>0</v>
      </c>
      <c r="L417" s="201">
        <f>L419+L418</f>
        <v>0</v>
      </c>
      <c r="M417" s="201"/>
      <c r="N417" s="199">
        <f>N419+N418</f>
        <v>0</v>
      </c>
    </row>
    <row r="418" spans="1:14" ht="21.75" hidden="1">
      <c r="A418" s="122" t="s">
        <v>488</v>
      </c>
      <c r="B418" s="21" t="s">
        <v>273</v>
      </c>
      <c r="C418" s="21" t="s">
        <v>15</v>
      </c>
      <c r="D418" s="21" t="s">
        <v>8</v>
      </c>
      <c r="E418" s="21" t="s">
        <v>127</v>
      </c>
      <c r="F418" s="21" t="s">
        <v>487</v>
      </c>
      <c r="G418" s="38"/>
      <c r="H418" s="38"/>
      <c r="I418" s="38"/>
      <c r="J418" s="117"/>
      <c r="K418" s="201"/>
      <c r="L418" s="201">
        <f>J418+K418</f>
        <v>0</v>
      </c>
      <c r="M418" s="201"/>
      <c r="N418" s="199"/>
    </row>
    <row r="419" spans="1:14" ht="31.5" hidden="1">
      <c r="A419" s="125" t="s">
        <v>150</v>
      </c>
      <c r="B419" s="21" t="s">
        <v>273</v>
      </c>
      <c r="C419" s="21" t="s">
        <v>15</v>
      </c>
      <c r="D419" s="21" t="s">
        <v>8</v>
      </c>
      <c r="E419" s="21" t="s">
        <v>127</v>
      </c>
      <c r="F419" s="21" t="s">
        <v>152</v>
      </c>
      <c r="G419" s="38"/>
      <c r="H419" s="38"/>
      <c r="I419" s="38"/>
      <c r="J419" s="117">
        <v>0</v>
      </c>
      <c r="K419" s="195"/>
      <c r="L419" s="195">
        <f>J419+K419</f>
        <v>0</v>
      </c>
      <c r="M419" s="195"/>
      <c r="N419" s="199">
        <v>0</v>
      </c>
    </row>
    <row r="420" spans="1:14" ht="21.75">
      <c r="A420" s="122" t="s">
        <v>501</v>
      </c>
      <c r="B420" s="21" t="s">
        <v>273</v>
      </c>
      <c r="C420" s="21" t="s">
        <v>15</v>
      </c>
      <c r="D420" s="21" t="s">
        <v>8</v>
      </c>
      <c r="E420" s="21" t="s">
        <v>142</v>
      </c>
      <c r="F420" s="21"/>
      <c r="G420" s="26"/>
      <c r="H420" s="25"/>
      <c r="I420" s="26"/>
      <c r="J420" s="117">
        <f>J421</f>
        <v>3300.93</v>
      </c>
      <c r="K420" s="195">
        <f>K421</f>
        <v>9600.19</v>
      </c>
      <c r="L420" s="195">
        <f>L421</f>
        <v>12901.12</v>
      </c>
      <c r="M420" s="195"/>
      <c r="N420" s="199">
        <f>N421</f>
        <v>0</v>
      </c>
    </row>
    <row r="421" spans="1:14" ht="16.5" customHeight="1">
      <c r="A421" s="122" t="s">
        <v>100</v>
      </c>
      <c r="B421" s="21" t="s">
        <v>273</v>
      </c>
      <c r="C421" s="21" t="s">
        <v>15</v>
      </c>
      <c r="D421" s="21" t="s">
        <v>8</v>
      </c>
      <c r="E421" s="21" t="s">
        <v>143</v>
      </c>
      <c r="F421" s="21"/>
      <c r="G421" s="27">
        <f>G422</f>
        <v>200</v>
      </c>
      <c r="H421" s="27">
        <f>H422</f>
        <v>0</v>
      </c>
      <c r="I421" s="27">
        <f>I422</f>
        <v>0</v>
      </c>
      <c r="J421" s="111">
        <f>J422+J423</f>
        <v>3300.93</v>
      </c>
      <c r="K421" s="195">
        <f>K422+K423</f>
        <v>9600.19</v>
      </c>
      <c r="L421" s="195">
        <f>L422+L423</f>
        <v>12901.12</v>
      </c>
      <c r="M421" s="195"/>
      <c r="N421" s="196">
        <f>N422+N423</f>
        <v>0</v>
      </c>
    </row>
    <row r="422" spans="1:14" ht="18" customHeight="1">
      <c r="A422" s="122" t="s">
        <v>488</v>
      </c>
      <c r="B422" s="21" t="s">
        <v>273</v>
      </c>
      <c r="C422" s="21" t="s">
        <v>15</v>
      </c>
      <c r="D422" s="21" t="s">
        <v>8</v>
      </c>
      <c r="E422" s="21" t="s">
        <v>143</v>
      </c>
      <c r="F422" s="21" t="s">
        <v>487</v>
      </c>
      <c r="G422" s="27">
        <v>200</v>
      </c>
      <c r="H422" s="25"/>
      <c r="I422" s="27"/>
      <c r="J422" s="117"/>
      <c r="K422" s="195"/>
      <c r="L422" s="195">
        <f>J422+K422</f>
        <v>0</v>
      </c>
      <c r="M422" s="195"/>
      <c r="N422" s="199"/>
    </row>
    <row r="423" spans="1:14" ht="14.25" customHeight="1">
      <c r="A423" s="133" t="s">
        <v>349</v>
      </c>
      <c r="B423" s="21" t="s">
        <v>273</v>
      </c>
      <c r="C423" s="21" t="s">
        <v>15</v>
      </c>
      <c r="D423" s="21" t="s">
        <v>8</v>
      </c>
      <c r="E423" s="21" t="s">
        <v>143</v>
      </c>
      <c r="F423" s="21" t="s">
        <v>350</v>
      </c>
      <c r="G423" s="27"/>
      <c r="H423" s="25"/>
      <c r="I423" s="27"/>
      <c r="J423" s="117">
        <v>3300.93</v>
      </c>
      <c r="K423" s="195">
        <v>9600.19</v>
      </c>
      <c r="L423" s="195">
        <f>J423+K423</f>
        <v>12901.12</v>
      </c>
      <c r="M423" s="195"/>
      <c r="N423" s="199"/>
    </row>
    <row r="424" spans="1:14" ht="17.25" customHeight="1" hidden="1">
      <c r="A424" s="133" t="s">
        <v>342</v>
      </c>
      <c r="B424" s="21" t="s">
        <v>273</v>
      </c>
      <c r="C424" s="21" t="s">
        <v>15</v>
      </c>
      <c r="D424" s="21" t="s">
        <v>8</v>
      </c>
      <c r="E424" s="21" t="s">
        <v>343</v>
      </c>
      <c r="F424" s="21"/>
      <c r="G424" s="38"/>
      <c r="H424" s="38"/>
      <c r="I424" s="38"/>
      <c r="J424" s="117">
        <f>J425+J427+J429</f>
        <v>0</v>
      </c>
      <c r="K424" s="201">
        <f>K425+K427+K429</f>
        <v>0</v>
      </c>
      <c r="L424" s="201">
        <f>L425+L427+L429</f>
        <v>0</v>
      </c>
      <c r="M424" s="201"/>
      <c r="N424" s="199">
        <f>N425+N427+N429</f>
        <v>0</v>
      </c>
    </row>
    <row r="425" spans="1:14" ht="21.75" hidden="1">
      <c r="A425" s="133" t="s">
        <v>344</v>
      </c>
      <c r="B425" s="21" t="s">
        <v>273</v>
      </c>
      <c r="C425" s="21" t="s">
        <v>15</v>
      </c>
      <c r="D425" s="21" t="s">
        <v>8</v>
      </c>
      <c r="E425" s="21" t="s">
        <v>345</v>
      </c>
      <c r="F425" s="21"/>
      <c r="G425" s="38"/>
      <c r="H425" s="38"/>
      <c r="I425" s="38"/>
      <c r="J425" s="111">
        <f>J426</f>
        <v>0</v>
      </c>
      <c r="K425" s="195">
        <f>K426</f>
        <v>0</v>
      </c>
      <c r="L425" s="195">
        <f>L426</f>
        <v>0</v>
      </c>
      <c r="M425" s="195"/>
      <c r="N425" s="196">
        <f>N426</f>
        <v>0</v>
      </c>
    </row>
    <row r="426" spans="1:14" ht="15" hidden="1">
      <c r="A426" s="133" t="s">
        <v>315</v>
      </c>
      <c r="B426" s="21" t="s">
        <v>273</v>
      </c>
      <c r="C426" s="21" t="s">
        <v>15</v>
      </c>
      <c r="D426" s="21" t="s">
        <v>8</v>
      </c>
      <c r="E426" s="21" t="s">
        <v>345</v>
      </c>
      <c r="F426" s="21" t="s">
        <v>316</v>
      </c>
      <c r="G426" s="38"/>
      <c r="H426" s="38"/>
      <c r="I426" s="38"/>
      <c r="J426" s="117"/>
      <c r="K426" s="195"/>
      <c r="L426" s="195">
        <f>J426+K426</f>
        <v>0</v>
      </c>
      <c r="M426" s="195"/>
      <c r="N426" s="199"/>
    </row>
    <row r="427" spans="1:14" ht="21" hidden="1">
      <c r="A427" s="125" t="s">
        <v>443</v>
      </c>
      <c r="B427" s="21" t="s">
        <v>273</v>
      </c>
      <c r="C427" s="21" t="s">
        <v>15</v>
      </c>
      <c r="D427" s="21" t="s">
        <v>8</v>
      </c>
      <c r="E427" s="21" t="s">
        <v>444</v>
      </c>
      <c r="F427" s="21"/>
      <c r="G427" s="38"/>
      <c r="H427" s="38"/>
      <c r="I427" s="38"/>
      <c r="J427" s="117">
        <f>J428</f>
        <v>0</v>
      </c>
      <c r="K427" s="201">
        <f>K428</f>
        <v>0</v>
      </c>
      <c r="L427" s="201">
        <f>L428</f>
        <v>0</v>
      </c>
      <c r="M427" s="201"/>
      <c r="N427" s="199">
        <f>N428</f>
        <v>0</v>
      </c>
    </row>
    <row r="428" spans="1:14" ht="31.5" hidden="1">
      <c r="A428" s="125" t="s">
        <v>346</v>
      </c>
      <c r="B428" s="21" t="s">
        <v>273</v>
      </c>
      <c r="C428" s="21" t="s">
        <v>15</v>
      </c>
      <c r="D428" s="21" t="s">
        <v>8</v>
      </c>
      <c r="E428" s="21" t="s">
        <v>444</v>
      </c>
      <c r="F428" s="21" t="s">
        <v>331</v>
      </c>
      <c r="G428" s="38"/>
      <c r="H428" s="38"/>
      <c r="I428" s="38"/>
      <c r="J428" s="117"/>
      <c r="K428" s="195"/>
      <c r="L428" s="195">
        <f>J428+K428</f>
        <v>0</v>
      </c>
      <c r="M428" s="195"/>
      <c r="N428" s="199"/>
    </row>
    <row r="429" spans="1:14" ht="21.75" hidden="1">
      <c r="A429" s="133" t="s">
        <v>347</v>
      </c>
      <c r="B429" s="21" t="s">
        <v>273</v>
      </c>
      <c r="C429" s="21" t="s">
        <v>15</v>
      </c>
      <c r="D429" s="21" t="s">
        <v>8</v>
      </c>
      <c r="E429" s="21" t="s">
        <v>348</v>
      </c>
      <c r="F429" s="21"/>
      <c r="G429" s="26">
        <f>G430</f>
        <v>52.672</v>
      </c>
      <c r="H429" s="26">
        <f>H430</f>
        <v>778</v>
      </c>
      <c r="I429" s="26">
        <f>I430</f>
        <v>0</v>
      </c>
      <c r="J429" s="111">
        <f>J430+J431</f>
        <v>0</v>
      </c>
      <c r="K429" s="195">
        <f>K430+K431</f>
        <v>0</v>
      </c>
      <c r="L429" s="195">
        <f>L430+L431</f>
        <v>0</v>
      </c>
      <c r="M429" s="195"/>
      <c r="N429" s="196">
        <f>N430+N431</f>
        <v>0</v>
      </c>
    </row>
    <row r="430" spans="1:14" ht="16.5" customHeight="1" hidden="1">
      <c r="A430" s="133" t="s">
        <v>315</v>
      </c>
      <c r="B430" s="21" t="s">
        <v>273</v>
      </c>
      <c r="C430" s="21" t="s">
        <v>15</v>
      </c>
      <c r="D430" s="21" t="s">
        <v>8</v>
      </c>
      <c r="E430" s="21" t="s">
        <v>348</v>
      </c>
      <c r="F430" s="21" t="s">
        <v>316</v>
      </c>
      <c r="G430" s="26">
        <f>52.672</f>
        <v>52.672</v>
      </c>
      <c r="H430" s="25">
        <v>778</v>
      </c>
      <c r="I430" s="26"/>
      <c r="J430" s="117"/>
      <c r="K430" s="195"/>
      <c r="L430" s="195">
        <f>J430+K430</f>
        <v>0</v>
      </c>
      <c r="M430" s="195"/>
      <c r="N430" s="199"/>
    </row>
    <row r="431" spans="1:14" ht="32.25" customHeight="1" hidden="1">
      <c r="A431" s="125" t="s">
        <v>346</v>
      </c>
      <c r="B431" s="21" t="s">
        <v>273</v>
      </c>
      <c r="C431" s="21" t="s">
        <v>15</v>
      </c>
      <c r="D431" s="21" t="s">
        <v>8</v>
      </c>
      <c r="E431" s="21" t="s">
        <v>348</v>
      </c>
      <c r="F431" s="21" t="s">
        <v>331</v>
      </c>
      <c r="G431" s="26"/>
      <c r="H431" s="25"/>
      <c r="I431" s="26"/>
      <c r="J431" s="117"/>
      <c r="K431" s="195"/>
      <c r="L431" s="195">
        <f>J431+K431</f>
        <v>0</v>
      </c>
      <c r="M431" s="195"/>
      <c r="N431" s="199"/>
    </row>
    <row r="432" spans="1:14" s="61" customFormat="1" ht="14.25">
      <c r="A432" s="133" t="s">
        <v>234</v>
      </c>
      <c r="B432" s="24" t="s">
        <v>273</v>
      </c>
      <c r="C432" s="24" t="s">
        <v>15</v>
      </c>
      <c r="D432" s="24" t="s">
        <v>12</v>
      </c>
      <c r="E432" s="24"/>
      <c r="F432" s="24"/>
      <c r="G432" s="23" t="e">
        <f>G433+#REF!</f>
        <v>#REF!</v>
      </c>
      <c r="H432" s="23" t="e">
        <f>H433+#REF!</f>
        <v>#REF!</v>
      </c>
      <c r="I432" s="23" t="e">
        <f>I433+#REF!</f>
        <v>#REF!</v>
      </c>
      <c r="J432" s="116">
        <f>J433</f>
        <v>31.5</v>
      </c>
      <c r="K432" s="200">
        <f>K433</f>
        <v>-31.5</v>
      </c>
      <c r="L432" s="200">
        <f>L433</f>
        <v>0</v>
      </c>
      <c r="M432" s="200"/>
      <c r="N432" s="198">
        <f>N433</f>
        <v>0</v>
      </c>
    </row>
    <row r="433" spans="1:14" ht="15">
      <c r="A433" s="133" t="s">
        <v>90</v>
      </c>
      <c r="B433" s="21" t="s">
        <v>273</v>
      </c>
      <c r="C433" s="21" t="s">
        <v>15</v>
      </c>
      <c r="D433" s="21" t="s">
        <v>12</v>
      </c>
      <c r="E433" s="21" t="s">
        <v>91</v>
      </c>
      <c r="F433" s="21"/>
      <c r="G433" s="27" t="e">
        <f aca="true" t="shared" si="49" ref="G433:L433">G434</f>
        <v>#REF!</v>
      </c>
      <c r="H433" s="27" t="e">
        <f t="shared" si="49"/>
        <v>#REF!</v>
      </c>
      <c r="I433" s="27" t="e">
        <f t="shared" si="49"/>
        <v>#REF!</v>
      </c>
      <c r="J433" s="117">
        <f>J434</f>
        <v>31.5</v>
      </c>
      <c r="K433" s="195">
        <f t="shared" si="49"/>
        <v>-31.5</v>
      </c>
      <c r="L433" s="195">
        <f t="shared" si="49"/>
        <v>0</v>
      </c>
      <c r="M433" s="195"/>
      <c r="N433" s="199">
        <f>N434</f>
        <v>0</v>
      </c>
    </row>
    <row r="434" spans="1:14" ht="15">
      <c r="A434" s="133" t="s">
        <v>92</v>
      </c>
      <c r="B434" s="21" t="s">
        <v>273</v>
      </c>
      <c r="C434" s="21" t="s">
        <v>15</v>
      </c>
      <c r="D434" s="21" t="s">
        <v>12</v>
      </c>
      <c r="E434" s="21" t="s">
        <v>93</v>
      </c>
      <c r="F434" s="21"/>
      <c r="G434" s="26" t="e">
        <f>#REF!+G436+G435</f>
        <v>#REF!</v>
      </c>
      <c r="H434" s="26" t="e">
        <f>#REF!+H436+H435</f>
        <v>#REF!</v>
      </c>
      <c r="I434" s="26" t="e">
        <f>#REF!+I436+I435</f>
        <v>#REF!</v>
      </c>
      <c r="J434" s="157">
        <f>J436+J435</f>
        <v>31.5</v>
      </c>
      <c r="K434" s="195">
        <f>K436+K435</f>
        <v>-31.5</v>
      </c>
      <c r="L434" s="202">
        <f>L436+L435</f>
        <v>0</v>
      </c>
      <c r="M434" s="202"/>
      <c r="N434" s="196">
        <f>N436+N435</f>
        <v>0</v>
      </c>
    </row>
    <row r="435" spans="1:14" ht="22.5" customHeight="1">
      <c r="A435" s="125" t="s">
        <v>159</v>
      </c>
      <c r="B435" s="21" t="s">
        <v>273</v>
      </c>
      <c r="C435" s="21" t="s">
        <v>15</v>
      </c>
      <c r="D435" s="21" t="s">
        <v>12</v>
      </c>
      <c r="E435" s="21" t="s">
        <v>93</v>
      </c>
      <c r="F435" s="21" t="s">
        <v>160</v>
      </c>
      <c r="G435" s="27"/>
      <c r="H435" s="27"/>
      <c r="I435" s="27"/>
      <c r="J435" s="117">
        <v>11.5</v>
      </c>
      <c r="K435" s="195">
        <v>-11.5</v>
      </c>
      <c r="L435" s="195">
        <f>J435+K435</f>
        <v>0</v>
      </c>
      <c r="M435" s="195"/>
      <c r="N435" s="199"/>
    </row>
    <row r="436" spans="1:14" ht="24" customHeight="1">
      <c r="A436" s="125" t="s">
        <v>150</v>
      </c>
      <c r="B436" s="21" t="s">
        <v>273</v>
      </c>
      <c r="C436" s="21" t="s">
        <v>15</v>
      </c>
      <c r="D436" s="21" t="s">
        <v>12</v>
      </c>
      <c r="E436" s="21" t="s">
        <v>93</v>
      </c>
      <c r="F436" s="21" t="s">
        <v>152</v>
      </c>
      <c r="G436" s="27"/>
      <c r="H436" s="27"/>
      <c r="I436" s="27"/>
      <c r="J436" s="117">
        <v>20</v>
      </c>
      <c r="K436" s="195">
        <v>-20</v>
      </c>
      <c r="L436" s="195">
        <f>J436+K436</f>
        <v>0</v>
      </c>
      <c r="M436" s="195"/>
      <c r="N436" s="199"/>
    </row>
    <row r="437" spans="1:14" s="61" customFormat="1" ht="14.25">
      <c r="A437" s="132" t="s">
        <v>47</v>
      </c>
      <c r="B437" s="24" t="s">
        <v>273</v>
      </c>
      <c r="C437" s="24" t="s">
        <v>15</v>
      </c>
      <c r="D437" s="24" t="s">
        <v>15</v>
      </c>
      <c r="E437" s="24"/>
      <c r="F437" s="24"/>
      <c r="G437" s="20"/>
      <c r="H437" s="20"/>
      <c r="I437" s="20"/>
      <c r="J437" s="116">
        <f aca="true" t="shared" si="50" ref="J437:L439">J438</f>
        <v>15</v>
      </c>
      <c r="K437" s="200">
        <f t="shared" si="50"/>
        <v>0</v>
      </c>
      <c r="L437" s="200">
        <f t="shared" si="50"/>
        <v>15</v>
      </c>
      <c r="M437" s="200"/>
      <c r="N437" s="198">
        <f>N438</f>
        <v>15</v>
      </c>
    </row>
    <row r="438" spans="1:14" s="61" customFormat="1" ht="14.25">
      <c r="A438" s="133" t="s">
        <v>334</v>
      </c>
      <c r="B438" s="21" t="s">
        <v>273</v>
      </c>
      <c r="C438" s="21" t="s">
        <v>15</v>
      </c>
      <c r="D438" s="21" t="s">
        <v>15</v>
      </c>
      <c r="E438" s="21" t="s">
        <v>263</v>
      </c>
      <c r="F438" s="24"/>
      <c r="G438" s="20"/>
      <c r="H438" s="20"/>
      <c r="I438" s="20"/>
      <c r="J438" s="117">
        <f t="shared" si="50"/>
        <v>15</v>
      </c>
      <c r="K438" s="201">
        <f t="shared" si="50"/>
        <v>0</v>
      </c>
      <c r="L438" s="201">
        <f t="shared" si="50"/>
        <v>15</v>
      </c>
      <c r="M438" s="201"/>
      <c r="N438" s="199">
        <f>N439</f>
        <v>15</v>
      </c>
    </row>
    <row r="439" spans="1:14" ht="30" customHeight="1">
      <c r="A439" s="126" t="s">
        <v>351</v>
      </c>
      <c r="B439" s="21" t="s">
        <v>273</v>
      </c>
      <c r="C439" s="21" t="s">
        <v>15</v>
      </c>
      <c r="D439" s="21" t="s">
        <v>15</v>
      </c>
      <c r="E439" s="21" t="s">
        <v>352</v>
      </c>
      <c r="F439" s="21"/>
      <c r="G439" s="27"/>
      <c r="H439" s="27"/>
      <c r="I439" s="27"/>
      <c r="J439" s="117">
        <f t="shared" si="50"/>
        <v>15</v>
      </c>
      <c r="K439" s="201">
        <f t="shared" si="50"/>
        <v>0</v>
      </c>
      <c r="L439" s="201">
        <f t="shared" si="50"/>
        <v>15</v>
      </c>
      <c r="M439" s="201"/>
      <c r="N439" s="199">
        <f>N440</f>
        <v>15</v>
      </c>
    </row>
    <row r="440" spans="1:14" ht="20.25" customHeight="1">
      <c r="A440" s="125" t="s">
        <v>150</v>
      </c>
      <c r="B440" s="21" t="s">
        <v>273</v>
      </c>
      <c r="C440" s="21" t="s">
        <v>15</v>
      </c>
      <c r="D440" s="21" t="s">
        <v>15</v>
      </c>
      <c r="E440" s="21" t="s">
        <v>352</v>
      </c>
      <c r="F440" s="21" t="s">
        <v>152</v>
      </c>
      <c r="G440" s="27"/>
      <c r="H440" s="27"/>
      <c r="I440" s="27"/>
      <c r="J440" s="117">
        <v>15</v>
      </c>
      <c r="K440" s="195"/>
      <c r="L440" s="195">
        <f>J440+K440</f>
        <v>15</v>
      </c>
      <c r="M440" s="195"/>
      <c r="N440" s="199">
        <v>15</v>
      </c>
    </row>
    <row r="441" spans="1:14" s="69" customFormat="1" ht="14.25">
      <c r="A441" s="132" t="s">
        <v>451</v>
      </c>
      <c r="B441" s="24" t="s">
        <v>273</v>
      </c>
      <c r="C441" s="24" t="s">
        <v>35</v>
      </c>
      <c r="D441" s="24"/>
      <c r="E441" s="24"/>
      <c r="F441" s="24"/>
      <c r="G441" s="20" t="e">
        <f>#REF!+#REF!</f>
        <v>#REF!</v>
      </c>
      <c r="H441" s="20" t="e">
        <f>#REF!+#REF!</f>
        <v>#REF!</v>
      </c>
      <c r="I441" s="20" t="e">
        <f>#REF!+#REF!</f>
        <v>#REF!</v>
      </c>
      <c r="J441" s="116">
        <f>J442+J445</f>
        <v>2210.41</v>
      </c>
      <c r="K441" s="200">
        <f>K442+K445</f>
        <v>22.34</v>
      </c>
      <c r="L441" s="200">
        <f>L442+L445</f>
        <v>2232.75</v>
      </c>
      <c r="M441" s="200"/>
      <c r="N441" s="198">
        <f>N442+N445</f>
        <v>1800</v>
      </c>
    </row>
    <row r="442" spans="1:14" s="69" customFormat="1" ht="15" customHeight="1">
      <c r="A442" s="133" t="s">
        <v>51</v>
      </c>
      <c r="B442" s="24" t="s">
        <v>273</v>
      </c>
      <c r="C442" s="24" t="s">
        <v>35</v>
      </c>
      <c r="D442" s="24" t="s">
        <v>7</v>
      </c>
      <c r="E442" s="24"/>
      <c r="F442" s="24"/>
      <c r="G442" s="20"/>
      <c r="H442" s="20"/>
      <c r="I442" s="20"/>
      <c r="J442" s="116">
        <f aca="true" t="shared" si="51" ref="J442:N443">J443</f>
        <v>2060.41</v>
      </c>
      <c r="K442" s="200">
        <f t="shared" si="51"/>
        <v>-24.41</v>
      </c>
      <c r="L442" s="200">
        <f t="shared" si="51"/>
        <v>2035.9999999999998</v>
      </c>
      <c r="M442" s="200"/>
      <c r="N442" s="198">
        <f t="shared" si="51"/>
        <v>1650</v>
      </c>
    </row>
    <row r="443" spans="1:14" s="69" customFormat="1" ht="23.25" customHeight="1">
      <c r="A443" s="133" t="s">
        <v>313</v>
      </c>
      <c r="B443" s="21" t="s">
        <v>273</v>
      </c>
      <c r="C443" s="21" t="s">
        <v>35</v>
      </c>
      <c r="D443" s="21" t="s">
        <v>7</v>
      </c>
      <c r="E443" s="21" t="s">
        <v>329</v>
      </c>
      <c r="F443" s="21"/>
      <c r="G443" s="27"/>
      <c r="H443" s="27"/>
      <c r="I443" s="27"/>
      <c r="J443" s="117">
        <f t="shared" si="51"/>
        <v>2060.41</v>
      </c>
      <c r="K443" s="201">
        <f t="shared" si="51"/>
        <v>-24.41</v>
      </c>
      <c r="L443" s="201">
        <f t="shared" si="51"/>
        <v>2035.9999999999998</v>
      </c>
      <c r="M443" s="201"/>
      <c r="N443" s="199">
        <f t="shared" si="51"/>
        <v>1650</v>
      </c>
    </row>
    <row r="444" spans="1:14" s="69" customFormat="1" ht="37.5" customHeight="1">
      <c r="A444" s="133" t="s">
        <v>330</v>
      </c>
      <c r="B444" s="21" t="s">
        <v>273</v>
      </c>
      <c r="C444" s="21" t="s">
        <v>35</v>
      </c>
      <c r="D444" s="21" t="s">
        <v>7</v>
      </c>
      <c r="E444" s="21" t="s">
        <v>314</v>
      </c>
      <c r="F444" s="21" t="s">
        <v>331</v>
      </c>
      <c r="G444" s="27"/>
      <c r="H444" s="27"/>
      <c r="I444" s="27"/>
      <c r="J444" s="117">
        <v>2060.41</v>
      </c>
      <c r="K444" s="195">
        <v>-24.41</v>
      </c>
      <c r="L444" s="195">
        <f>J444+K444</f>
        <v>2035.9999999999998</v>
      </c>
      <c r="M444" s="195"/>
      <c r="N444" s="199">
        <v>1650</v>
      </c>
    </row>
    <row r="445" spans="1:14" ht="15">
      <c r="A445" s="132" t="s">
        <v>357</v>
      </c>
      <c r="B445" s="24" t="s">
        <v>273</v>
      </c>
      <c r="C445" s="24" t="s">
        <v>35</v>
      </c>
      <c r="D445" s="24" t="s">
        <v>10</v>
      </c>
      <c r="E445" s="24"/>
      <c r="F445" s="24"/>
      <c r="G445" s="20">
        <f aca="true" t="shared" si="52" ref="G445:L447">G446</f>
        <v>50</v>
      </c>
      <c r="H445" s="20">
        <f t="shared" si="52"/>
        <v>44</v>
      </c>
      <c r="I445" s="20">
        <f t="shared" si="52"/>
        <v>0</v>
      </c>
      <c r="J445" s="116">
        <f t="shared" si="52"/>
        <v>150</v>
      </c>
      <c r="K445" s="192">
        <f t="shared" si="52"/>
        <v>46.75</v>
      </c>
      <c r="L445" s="192">
        <f t="shared" si="52"/>
        <v>196.75</v>
      </c>
      <c r="M445" s="192"/>
      <c r="N445" s="198">
        <f>N446</f>
        <v>150</v>
      </c>
    </row>
    <row r="446" spans="1:14" ht="21.75">
      <c r="A446" s="133" t="s">
        <v>358</v>
      </c>
      <c r="B446" s="21" t="s">
        <v>273</v>
      </c>
      <c r="C446" s="21" t="s">
        <v>35</v>
      </c>
      <c r="D446" s="21" t="s">
        <v>10</v>
      </c>
      <c r="E446" s="21" t="s">
        <v>106</v>
      </c>
      <c r="F446" s="21"/>
      <c r="G446" s="27">
        <f t="shared" si="52"/>
        <v>50</v>
      </c>
      <c r="H446" s="27">
        <f t="shared" si="52"/>
        <v>44</v>
      </c>
      <c r="I446" s="27">
        <f t="shared" si="52"/>
        <v>0</v>
      </c>
      <c r="J446" s="117">
        <f t="shared" si="52"/>
        <v>150</v>
      </c>
      <c r="K446" s="195">
        <f t="shared" si="52"/>
        <v>46.75</v>
      </c>
      <c r="L446" s="195">
        <f t="shared" si="52"/>
        <v>196.75</v>
      </c>
      <c r="M446" s="195"/>
      <c r="N446" s="199">
        <f>N447</f>
        <v>150</v>
      </c>
    </row>
    <row r="447" spans="1:14" ht="15">
      <c r="A447" s="133" t="s">
        <v>100</v>
      </c>
      <c r="B447" s="21" t="s">
        <v>273</v>
      </c>
      <c r="C447" s="21" t="s">
        <v>35</v>
      </c>
      <c r="D447" s="21" t="s">
        <v>10</v>
      </c>
      <c r="E447" s="21" t="s">
        <v>107</v>
      </c>
      <c r="F447" s="21"/>
      <c r="G447" s="27">
        <f t="shared" si="52"/>
        <v>50</v>
      </c>
      <c r="H447" s="27">
        <f t="shared" si="52"/>
        <v>44</v>
      </c>
      <c r="I447" s="27">
        <f t="shared" si="52"/>
        <v>0</v>
      </c>
      <c r="J447" s="111">
        <f>J448+J449</f>
        <v>150</v>
      </c>
      <c r="K447" s="195">
        <f>K448+K449</f>
        <v>46.75</v>
      </c>
      <c r="L447" s="195">
        <f>L448+L449</f>
        <v>196.75</v>
      </c>
      <c r="M447" s="195"/>
      <c r="N447" s="196">
        <f>N448+N449</f>
        <v>150</v>
      </c>
    </row>
    <row r="448" spans="1:14" ht="32.25">
      <c r="A448" s="158" t="s">
        <v>163</v>
      </c>
      <c r="B448" s="21" t="s">
        <v>273</v>
      </c>
      <c r="C448" s="21" t="s">
        <v>35</v>
      </c>
      <c r="D448" s="21" t="s">
        <v>10</v>
      </c>
      <c r="E448" s="21" t="s">
        <v>107</v>
      </c>
      <c r="F448" s="21" t="s">
        <v>164</v>
      </c>
      <c r="G448" s="27">
        <v>50</v>
      </c>
      <c r="H448" s="27">
        <v>44</v>
      </c>
      <c r="I448" s="27"/>
      <c r="J448" s="117">
        <v>50</v>
      </c>
      <c r="K448" s="195">
        <v>-50</v>
      </c>
      <c r="L448" s="195">
        <f>J448+K448</f>
        <v>0</v>
      </c>
      <c r="M448" s="195"/>
      <c r="N448" s="199"/>
    </row>
    <row r="449" spans="1:14" ht="17.25" customHeight="1">
      <c r="A449" s="125" t="s">
        <v>150</v>
      </c>
      <c r="B449" s="21" t="s">
        <v>273</v>
      </c>
      <c r="C449" s="21" t="s">
        <v>35</v>
      </c>
      <c r="D449" s="21" t="s">
        <v>10</v>
      </c>
      <c r="E449" s="21" t="s">
        <v>107</v>
      </c>
      <c r="F449" s="21" t="s">
        <v>152</v>
      </c>
      <c r="G449" s="27"/>
      <c r="H449" s="25"/>
      <c r="I449" s="27"/>
      <c r="J449" s="117">
        <v>100</v>
      </c>
      <c r="K449" s="195">
        <v>96.75</v>
      </c>
      <c r="L449" s="195">
        <f>J449+K449</f>
        <v>196.75</v>
      </c>
      <c r="M449" s="195"/>
      <c r="N449" s="199">
        <v>150</v>
      </c>
    </row>
    <row r="450" spans="1:14" ht="17.25" customHeight="1">
      <c r="A450" s="136" t="s">
        <v>97</v>
      </c>
      <c r="B450" s="24" t="s">
        <v>273</v>
      </c>
      <c r="C450" s="24" t="s">
        <v>29</v>
      </c>
      <c r="D450" s="24"/>
      <c r="E450" s="24"/>
      <c r="F450" s="24"/>
      <c r="G450" s="20"/>
      <c r="H450" s="23"/>
      <c r="I450" s="20"/>
      <c r="J450" s="116">
        <f>J454+J451</f>
        <v>0</v>
      </c>
      <c r="K450" s="200">
        <f>K454+K451</f>
        <v>1340</v>
      </c>
      <c r="L450" s="200">
        <f>L454+L451</f>
        <v>1340</v>
      </c>
      <c r="M450" s="200"/>
      <c r="N450" s="198">
        <f>N454+N451</f>
        <v>0</v>
      </c>
    </row>
    <row r="451" spans="1:14" ht="17.25" customHeight="1">
      <c r="A451" s="125" t="s">
        <v>57</v>
      </c>
      <c r="B451" s="21" t="s">
        <v>273</v>
      </c>
      <c r="C451" s="21" t="s">
        <v>29</v>
      </c>
      <c r="D451" s="21" t="s">
        <v>8</v>
      </c>
      <c r="E451" s="21"/>
      <c r="F451" s="21"/>
      <c r="G451" s="27"/>
      <c r="H451" s="25"/>
      <c r="I451" s="27"/>
      <c r="J451" s="117">
        <f aca="true" t="shared" si="53" ref="J451:N452">J452</f>
        <v>0</v>
      </c>
      <c r="K451" s="201">
        <f t="shared" si="53"/>
        <v>950</v>
      </c>
      <c r="L451" s="201">
        <f t="shared" si="53"/>
        <v>950</v>
      </c>
      <c r="M451" s="201"/>
      <c r="N451" s="201">
        <f t="shared" si="53"/>
        <v>0</v>
      </c>
    </row>
    <row r="452" spans="1:14" ht="21.75" customHeight="1">
      <c r="A452" s="133" t="s">
        <v>313</v>
      </c>
      <c r="B452" s="21" t="s">
        <v>273</v>
      </c>
      <c r="C452" s="21" t="s">
        <v>29</v>
      </c>
      <c r="D452" s="21" t="s">
        <v>8</v>
      </c>
      <c r="E452" s="21" t="s">
        <v>314</v>
      </c>
      <c r="F452" s="21"/>
      <c r="G452" s="27"/>
      <c r="H452" s="25"/>
      <c r="I452" s="27"/>
      <c r="J452" s="117">
        <f t="shared" si="53"/>
        <v>0</v>
      </c>
      <c r="K452" s="201">
        <f t="shared" si="53"/>
        <v>950</v>
      </c>
      <c r="L452" s="201">
        <f t="shared" si="53"/>
        <v>950</v>
      </c>
      <c r="M452" s="201"/>
      <c r="N452" s="201">
        <f t="shared" si="53"/>
        <v>0</v>
      </c>
    </row>
    <row r="453" spans="1:14" ht="17.25" customHeight="1">
      <c r="A453" s="133" t="s">
        <v>330</v>
      </c>
      <c r="B453" s="21" t="s">
        <v>273</v>
      </c>
      <c r="C453" s="21" t="s">
        <v>29</v>
      </c>
      <c r="D453" s="21" t="s">
        <v>8</v>
      </c>
      <c r="E453" s="21" t="s">
        <v>314</v>
      </c>
      <c r="F453" s="21" t="s">
        <v>331</v>
      </c>
      <c r="G453" s="27"/>
      <c r="H453" s="25"/>
      <c r="I453" s="27"/>
      <c r="J453" s="117"/>
      <c r="K453" s="201">
        <v>950</v>
      </c>
      <c r="L453" s="201">
        <f>J453+K453</f>
        <v>950</v>
      </c>
      <c r="M453" s="201"/>
      <c r="N453" s="201"/>
    </row>
    <row r="454" spans="1:14" ht="17.25" customHeight="1">
      <c r="A454" s="121" t="s">
        <v>60</v>
      </c>
      <c r="B454" s="21" t="s">
        <v>273</v>
      </c>
      <c r="C454" s="21" t="s">
        <v>29</v>
      </c>
      <c r="D454" s="21" t="s">
        <v>29</v>
      </c>
      <c r="E454" s="21"/>
      <c r="F454" s="21"/>
      <c r="G454" s="27"/>
      <c r="H454" s="25"/>
      <c r="I454" s="27"/>
      <c r="J454" s="117">
        <f aca="true" t="shared" si="54" ref="J454:L455">J455</f>
        <v>0</v>
      </c>
      <c r="K454" s="201">
        <f t="shared" si="54"/>
        <v>390</v>
      </c>
      <c r="L454" s="201">
        <f t="shared" si="54"/>
        <v>390</v>
      </c>
      <c r="M454" s="201"/>
      <c r="N454" s="199">
        <f>N455</f>
        <v>0</v>
      </c>
    </row>
    <row r="455" spans="1:14" ht="17.25" customHeight="1">
      <c r="A455" s="133" t="s">
        <v>334</v>
      </c>
      <c r="B455" s="21" t="s">
        <v>273</v>
      </c>
      <c r="C455" s="21" t="s">
        <v>29</v>
      </c>
      <c r="D455" s="21" t="s">
        <v>29</v>
      </c>
      <c r="E455" s="21" t="s">
        <v>263</v>
      </c>
      <c r="F455" s="21"/>
      <c r="G455" s="27"/>
      <c r="H455" s="25"/>
      <c r="I455" s="27"/>
      <c r="J455" s="117">
        <f t="shared" si="54"/>
        <v>0</v>
      </c>
      <c r="K455" s="201">
        <f t="shared" si="54"/>
        <v>390</v>
      </c>
      <c r="L455" s="201">
        <f t="shared" si="54"/>
        <v>390</v>
      </c>
      <c r="M455" s="201"/>
      <c r="N455" s="199">
        <f>N456</f>
        <v>0</v>
      </c>
    </row>
    <row r="456" spans="1:14" ht="42" customHeight="1">
      <c r="A456" s="125" t="s">
        <v>456</v>
      </c>
      <c r="B456" s="21" t="s">
        <v>273</v>
      </c>
      <c r="C456" s="21" t="s">
        <v>29</v>
      </c>
      <c r="D456" s="21" t="s">
        <v>29</v>
      </c>
      <c r="E456" s="21" t="s">
        <v>457</v>
      </c>
      <c r="F456" s="21"/>
      <c r="G456" s="27"/>
      <c r="H456" s="25"/>
      <c r="I456" s="27"/>
      <c r="J456" s="117">
        <f>J457+J458</f>
        <v>0</v>
      </c>
      <c r="K456" s="201">
        <f>K457+K458</f>
        <v>390</v>
      </c>
      <c r="L456" s="201">
        <f>L457+L458</f>
        <v>390</v>
      </c>
      <c r="M456" s="201"/>
      <c r="N456" s="199">
        <f>N457+N458</f>
        <v>0</v>
      </c>
    </row>
    <row r="457" spans="1:14" ht="23.25" customHeight="1">
      <c r="A457" s="125" t="s">
        <v>150</v>
      </c>
      <c r="B457" s="21" t="s">
        <v>273</v>
      </c>
      <c r="C457" s="21" t="s">
        <v>29</v>
      </c>
      <c r="D457" s="21" t="s">
        <v>29</v>
      </c>
      <c r="E457" s="21" t="s">
        <v>457</v>
      </c>
      <c r="F457" s="21" t="s">
        <v>152</v>
      </c>
      <c r="G457" s="27"/>
      <c r="H457" s="25"/>
      <c r="I457" s="27"/>
      <c r="J457" s="117"/>
      <c r="K457" s="195">
        <v>390</v>
      </c>
      <c r="L457" s="195">
        <f>J457+K457</f>
        <v>390</v>
      </c>
      <c r="M457" s="195"/>
      <c r="N457" s="199"/>
    </row>
    <row r="458" spans="1:14" ht="38.25" customHeight="1" hidden="1">
      <c r="A458" s="125" t="s">
        <v>490</v>
      </c>
      <c r="B458" s="21" t="s">
        <v>273</v>
      </c>
      <c r="C458" s="21" t="s">
        <v>29</v>
      </c>
      <c r="D458" s="21" t="s">
        <v>29</v>
      </c>
      <c r="E458" s="21" t="s">
        <v>457</v>
      </c>
      <c r="F458" s="21" t="s">
        <v>489</v>
      </c>
      <c r="G458" s="27"/>
      <c r="H458" s="25"/>
      <c r="I458" s="27"/>
      <c r="J458" s="117"/>
      <c r="K458" s="195"/>
      <c r="L458" s="195">
        <f>J458+K458</f>
        <v>0</v>
      </c>
      <c r="M458" s="195"/>
      <c r="N458" s="199"/>
    </row>
    <row r="459" spans="1:14" s="70" customFormat="1" ht="17.25" customHeight="1">
      <c r="A459" s="135" t="s">
        <v>63</v>
      </c>
      <c r="B459" s="24" t="s">
        <v>273</v>
      </c>
      <c r="C459" s="24" t="s">
        <v>62</v>
      </c>
      <c r="D459" s="24" t="s">
        <v>213</v>
      </c>
      <c r="E459" s="24"/>
      <c r="F459" s="24"/>
      <c r="G459" s="20"/>
      <c r="H459" s="23"/>
      <c r="I459" s="20"/>
      <c r="J459" s="110">
        <f>J463+J486+J469+J460</f>
        <v>1668.17</v>
      </c>
      <c r="K459" s="192">
        <f>K463+K486+K469+K460</f>
        <v>880.33</v>
      </c>
      <c r="L459" s="192">
        <f>L463+L486+L469+L460</f>
        <v>2548.5</v>
      </c>
      <c r="M459" s="192"/>
      <c r="N459" s="193">
        <f>N463+N486+N469+N460</f>
        <v>603</v>
      </c>
    </row>
    <row r="460" spans="1:14" s="70" customFormat="1" ht="17.25" customHeight="1">
      <c r="A460" s="133" t="s">
        <v>65</v>
      </c>
      <c r="B460" s="24" t="s">
        <v>273</v>
      </c>
      <c r="C460" s="24" t="s">
        <v>62</v>
      </c>
      <c r="D460" s="24" t="s">
        <v>7</v>
      </c>
      <c r="E460" s="24"/>
      <c r="F460" s="24"/>
      <c r="G460" s="20"/>
      <c r="H460" s="23"/>
      <c r="I460" s="20"/>
      <c r="J460" s="110">
        <f aca="true" t="shared" si="55" ref="J460:N461">J461</f>
        <v>45</v>
      </c>
      <c r="K460" s="192">
        <f t="shared" si="55"/>
        <v>78</v>
      </c>
      <c r="L460" s="192">
        <f t="shared" si="55"/>
        <v>123</v>
      </c>
      <c r="M460" s="192"/>
      <c r="N460" s="193">
        <f t="shared" si="55"/>
        <v>45</v>
      </c>
    </row>
    <row r="461" spans="1:14" s="70" customFormat="1" ht="26.25" customHeight="1">
      <c r="A461" s="133" t="s">
        <v>253</v>
      </c>
      <c r="B461" s="21" t="s">
        <v>273</v>
      </c>
      <c r="C461" s="21" t="s">
        <v>62</v>
      </c>
      <c r="D461" s="21" t="s">
        <v>7</v>
      </c>
      <c r="E461" s="21" t="s">
        <v>254</v>
      </c>
      <c r="F461" s="21"/>
      <c r="G461" s="20"/>
      <c r="H461" s="23"/>
      <c r="I461" s="20"/>
      <c r="J461" s="111">
        <f t="shared" si="55"/>
        <v>45</v>
      </c>
      <c r="K461" s="195">
        <f t="shared" si="55"/>
        <v>78</v>
      </c>
      <c r="L461" s="195">
        <f t="shared" si="55"/>
        <v>123</v>
      </c>
      <c r="M461" s="195"/>
      <c r="N461" s="196">
        <f t="shared" si="55"/>
        <v>45</v>
      </c>
    </row>
    <row r="462" spans="1:14" s="70" customFormat="1" ht="24" customHeight="1">
      <c r="A462" s="125" t="s">
        <v>360</v>
      </c>
      <c r="B462" s="21" t="s">
        <v>273</v>
      </c>
      <c r="C462" s="21" t="s">
        <v>62</v>
      </c>
      <c r="D462" s="21" t="s">
        <v>7</v>
      </c>
      <c r="E462" s="21" t="s">
        <v>254</v>
      </c>
      <c r="F462" s="21" t="s">
        <v>361</v>
      </c>
      <c r="G462" s="20"/>
      <c r="H462" s="23"/>
      <c r="I462" s="20"/>
      <c r="J462" s="111">
        <v>45</v>
      </c>
      <c r="K462" s="195">
        <v>78</v>
      </c>
      <c r="L462" s="195">
        <f>J462+K462</f>
        <v>123</v>
      </c>
      <c r="M462" s="195"/>
      <c r="N462" s="196">
        <v>45</v>
      </c>
    </row>
    <row r="463" spans="1:14" ht="18" customHeight="1">
      <c r="A463" s="147" t="s">
        <v>66</v>
      </c>
      <c r="B463" s="24" t="s">
        <v>273</v>
      </c>
      <c r="C463" s="24" t="s">
        <v>62</v>
      </c>
      <c r="D463" s="24" t="s">
        <v>8</v>
      </c>
      <c r="E463" s="24"/>
      <c r="F463" s="24"/>
      <c r="G463" s="20"/>
      <c r="H463" s="23"/>
      <c r="I463" s="20"/>
      <c r="J463" s="110">
        <f>J464</f>
        <v>363.57</v>
      </c>
      <c r="K463" s="192">
        <f>K464</f>
        <v>-363.57</v>
      </c>
      <c r="L463" s="192">
        <f>L464</f>
        <v>0</v>
      </c>
      <c r="M463" s="192"/>
      <c r="N463" s="193">
        <f>N464</f>
        <v>0</v>
      </c>
    </row>
    <row r="464" spans="1:14" ht="17.25" customHeight="1">
      <c r="A464" s="134" t="s">
        <v>100</v>
      </c>
      <c r="B464" s="21" t="s">
        <v>273</v>
      </c>
      <c r="C464" s="21" t="s">
        <v>62</v>
      </c>
      <c r="D464" s="21" t="s">
        <v>8</v>
      </c>
      <c r="E464" s="21" t="s">
        <v>255</v>
      </c>
      <c r="F464" s="21"/>
      <c r="G464" s="27"/>
      <c r="H464" s="25"/>
      <c r="I464" s="27"/>
      <c r="J464" s="111">
        <f>J465+J466+J467+J468</f>
        <v>363.57</v>
      </c>
      <c r="K464" s="195">
        <f>K465+K466+K467+K468</f>
        <v>-363.57</v>
      </c>
      <c r="L464" s="195">
        <f>L465+L466+L467+L468</f>
        <v>0</v>
      </c>
      <c r="M464" s="195"/>
      <c r="N464" s="196">
        <f>N465+N466+N467+N468</f>
        <v>0</v>
      </c>
    </row>
    <row r="465" spans="1:14" ht="17.25" customHeight="1">
      <c r="A465" s="134" t="s">
        <v>98</v>
      </c>
      <c r="B465" s="21" t="s">
        <v>273</v>
      </c>
      <c r="C465" s="21" t="s">
        <v>62</v>
      </c>
      <c r="D465" s="21" t="s">
        <v>8</v>
      </c>
      <c r="E465" s="21" t="s">
        <v>255</v>
      </c>
      <c r="F465" s="21" t="s">
        <v>157</v>
      </c>
      <c r="G465" s="27"/>
      <c r="H465" s="25"/>
      <c r="I465" s="27"/>
      <c r="J465" s="117">
        <v>155.16</v>
      </c>
      <c r="K465" s="195">
        <v>-155.16</v>
      </c>
      <c r="L465" s="195">
        <f>J465+K465</f>
        <v>0</v>
      </c>
      <c r="M465" s="195"/>
      <c r="N465" s="199"/>
    </row>
    <row r="466" spans="1:14" ht="17.25" customHeight="1">
      <c r="A466" s="125" t="s">
        <v>159</v>
      </c>
      <c r="B466" s="21" t="s">
        <v>273</v>
      </c>
      <c r="C466" s="21" t="s">
        <v>62</v>
      </c>
      <c r="D466" s="21" t="s">
        <v>8</v>
      </c>
      <c r="E466" s="21" t="s">
        <v>255</v>
      </c>
      <c r="F466" s="21" t="s">
        <v>160</v>
      </c>
      <c r="G466" s="27"/>
      <c r="H466" s="25"/>
      <c r="I466" s="27"/>
      <c r="J466" s="117">
        <v>1</v>
      </c>
      <c r="K466" s="195">
        <v>-1</v>
      </c>
      <c r="L466" s="195">
        <f>J466+K466</f>
        <v>0</v>
      </c>
      <c r="M466" s="195"/>
      <c r="N466" s="199"/>
    </row>
    <row r="467" spans="1:14" ht="17.25" customHeight="1">
      <c r="A467" s="125" t="s">
        <v>150</v>
      </c>
      <c r="B467" s="21" t="s">
        <v>273</v>
      </c>
      <c r="C467" s="21" t="s">
        <v>62</v>
      </c>
      <c r="D467" s="21" t="s">
        <v>8</v>
      </c>
      <c r="E467" s="21" t="s">
        <v>255</v>
      </c>
      <c r="F467" s="21" t="s">
        <v>152</v>
      </c>
      <c r="G467" s="27"/>
      <c r="H467" s="25"/>
      <c r="I467" s="27"/>
      <c r="J467" s="117">
        <v>207.41</v>
      </c>
      <c r="K467" s="195">
        <v>-207.41</v>
      </c>
      <c r="L467" s="195">
        <f>J467+K467</f>
        <v>0</v>
      </c>
      <c r="M467" s="195"/>
      <c r="N467" s="199"/>
    </row>
    <row r="468" spans="1:14" ht="24" customHeight="1">
      <c r="A468" s="129" t="s">
        <v>167</v>
      </c>
      <c r="B468" s="21" t="s">
        <v>273</v>
      </c>
      <c r="C468" s="21" t="s">
        <v>62</v>
      </c>
      <c r="D468" s="21" t="s">
        <v>8</v>
      </c>
      <c r="E468" s="21" t="s">
        <v>255</v>
      </c>
      <c r="F468" s="21" t="s">
        <v>168</v>
      </c>
      <c r="G468" s="27"/>
      <c r="H468" s="25"/>
      <c r="I468" s="27"/>
      <c r="J468" s="117"/>
      <c r="K468" s="195"/>
      <c r="L468" s="195">
        <f>J468+K468</f>
        <v>0</v>
      </c>
      <c r="M468" s="195"/>
      <c r="N468" s="199"/>
    </row>
    <row r="469" spans="1:14" ht="17.25" customHeight="1">
      <c r="A469" s="135" t="s">
        <v>171</v>
      </c>
      <c r="B469" s="24" t="s">
        <v>273</v>
      </c>
      <c r="C469" s="24" t="s">
        <v>62</v>
      </c>
      <c r="D469" s="24" t="s">
        <v>9</v>
      </c>
      <c r="E469" s="24"/>
      <c r="F469" s="21"/>
      <c r="G469" s="27"/>
      <c r="H469" s="25"/>
      <c r="I469" s="27"/>
      <c r="J469" s="111">
        <f>J470+J482+J478+J480+J484</f>
        <v>1066</v>
      </c>
      <c r="K469" s="195">
        <f>K470+K482+K478+K480+K484</f>
        <v>1339.5</v>
      </c>
      <c r="L469" s="195">
        <f>L470+L482+L478+L480+L484</f>
        <v>2405.5</v>
      </c>
      <c r="M469" s="195"/>
      <c r="N469" s="196">
        <f>N470+N482+N478+N480+N484</f>
        <v>558</v>
      </c>
    </row>
    <row r="470" spans="1:14" ht="17.25" customHeight="1">
      <c r="A470" s="134" t="s">
        <v>256</v>
      </c>
      <c r="B470" s="21" t="s">
        <v>273</v>
      </c>
      <c r="C470" s="21" t="s">
        <v>62</v>
      </c>
      <c r="D470" s="21" t="s">
        <v>9</v>
      </c>
      <c r="E470" s="21" t="s">
        <v>257</v>
      </c>
      <c r="F470" s="21"/>
      <c r="G470" s="27"/>
      <c r="H470" s="25"/>
      <c r="I470" s="27"/>
      <c r="J470" s="111">
        <f>J475+J471+J473</f>
        <v>966</v>
      </c>
      <c r="K470" s="195">
        <f>K475+K471+K473</f>
        <v>1129.5</v>
      </c>
      <c r="L470" s="195">
        <f>L475+L471+L473</f>
        <v>2095.5</v>
      </c>
      <c r="M470" s="195"/>
      <c r="N470" s="196">
        <f>N475+N471+N473</f>
        <v>558</v>
      </c>
    </row>
    <row r="471" spans="1:14" ht="63.75" customHeight="1" hidden="1">
      <c r="A471" s="148" t="s">
        <v>445</v>
      </c>
      <c r="B471" s="21" t="s">
        <v>273</v>
      </c>
      <c r="C471" s="21" t="s">
        <v>62</v>
      </c>
      <c r="D471" s="21" t="s">
        <v>9</v>
      </c>
      <c r="E471" s="21" t="s">
        <v>446</v>
      </c>
      <c r="F471" s="21"/>
      <c r="G471" s="27"/>
      <c r="H471" s="25"/>
      <c r="I471" s="27"/>
      <c r="J471" s="111">
        <f>J472</f>
        <v>0</v>
      </c>
      <c r="K471" s="195">
        <f>K472</f>
        <v>0</v>
      </c>
      <c r="L471" s="195">
        <f>L472</f>
        <v>0</v>
      </c>
      <c r="M471" s="195"/>
      <c r="N471" s="196">
        <f>N472</f>
        <v>0</v>
      </c>
    </row>
    <row r="472" spans="1:14" s="66" customFormat="1" ht="38.25" customHeight="1" hidden="1">
      <c r="A472" s="149" t="s">
        <v>179</v>
      </c>
      <c r="B472" s="62" t="s">
        <v>273</v>
      </c>
      <c r="C472" s="62" t="s">
        <v>62</v>
      </c>
      <c r="D472" s="62" t="s">
        <v>9</v>
      </c>
      <c r="E472" s="62" t="s">
        <v>446</v>
      </c>
      <c r="F472" s="62" t="s">
        <v>180</v>
      </c>
      <c r="G472" s="63"/>
      <c r="H472" s="71"/>
      <c r="I472" s="63"/>
      <c r="J472" s="111"/>
      <c r="K472" s="195"/>
      <c r="L472" s="195">
        <f>J472+K472</f>
        <v>0</v>
      </c>
      <c r="M472" s="195"/>
      <c r="N472" s="196"/>
    </row>
    <row r="473" spans="1:14" ht="64.5" customHeight="1">
      <c r="A473" s="148" t="s">
        <v>447</v>
      </c>
      <c r="B473" s="21" t="s">
        <v>273</v>
      </c>
      <c r="C473" s="21" t="s">
        <v>62</v>
      </c>
      <c r="D473" s="21" t="s">
        <v>9</v>
      </c>
      <c r="E473" s="21" t="s">
        <v>258</v>
      </c>
      <c r="F473" s="21"/>
      <c r="G473" s="27"/>
      <c r="H473" s="25"/>
      <c r="I473" s="27"/>
      <c r="J473" s="111">
        <f>J474</f>
        <v>558</v>
      </c>
      <c r="K473" s="195">
        <f>K474</f>
        <v>1129.5</v>
      </c>
      <c r="L473" s="195">
        <f>L474</f>
        <v>1687.5</v>
      </c>
      <c r="M473" s="195"/>
      <c r="N473" s="196">
        <f>N474</f>
        <v>558</v>
      </c>
    </row>
    <row r="474" spans="1:14" ht="25.5" customHeight="1">
      <c r="A474" s="134" t="s">
        <v>179</v>
      </c>
      <c r="B474" s="21" t="s">
        <v>273</v>
      </c>
      <c r="C474" s="21" t="s">
        <v>62</v>
      </c>
      <c r="D474" s="21" t="s">
        <v>9</v>
      </c>
      <c r="E474" s="21" t="s">
        <v>258</v>
      </c>
      <c r="F474" s="21" t="s">
        <v>180</v>
      </c>
      <c r="G474" s="27"/>
      <c r="H474" s="25"/>
      <c r="I474" s="27"/>
      <c r="J474" s="111">
        <v>558</v>
      </c>
      <c r="K474" s="195">
        <v>1129.5</v>
      </c>
      <c r="L474" s="195">
        <f>J474+K474</f>
        <v>1687.5</v>
      </c>
      <c r="M474" s="195"/>
      <c r="N474" s="196">
        <v>558</v>
      </c>
    </row>
    <row r="475" spans="1:14" ht="17.25" customHeight="1">
      <c r="A475" s="133" t="s">
        <v>259</v>
      </c>
      <c r="B475" s="21" t="s">
        <v>273</v>
      </c>
      <c r="C475" s="21" t="s">
        <v>62</v>
      </c>
      <c r="D475" s="21" t="s">
        <v>9</v>
      </c>
      <c r="E475" s="21" t="s">
        <v>260</v>
      </c>
      <c r="F475" s="21"/>
      <c r="G475" s="27"/>
      <c r="H475" s="25"/>
      <c r="I475" s="27"/>
      <c r="J475" s="111">
        <f>J476+J477</f>
        <v>408</v>
      </c>
      <c r="K475" s="195">
        <f>K476+K477</f>
        <v>0</v>
      </c>
      <c r="L475" s="195">
        <f>L476+L477</f>
        <v>408</v>
      </c>
      <c r="M475" s="195"/>
      <c r="N475" s="196">
        <f>N476+N477</f>
        <v>0</v>
      </c>
    </row>
    <row r="476" spans="1:14" ht="17.25" customHeight="1">
      <c r="A476" s="125" t="s">
        <v>150</v>
      </c>
      <c r="B476" s="21" t="s">
        <v>273</v>
      </c>
      <c r="C476" s="21" t="s">
        <v>62</v>
      </c>
      <c r="D476" s="21" t="s">
        <v>9</v>
      </c>
      <c r="E476" s="21" t="s">
        <v>260</v>
      </c>
      <c r="F476" s="21" t="s">
        <v>186</v>
      </c>
      <c r="G476" s="27"/>
      <c r="H476" s="25"/>
      <c r="I476" s="27"/>
      <c r="J476" s="117">
        <v>408</v>
      </c>
      <c r="K476" s="195"/>
      <c r="L476" s="195">
        <f>J476+K476</f>
        <v>408</v>
      </c>
      <c r="M476" s="195"/>
      <c r="N476" s="199"/>
    </row>
    <row r="477" spans="1:14" ht="17.25" customHeight="1" hidden="1">
      <c r="A477" s="125" t="s">
        <v>150</v>
      </c>
      <c r="B477" s="21" t="s">
        <v>273</v>
      </c>
      <c r="C477" s="21" t="s">
        <v>62</v>
      </c>
      <c r="D477" s="21" t="s">
        <v>9</v>
      </c>
      <c r="E477" s="21" t="s">
        <v>462</v>
      </c>
      <c r="F477" s="21" t="s">
        <v>186</v>
      </c>
      <c r="G477" s="27"/>
      <c r="H477" s="25"/>
      <c r="I477" s="27"/>
      <c r="J477" s="117"/>
      <c r="K477" s="195"/>
      <c r="L477" s="195">
        <f>J477+K477</f>
        <v>0</v>
      </c>
      <c r="M477" s="195"/>
      <c r="N477" s="199"/>
    </row>
    <row r="478" spans="1:14" ht="41.25" customHeight="1" hidden="1">
      <c r="A478" s="125" t="s">
        <v>517</v>
      </c>
      <c r="B478" s="21" t="s">
        <v>273</v>
      </c>
      <c r="C478" s="21" t="s">
        <v>62</v>
      </c>
      <c r="D478" s="21" t="s">
        <v>9</v>
      </c>
      <c r="E478" s="21" t="s">
        <v>508</v>
      </c>
      <c r="F478" s="21"/>
      <c r="G478" s="27"/>
      <c r="H478" s="25"/>
      <c r="I478" s="27"/>
      <c r="J478" s="117">
        <f>J479</f>
        <v>0</v>
      </c>
      <c r="K478" s="201">
        <f>K479</f>
        <v>0</v>
      </c>
      <c r="L478" s="201">
        <f>L479</f>
        <v>0</v>
      </c>
      <c r="M478" s="201"/>
      <c r="N478" s="199">
        <f>N479</f>
        <v>0</v>
      </c>
    </row>
    <row r="479" spans="1:14" ht="32.25" customHeight="1" hidden="1">
      <c r="A479" s="133" t="s">
        <v>363</v>
      </c>
      <c r="B479" s="21" t="s">
        <v>273</v>
      </c>
      <c r="C479" s="21" t="s">
        <v>62</v>
      </c>
      <c r="D479" s="21" t="s">
        <v>9</v>
      </c>
      <c r="E479" s="21" t="s">
        <v>508</v>
      </c>
      <c r="F479" s="21" t="s">
        <v>364</v>
      </c>
      <c r="G479" s="27"/>
      <c r="H479" s="25"/>
      <c r="I479" s="27"/>
      <c r="J479" s="117"/>
      <c r="K479" s="195"/>
      <c r="L479" s="195">
        <f>J479+K479</f>
        <v>0</v>
      </c>
      <c r="M479" s="195"/>
      <c r="N479" s="199"/>
    </row>
    <row r="480" spans="1:14" ht="41.25" customHeight="1" hidden="1">
      <c r="A480" s="125" t="s">
        <v>516</v>
      </c>
      <c r="B480" s="21" t="s">
        <v>273</v>
      </c>
      <c r="C480" s="21" t="s">
        <v>62</v>
      </c>
      <c r="D480" s="21" t="s">
        <v>9</v>
      </c>
      <c r="E480" s="21" t="s">
        <v>509</v>
      </c>
      <c r="F480" s="21"/>
      <c r="G480" s="27"/>
      <c r="H480" s="25"/>
      <c r="I480" s="27"/>
      <c r="J480" s="117">
        <f>J481</f>
        <v>0</v>
      </c>
      <c r="K480" s="201">
        <f>K481</f>
        <v>0</v>
      </c>
      <c r="L480" s="201">
        <f>L481</f>
        <v>0</v>
      </c>
      <c r="M480" s="201"/>
      <c r="N480" s="199">
        <f>N481</f>
        <v>0</v>
      </c>
    </row>
    <row r="481" spans="1:14" ht="26.25" customHeight="1" hidden="1">
      <c r="A481" s="133" t="s">
        <v>363</v>
      </c>
      <c r="B481" s="21" t="s">
        <v>273</v>
      </c>
      <c r="C481" s="21" t="s">
        <v>62</v>
      </c>
      <c r="D481" s="21" t="s">
        <v>9</v>
      </c>
      <c r="E481" s="21" t="s">
        <v>509</v>
      </c>
      <c r="F481" s="21" t="s">
        <v>364</v>
      </c>
      <c r="G481" s="27"/>
      <c r="H481" s="25"/>
      <c r="I481" s="27"/>
      <c r="J481" s="117"/>
      <c r="K481" s="195"/>
      <c r="L481" s="195">
        <f>J481+K481</f>
        <v>0</v>
      </c>
      <c r="M481" s="195"/>
      <c r="N481" s="199"/>
    </row>
    <row r="482" spans="1:14" ht="21.75">
      <c r="A482" s="133" t="s">
        <v>450</v>
      </c>
      <c r="B482" s="21" t="s">
        <v>273</v>
      </c>
      <c r="C482" s="21" t="s">
        <v>62</v>
      </c>
      <c r="D482" s="21" t="s">
        <v>9</v>
      </c>
      <c r="E482" s="21" t="s">
        <v>362</v>
      </c>
      <c r="F482" s="21"/>
      <c r="G482" s="27"/>
      <c r="H482" s="25"/>
      <c r="I482" s="27"/>
      <c r="J482" s="111">
        <f>J483</f>
        <v>100</v>
      </c>
      <c r="K482" s="195">
        <f>K483</f>
        <v>210</v>
      </c>
      <c r="L482" s="195">
        <f>L483</f>
        <v>310</v>
      </c>
      <c r="M482" s="195"/>
      <c r="N482" s="196">
        <f>N483</f>
        <v>0</v>
      </c>
    </row>
    <row r="483" spans="1:14" ht="18" customHeight="1">
      <c r="A483" s="133" t="s">
        <v>363</v>
      </c>
      <c r="B483" s="21" t="s">
        <v>273</v>
      </c>
      <c r="C483" s="21" t="s">
        <v>62</v>
      </c>
      <c r="D483" s="21" t="s">
        <v>9</v>
      </c>
      <c r="E483" s="21" t="s">
        <v>362</v>
      </c>
      <c r="F483" s="21" t="s">
        <v>364</v>
      </c>
      <c r="G483" s="27"/>
      <c r="H483" s="25"/>
      <c r="I483" s="27"/>
      <c r="J483" s="117">
        <v>100</v>
      </c>
      <c r="K483" s="195">
        <v>210</v>
      </c>
      <c r="L483" s="195">
        <f>J483+K483</f>
        <v>310</v>
      </c>
      <c r="M483" s="195"/>
      <c r="N483" s="199"/>
    </row>
    <row r="484" spans="1:14" ht="29.25" customHeight="1" hidden="1">
      <c r="A484" s="125" t="s">
        <v>456</v>
      </c>
      <c r="B484" s="21" t="s">
        <v>273</v>
      </c>
      <c r="C484" s="21" t="s">
        <v>62</v>
      </c>
      <c r="D484" s="21" t="s">
        <v>9</v>
      </c>
      <c r="E484" s="21" t="s">
        <v>457</v>
      </c>
      <c r="F484" s="21"/>
      <c r="G484" s="27"/>
      <c r="H484" s="25"/>
      <c r="I484" s="27"/>
      <c r="J484" s="117">
        <f>J485</f>
        <v>0</v>
      </c>
      <c r="K484" s="201">
        <f>K485</f>
        <v>0</v>
      </c>
      <c r="L484" s="201">
        <f>L485</f>
        <v>0</v>
      </c>
      <c r="M484" s="201"/>
      <c r="N484" s="199">
        <f>N485</f>
        <v>0</v>
      </c>
    </row>
    <row r="485" spans="1:14" ht="29.25" customHeight="1" hidden="1">
      <c r="A485" s="133" t="s">
        <v>363</v>
      </c>
      <c r="B485" s="21" t="s">
        <v>273</v>
      </c>
      <c r="C485" s="21" t="s">
        <v>62</v>
      </c>
      <c r="D485" s="21" t="s">
        <v>9</v>
      </c>
      <c r="E485" s="21" t="s">
        <v>457</v>
      </c>
      <c r="F485" s="21" t="s">
        <v>364</v>
      </c>
      <c r="G485" s="27"/>
      <c r="H485" s="25"/>
      <c r="I485" s="27"/>
      <c r="J485" s="117"/>
      <c r="K485" s="195"/>
      <c r="L485" s="195">
        <f>J485+K485</f>
        <v>0</v>
      </c>
      <c r="M485" s="195"/>
      <c r="N485" s="199"/>
    </row>
    <row r="486" spans="1:14" ht="20.25" customHeight="1">
      <c r="A486" s="150" t="s">
        <v>69</v>
      </c>
      <c r="B486" s="24" t="s">
        <v>273</v>
      </c>
      <c r="C486" s="24" t="s">
        <v>62</v>
      </c>
      <c r="D486" s="24" t="s">
        <v>13</v>
      </c>
      <c r="E486" s="24"/>
      <c r="F486" s="24"/>
      <c r="G486" s="27"/>
      <c r="H486" s="25"/>
      <c r="I486" s="27"/>
      <c r="J486" s="111">
        <f>J487+J492+J490</f>
        <v>193.6</v>
      </c>
      <c r="K486" s="195">
        <f>K487+K492+K490</f>
        <v>-173.6</v>
      </c>
      <c r="L486" s="195">
        <f>L487+L492+L490</f>
        <v>20</v>
      </c>
      <c r="M486" s="195"/>
      <c r="N486" s="196">
        <f>N487+N492+N490</f>
        <v>0</v>
      </c>
    </row>
    <row r="487" spans="1:14" ht="21" customHeight="1">
      <c r="A487" s="133" t="s">
        <v>261</v>
      </c>
      <c r="B487" s="21" t="s">
        <v>273</v>
      </c>
      <c r="C487" s="21" t="s">
        <v>62</v>
      </c>
      <c r="D487" s="21" t="s">
        <v>13</v>
      </c>
      <c r="E487" s="21" t="s">
        <v>118</v>
      </c>
      <c r="F487" s="21"/>
      <c r="G487" s="27"/>
      <c r="H487" s="25"/>
      <c r="I487" s="27"/>
      <c r="J487" s="111">
        <f aca="true" t="shared" si="56" ref="J487:L488">J488</f>
        <v>173.6</v>
      </c>
      <c r="K487" s="195">
        <f t="shared" si="56"/>
        <v>-173.6</v>
      </c>
      <c r="L487" s="195">
        <f t="shared" si="56"/>
        <v>0</v>
      </c>
      <c r="M487" s="195"/>
      <c r="N487" s="196">
        <f>N488</f>
        <v>0</v>
      </c>
    </row>
    <row r="488" spans="1:14" ht="17.25" customHeight="1">
      <c r="A488" s="133" t="s">
        <v>119</v>
      </c>
      <c r="B488" s="21" t="s">
        <v>273</v>
      </c>
      <c r="C488" s="21" t="s">
        <v>62</v>
      </c>
      <c r="D488" s="21" t="s">
        <v>13</v>
      </c>
      <c r="E488" s="21" t="s">
        <v>120</v>
      </c>
      <c r="F488" s="21"/>
      <c r="G488" s="27"/>
      <c r="H488" s="25"/>
      <c r="I488" s="27"/>
      <c r="J488" s="111">
        <f t="shared" si="56"/>
        <v>173.6</v>
      </c>
      <c r="K488" s="195">
        <f t="shared" si="56"/>
        <v>-173.6</v>
      </c>
      <c r="L488" s="195">
        <f t="shared" si="56"/>
        <v>0</v>
      </c>
      <c r="M488" s="195"/>
      <c r="N488" s="196">
        <f>N489</f>
        <v>0</v>
      </c>
    </row>
    <row r="489" spans="1:14" ht="17.25" customHeight="1">
      <c r="A489" s="133" t="s">
        <v>98</v>
      </c>
      <c r="B489" s="21" t="s">
        <v>273</v>
      </c>
      <c r="C489" s="21" t="s">
        <v>62</v>
      </c>
      <c r="D489" s="21" t="s">
        <v>13</v>
      </c>
      <c r="E489" s="21" t="s">
        <v>120</v>
      </c>
      <c r="F489" s="21" t="s">
        <v>157</v>
      </c>
      <c r="G489" s="27"/>
      <c r="H489" s="25"/>
      <c r="I489" s="27"/>
      <c r="J489" s="117">
        <v>173.6</v>
      </c>
      <c r="K489" s="195">
        <v>-173.6</v>
      </c>
      <c r="L489" s="195">
        <f>SUM(J489:K489)</f>
        <v>0</v>
      </c>
      <c r="M489" s="195"/>
      <c r="N489" s="199"/>
    </row>
    <row r="490" spans="1:14" ht="27" customHeight="1">
      <c r="A490" s="133" t="s">
        <v>524</v>
      </c>
      <c r="B490" s="21" t="s">
        <v>273</v>
      </c>
      <c r="C490" s="21" t="s">
        <v>62</v>
      </c>
      <c r="D490" s="21" t="s">
        <v>13</v>
      </c>
      <c r="E490" s="21" t="s">
        <v>265</v>
      </c>
      <c r="F490" s="21"/>
      <c r="G490" s="27"/>
      <c r="H490" s="25"/>
      <c r="I490" s="27"/>
      <c r="J490" s="117">
        <f>J491</f>
        <v>10</v>
      </c>
      <c r="K490" s="201">
        <f>K491</f>
        <v>-10</v>
      </c>
      <c r="L490" s="201">
        <f>L491</f>
        <v>0</v>
      </c>
      <c r="M490" s="201"/>
      <c r="N490" s="199"/>
    </row>
    <row r="491" spans="1:14" ht="17.25" customHeight="1">
      <c r="A491" s="125" t="s">
        <v>150</v>
      </c>
      <c r="B491" s="21" t="s">
        <v>273</v>
      </c>
      <c r="C491" s="21" t="s">
        <v>62</v>
      </c>
      <c r="D491" s="21" t="s">
        <v>13</v>
      </c>
      <c r="E491" s="21" t="s">
        <v>265</v>
      </c>
      <c r="F491" s="21" t="s">
        <v>152</v>
      </c>
      <c r="G491" s="27"/>
      <c r="H491" s="25"/>
      <c r="I491" s="27"/>
      <c r="J491" s="117">
        <v>10</v>
      </c>
      <c r="K491" s="195">
        <v>-10</v>
      </c>
      <c r="L491" s="195">
        <f>J491+K491</f>
        <v>0</v>
      </c>
      <c r="M491" s="195"/>
      <c r="N491" s="199"/>
    </row>
    <row r="492" spans="1:14" ht="33" customHeight="1">
      <c r="A492" s="133" t="s">
        <v>266</v>
      </c>
      <c r="B492" s="21" t="s">
        <v>273</v>
      </c>
      <c r="C492" s="21" t="s">
        <v>62</v>
      </c>
      <c r="D492" s="21" t="s">
        <v>13</v>
      </c>
      <c r="E492" s="21" t="s">
        <v>267</v>
      </c>
      <c r="F492" s="21"/>
      <c r="G492" s="27"/>
      <c r="H492" s="25"/>
      <c r="I492" s="27"/>
      <c r="J492" s="117">
        <f>J493</f>
        <v>10</v>
      </c>
      <c r="K492" s="201">
        <f>K493</f>
        <v>10</v>
      </c>
      <c r="L492" s="201">
        <f>L493</f>
        <v>20</v>
      </c>
      <c r="M492" s="201"/>
      <c r="N492" s="199">
        <f>N493</f>
        <v>0</v>
      </c>
    </row>
    <row r="493" spans="1:14" ht="22.5" customHeight="1">
      <c r="A493" s="125" t="s">
        <v>150</v>
      </c>
      <c r="B493" s="21" t="s">
        <v>273</v>
      </c>
      <c r="C493" s="21" t="s">
        <v>62</v>
      </c>
      <c r="D493" s="21" t="s">
        <v>13</v>
      </c>
      <c r="E493" s="21" t="s">
        <v>267</v>
      </c>
      <c r="F493" s="21" t="s">
        <v>152</v>
      </c>
      <c r="G493" s="27"/>
      <c r="H493" s="25"/>
      <c r="I493" s="27"/>
      <c r="J493" s="117">
        <v>10</v>
      </c>
      <c r="K493" s="195">
        <v>10</v>
      </c>
      <c r="L493" s="195">
        <f>J493+K493</f>
        <v>20</v>
      </c>
      <c r="M493" s="195"/>
      <c r="N493" s="199"/>
    </row>
    <row r="494" spans="1:14" ht="15.75" customHeight="1">
      <c r="A494" s="132" t="s">
        <v>72</v>
      </c>
      <c r="B494" s="24" t="s">
        <v>273</v>
      </c>
      <c r="C494" s="24" t="s">
        <v>18</v>
      </c>
      <c r="D494" s="24"/>
      <c r="E494" s="24"/>
      <c r="F494" s="24"/>
      <c r="G494" s="20"/>
      <c r="H494" s="23"/>
      <c r="I494" s="20"/>
      <c r="J494" s="116">
        <f>J495</f>
        <v>903.6</v>
      </c>
      <c r="K494" s="192">
        <f>K495</f>
        <v>376.58</v>
      </c>
      <c r="L494" s="192">
        <f>L495</f>
        <v>1280.18</v>
      </c>
      <c r="M494" s="192"/>
      <c r="N494" s="198">
        <f>N495</f>
        <v>903.6</v>
      </c>
    </row>
    <row r="495" spans="1:14" ht="15">
      <c r="A495" s="132" t="s">
        <v>52</v>
      </c>
      <c r="B495" s="24" t="s">
        <v>273</v>
      </c>
      <c r="C495" s="24" t="s">
        <v>18</v>
      </c>
      <c r="D495" s="24" t="s">
        <v>8</v>
      </c>
      <c r="E495" s="24"/>
      <c r="F495" s="24"/>
      <c r="G495" s="20">
        <f aca="true" t="shared" si="57" ref="G495:L497">G496</f>
        <v>0</v>
      </c>
      <c r="H495" s="20">
        <f t="shared" si="57"/>
        <v>666</v>
      </c>
      <c r="I495" s="20">
        <f t="shared" si="57"/>
        <v>0</v>
      </c>
      <c r="J495" s="116">
        <f>J496+J500</f>
        <v>903.6</v>
      </c>
      <c r="K495" s="200">
        <f>K496+K500</f>
        <v>376.58</v>
      </c>
      <c r="L495" s="200">
        <f>L496+L500</f>
        <v>1280.18</v>
      </c>
      <c r="M495" s="200"/>
      <c r="N495" s="198">
        <f>N496+N500</f>
        <v>903.6</v>
      </c>
    </row>
    <row r="496" spans="1:14" ht="22.5" customHeight="1">
      <c r="A496" s="133" t="s">
        <v>353</v>
      </c>
      <c r="B496" s="21" t="s">
        <v>273</v>
      </c>
      <c r="C496" s="21" t="s">
        <v>18</v>
      </c>
      <c r="D496" s="21" t="s">
        <v>8</v>
      </c>
      <c r="E496" s="21" t="s">
        <v>354</v>
      </c>
      <c r="F496" s="21"/>
      <c r="G496" s="27">
        <f t="shared" si="57"/>
        <v>0</v>
      </c>
      <c r="H496" s="27">
        <f t="shared" si="57"/>
        <v>666</v>
      </c>
      <c r="I496" s="27">
        <f t="shared" si="57"/>
        <v>0</v>
      </c>
      <c r="J496" s="111">
        <f t="shared" si="57"/>
        <v>903.6</v>
      </c>
      <c r="K496" s="195">
        <f t="shared" si="57"/>
        <v>376.58</v>
      </c>
      <c r="L496" s="195">
        <f t="shared" si="57"/>
        <v>1280.18</v>
      </c>
      <c r="M496" s="195"/>
      <c r="N496" s="196">
        <f>N497</f>
        <v>903.6</v>
      </c>
    </row>
    <row r="497" spans="1:14" ht="24.75" customHeight="1">
      <c r="A497" s="133" t="s">
        <v>355</v>
      </c>
      <c r="B497" s="21" t="s">
        <v>273</v>
      </c>
      <c r="C497" s="21" t="s">
        <v>18</v>
      </c>
      <c r="D497" s="21" t="s">
        <v>8</v>
      </c>
      <c r="E497" s="21" t="s">
        <v>356</v>
      </c>
      <c r="F497" s="21"/>
      <c r="G497" s="27">
        <f t="shared" si="57"/>
        <v>0</v>
      </c>
      <c r="H497" s="27">
        <f t="shared" si="57"/>
        <v>666</v>
      </c>
      <c r="I497" s="27">
        <f t="shared" si="57"/>
        <v>0</v>
      </c>
      <c r="J497" s="111">
        <f>J498+J499</f>
        <v>903.6</v>
      </c>
      <c r="K497" s="195">
        <f>K498+K499</f>
        <v>376.58</v>
      </c>
      <c r="L497" s="195">
        <f>L498+L499</f>
        <v>1280.18</v>
      </c>
      <c r="M497" s="195"/>
      <c r="N497" s="196">
        <f>N498+N499</f>
        <v>903.6</v>
      </c>
    </row>
    <row r="498" spans="1:14" ht="16.5" customHeight="1" hidden="1">
      <c r="A498" s="133" t="s">
        <v>224</v>
      </c>
      <c r="B498" s="21" t="s">
        <v>273</v>
      </c>
      <c r="C498" s="21" t="s">
        <v>18</v>
      </c>
      <c r="D498" s="21" t="s">
        <v>8</v>
      </c>
      <c r="E498" s="21" t="s">
        <v>356</v>
      </c>
      <c r="F498" s="21" t="s">
        <v>225</v>
      </c>
      <c r="G498" s="27"/>
      <c r="H498" s="27">
        <v>666</v>
      </c>
      <c r="I498" s="27"/>
      <c r="J498" s="117"/>
      <c r="K498" s="195"/>
      <c r="L498" s="195">
        <f>J498+K498</f>
        <v>0</v>
      </c>
      <c r="M498" s="195"/>
      <c r="N498" s="199"/>
    </row>
    <row r="499" spans="1:14" ht="16.5" customHeight="1">
      <c r="A499" s="133" t="s">
        <v>349</v>
      </c>
      <c r="B499" s="21" t="s">
        <v>273</v>
      </c>
      <c r="C499" s="21" t="s">
        <v>18</v>
      </c>
      <c r="D499" s="21" t="s">
        <v>8</v>
      </c>
      <c r="E499" s="21" t="s">
        <v>356</v>
      </c>
      <c r="F499" s="21" t="s">
        <v>350</v>
      </c>
      <c r="G499" s="27"/>
      <c r="H499" s="27"/>
      <c r="I499" s="27"/>
      <c r="J499" s="117">
        <v>903.6</v>
      </c>
      <c r="K499" s="195">
        <v>376.58</v>
      </c>
      <c r="L499" s="195">
        <f>J499+K499</f>
        <v>1280.18</v>
      </c>
      <c r="M499" s="195"/>
      <c r="N499" s="199">
        <v>903.6</v>
      </c>
    </row>
    <row r="500" spans="1:14" ht="27" customHeight="1" hidden="1">
      <c r="A500" s="133" t="s">
        <v>514</v>
      </c>
      <c r="B500" s="21" t="s">
        <v>273</v>
      </c>
      <c r="C500" s="21" t="s">
        <v>18</v>
      </c>
      <c r="D500" s="21" t="s">
        <v>8</v>
      </c>
      <c r="E500" s="21" t="s">
        <v>506</v>
      </c>
      <c r="F500" s="21"/>
      <c r="G500" s="27"/>
      <c r="H500" s="27"/>
      <c r="I500" s="27"/>
      <c r="J500" s="117">
        <f>J501</f>
        <v>0</v>
      </c>
      <c r="K500" s="201">
        <f>K501</f>
        <v>0</v>
      </c>
      <c r="L500" s="201">
        <f>L501</f>
        <v>0</v>
      </c>
      <c r="M500" s="201"/>
      <c r="N500" s="199">
        <f>N501</f>
        <v>0</v>
      </c>
    </row>
    <row r="501" spans="1:14" ht="24.75" customHeight="1" hidden="1">
      <c r="A501" s="133" t="s">
        <v>518</v>
      </c>
      <c r="B501" s="21" t="s">
        <v>273</v>
      </c>
      <c r="C501" s="21" t="s">
        <v>18</v>
      </c>
      <c r="D501" s="21" t="s">
        <v>8</v>
      </c>
      <c r="E501" s="21" t="s">
        <v>506</v>
      </c>
      <c r="F501" s="21" t="s">
        <v>507</v>
      </c>
      <c r="G501" s="27"/>
      <c r="H501" s="27"/>
      <c r="I501" s="27"/>
      <c r="J501" s="117"/>
      <c r="K501" s="195"/>
      <c r="L501" s="195">
        <f>J501+K501</f>
        <v>0</v>
      </c>
      <c r="M501" s="195"/>
      <c r="N501" s="199"/>
    </row>
    <row r="502" spans="1:15" ht="15">
      <c r="A502" s="151" t="s">
        <v>365</v>
      </c>
      <c r="B502" s="100" t="s">
        <v>228</v>
      </c>
      <c r="C502" s="100"/>
      <c r="D502" s="100"/>
      <c r="E502" s="100"/>
      <c r="F502" s="100"/>
      <c r="G502" s="101" t="e">
        <f>G503+G518</f>
        <v>#REF!</v>
      </c>
      <c r="H502" s="101" t="e">
        <f>H503+H518+#REF!</f>
        <v>#REF!</v>
      </c>
      <c r="I502" s="101" t="e">
        <f>I503+I518+#REF!</f>
        <v>#REF!</v>
      </c>
      <c r="J502" s="114">
        <f>J503+J509+J518+J560+J553</f>
        <v>8602.869999999999</v>
      </c>
      <c r="K502" s="194">
        <f>K503+K509+K518+K560+K553</f>
        <v>3131.942</v>
      </c>
      <c r="L502" s="194">
        <f>L503+L509+L518+L560+L553</f>
        <v>11734.811999999998</v>
      </c>
      <c r="M502" s="194">
        <f>L507+L513+L516+L517+L521+L525+L526+L527+L528+L532+L533+L534+L535+L536+L537+L539+L543+L548+L550+L551+L552+L557+L565+L566</f>
        <v>11734.811999999998</v>
      </c>
      <c r="N502" s="262">
        <f>N503+N509+N518+N560+N553</f>
        <v>8393.55</v>
      </c>
      <c r="O502" s="263"/>
    </row>
    <row r="503" spans="1:14" s="69" customFormat="1" ht="14.25">
      <c r="A503" s="132" t="s">
        <v>5</v>
      </c>
      <c r="B503" s="24" t="s">
        <v>228</v>
      </c>
      <c r="C503" s="24" t="s">
        <v>7</v>
      </c>
      <c r="D503" s="24"/>
      <c r="E503" s="24"/>
      <c r="F503" s="24"/>
      <c r="G503" s="20" t="e">
        <f aca="true" t="shared" si="58" ref="G503:N505">G504</f>
        <v>#REF!</v>
      </c>
      <c r="H503" s="20" t="e">
        <f t="shared" si="58"/>
        <v>#REF!</v>
      </c>
      <c r="I503" s="20" t="e">
        <f t="shared" si="58"/>
        <v>#REF!</v>
      </c>
      <c r="J503" s="110">
        <f t="shared" si="58"/>
        <v>805</v>
      </c>
      <c r="K503" s="192">
        <f t="shared" si="58"/>
        <v>146.892</v>
      </c>
      <c r="L503" s="192">
        <f t="shared" si="58"/>
        <v>951.892</v>
      </c>
      <c r="M503" s="192"/>
      <c r="N503" s="193">
        <f t="shared" si="58"/>
        <v>805</v>
      </c>
    </row>
    <row r="504" spans="1:14" s="61" customFormat="1" ht="31.5">
      <c r="A504" s="133" t="s">
        <v>195</v>
      </c>
      <c r="B504" s="24" t="s">
        <v>228</v>
      </c>
      <c r="C504" s="24" t="s">
        <v>7</v>
      </c>
      <c r="D504" s="24" t="s">
        <v>10</v>
      </c>
      <c r="E504" s="24"/>
      <c r="F504" s="24"/>
      <c r="G504" s="20" t="e">
        <f t="shared" si="58"/>
        <v>#REF!</v>
      </c>
      <c r="H504" s="20" t="e">
        <f t="shared" si="58"/>
        <v>#REF!</v>
      </c>
      <c r="I504" s="20" t="e">
        <f t="shared" si="58"/>
        <v>#REF!</v>
      </c>
      <c r="J504" s="110">
        <f t="shared" si="58"/>
        <v>805</v>
      </c>
      <c r="K504" s="192">
        <f t="shared" si="58"/>
        <v>146.892</v>
      </c>
      <c r="L504" s="192">
        <f t="shared" si="58"/>
        <v>951.892</v>
      </c>
      <c r="M504" s="192"/>
      <c r="N504" s="193">
        <f t="shared" si="58"/>
        <v>805</v>
      </c>
    </row>
    <row r="505" spans="1:14" ht="15">
      <c r="A505" s="133" t="s">
        <v>261</v>
      </c>
      <c r="B505" s="21" t="s">
        <v>228</v>
      </c>
      <c r="C505" s="21" t="s">
        <v>7</v>
      </c>
      <c r="D505" s="21" t="s">
        <v>10</v>
      </c>
      <c r="E505" s="21" t="s">
        <v>118</v>
      </c>
      <c r="F505" s="21"/>
      <c r="G505" s="27" t="e">
        <f t="shared" si="58"/>
        <v>#REF!</v>
      </c>
      <c r="H505" s="27" t="e">
        <f t="shared" si="58"/>
        <v>#REF!</v>
      </c>
      <c r="I505" s="27" t="e">
        <f t="shared" si="58"/>
        <v>#REF!</v>
      </c>
      <c r="J505" s="111">
        <f t="shared" si="58"/>
        <v>805</v>
      </c>
      <c r="K505" s="195">
        <f t="shared" si="58"/>
        <v>146.892</v>
      </c>
      <c r="L505" s="195">
        <f t="shared" si="58"/>
        <v>951.892</v>
      </c>
      <c r="M505" s="195"/>
      <c r="N505" s="196">
        <f t="shared" si="58"/>
        <v>805</v>
      </c>
    </row>
    <row r="506" spans="1:14" ht="15">
      <c r="A506" s="133" t="s">
        <v>119</v>
      </c>
      <c r="B506" s="21" t="s">
        <v>228</v>
      </c>
      <c r="C506" s="21" t="s">
        <v>7</v>
      </c>
      <c r="D506" s="21" t="s">
        <v>10</v>
      </c>
      <c r="E506" s="21" t="s">
        <v>120</v>
      </c>
      <c r="F506" s="21"/>
      <c r="G506" s="27" t="e">
        <f>#REF!</f>
        <v>#REF!</v>
      </c>
      <c r="H506" s="27" t="e">
        <f>#REF!</f>
        <v>#REF!</v>
      </c>
      <c r="I506" s="27" t="e">
        <f>#REF!</f>
        <v>#REF!</v>
      </c>
      <c r="J506" s="111">
        <f>J507+J508</f>
        <v>805</v>
      </c>
      <c r="K506" s="195">
        <f>K507+K508</f>
        <v>146.892</v>
      </c>
      <c r="L506" s="195">
        <f>L507+L508</f>
        <v>951.892</v>
      </c>
      <c r="M506" s="195"/>
      <c r="N506" s="196">
        <f>N507+N508</f>
        <v>805</v>
      </c>
    </row>
    <row r="507" spans="1:14" ht="15">
      <c r="A507" s="129" t="s">
        <v>366</v>
      </c>
      <c r="B507" s="21" t="s">
        <v>228</v>
      </c>
      <c r="C507" s="21" t="s">
        <v>7</v>
      </c>
      <c r="D507" s="21" t="s">
        <v>10</v>
      </c>
      <c r="E507" s="21" t="s">
        <v>120</v>
      </c>
      <c r="F507" s="21" t="s">
        <v>157</v>
      </c>
      <c r="G507" s="27"/>
      <c r="H507" s="39"/>
      <c r="I507" s="39"/>
      <c r="J507" s="111">
        <v>805</v>
      </c>
      <c r="K507" s="195">
        <v>146.892</v>
      </c>
      <c r="L507" s="195">
        <f>J507+K507</f>
        <v>951.892</v>
      </c>
      <c r="M507" s="195"/>
      <c r="N507" s="196">
        <v>805</v>
      </c>
    </row>
    <row r="508" spans="1:14" ht="15" hidden="1">
      <c r="A508" s="133" t="s">
        <v>96</v>
      </c>
      <c r="B508" s="21" t="s">
        <v>228</v>
      </c>
      <c r="C508" s="21" t="s">
        <v>7</v>
      </c>
      <c r="D508" s="21" t="s">
        <v>10</v>
      </c>
      <c r="E508" s="21" t="s">
        <v>120</v>
      </c>
      <c r="F508" s="21" t="s">
        <v>95</v>
      </c>
      <c r="G508" s="27"/>
      <c r="H508" s="39">
        <v>774.87</v>
      </c>
      <c r="I508" s="39"/>
      <c r="J508" s="111"/>
      <c r="K508" s="195"/>
      <c r="L508" s="195">
        <f>J508+K508</f>
        <v>0</v>
      </c>
      <c r="M508" s="195"/>
      <c r="N508" s="196"/>
    </row>
    <row r="509" spans="1:14" s="69" customFormat="1" ht="14.25">
      <c r="A509" s="146" t="s">
        <v>42</v>
      </c>
      <c r="B509" s="24" t="s">
        <v>228</v>
      </c>
      <c r="C509" s="24" t="s">
        <v>15</v>
      </c>
      <c r="D509" s="24"/>
      <c r="E509" s="24"/>
      <c r="F509" s="24"/>
      <c r="G509" s="20" t="e">
        <f>G531+#REF!+#REF!</f>
        <v>#REF!</v>
      </c>
      <c r="H509" s="22" t="e">
        <f>H531+#REF!+H510</f>
        <v>#REF!</v>
      </c>
      <c r="I509" s="22" t="e">
        <f>I531+#REF!+I510</f>
        <v>#REF!</v>
      </c>
      <c r="J509" s="110">
        <f>J510</f>
        <v>203.6</v>
      </c>
      <c r="K509" s="192">
        <f>K510</f>
        <v>127.327</v>
      </c>
      <c r="L509" s="192">
        <f>L510</f>
        <v>330.927</v>
      </c>
      <c r="M509" s="192"/>
      <c r="N509" s="193">
        <f>N510</f>
        <v>0</v>
      </c>
    </row>
    <row r="510" spans="1:14" s="61" customFormat="1" ht="14.25">
      <c r="A510" s="133" t="s">
        <v>47</v>
      </c>
      <c r="B510" s="24" t="s">
        <v>228</v>
      </c>
      <c r="C510" s="24" t="s">
        <v>15</v>
      </c>
      <c r="D510" s="24" t="s">
        <v>15</v>
      </c>
      <c r="E510" s="24"/>
      <c r="F510" s="24"/>
      <c r="G510" s="20" t="e">
        <f>#REF!</f>
        <v>#REF!</v>
      </c>
      <c r="H510" s="20" t="e">
        <f>#REF!</f>
        <v>#REF!</v>
      </c>
      <c r="I510" s="20" t="e">
        <f>#REF!</f>
        <v>#REF!</v>
      </c>
      <c r="J510" s="110">
        <f>J511+J514</f>
        <v>203.6</v>
      </c>
      <c r="K510" s="192">
        <f>K511+K514</f>
        <v>127.327</v>
      </c>
      <c r="L510" s="192">
        <f>L511+L514</f>
        <v>330.927</v>
      </c>
      <c r="M510" s="192"/>
      <c r="N510" s="193">
        <f>N511+N514</f>
        <v>0</v>
      </c>
    </row>
    <row r="511" spans="1:14" ht="15">
      <c r="A511" s="133" t="s">
        <v>100</v>
      </c>
      <c r="B511" s="21" t="s">
        <v>228</v>
      </c>
      <c r="C511" s="21" t="s">
        <v>15</v>
      </c>
      <c r="D511" s="21" t="s">
        <v>15</v>
      </c>
      <c r="E511" s="21" t="s">
        <v>367</v>
      </c>
      <c r="F511" s="21"/>
      <c r="G511" s="27"/>
      <c r="H511" s="27"/>
      <c r="I511" s="27"/>
      <c r="J511" s="111">
        <f>J512+J513</f>
        <v>137.6</v>
      </c>
      <c r="K511" s="195">
        <f>K512+K513</f>
        <v>36.627</v>
      </c>
      <c r="L511" s="195">
        <f>L512+L513</f>
        <v>174.227</v>
      </c>
      <c r="M511" s="195"/>
      <c r="N511" s="196">
        <f>N512+N513</f>
        <v>0</v>
      </c>
    </row>
    <row r="512" spans="1:14" ht="15" hidden="1">
      <c r="A512" s="122" t="s">
        <v>102</v>
      </c>
      <c r="B512" s="21" t="s">
        <v>228</v>
      </c>
      <c r="C512" s="21" t="s">
        <v>15</v>
      </c>
      <c r="D512" s="21" t="s">
        <v>15</v>
      </c>
      <c r="E512" s="21" t="s">
        <v>367</v>
      </c>
      <c r="F512" s="21" t="s">
        <v>99</v>
      </c>
      <c r="G512" s="27"/>
      <c r="H512" s="27"/>
      <c r="I512" s="27"/>
      <c r="J512" s="111"/>
      <c r="K512" s="195"/>
      <c r="L512" s="195">
        <f>J512+K512</f>
        <v>0</v>
      </c>
      <c r="M512" s="195"/>
      <c r="N512" s="196"/>
    </row>
    <row r="513" spans="1:14" ht="15">
      <c r="A513" s="129" t="s">
        <v>366</v>
      </c>
      <c r="B513" s="21" t="s">
        <v>228</v>
      </c>
      <c r="C513" s="21" t="s">
        <v>15</v>
      </c>
      <c r="D513" s="21" t="s">
        <v>15</v>
      </c>
      <c r="E513" s="21" t="s">
        <v>367</v>
      </c>
      <c r="F513" s="21" t="s">
        <v>157</v>
      </c>
      <c r="G513" s="27"/>
      <c r="H513" s="27"/>
      <c r="I513" s="27"/>
      <c r="J513" s="111">
        <v>137.6</v>
      </c>
      <c r="K513" s="195">
        <v>36.627</v>
      </c>
      <c r="L513" s="195">
        <f>J513+K513</f>
        <v>174.227</v>
      </c>
      <c r="M513" s="195"/>
      <c r="N513" s="196"/>
    </row>
    <row r="514" spans="1:14" ht="15">
      <c r="A514" s="133" t="s">
        <v>262</v>
      </c>
      <c r="B514" s="21" t="s">
        <v>228</v>
      </c>
      <c r="C514" s="21" t="s">
        <v>15</v>
      </c>
      <c r="D514" s="21" t="s">
        <v>15</v>
      </c>
      <c r="E514" s="21" t="s">
        <v>263</v>
      </c>
      <c r="F514" s="21"/>
      <c r="G514" s="27"/>
      <c r="H514" s="27"/>
      <c r="I514" s="27"/>
      <c r="J514" s="111">
        <f>J515</f>
        <v>66</v>
      </c>
      <c r="K514" s="195">
        <f>K515</f>
        <v>90.7</v>
      </c>
      <c r="L514" s="195">
        <f>L515</f>
        <v>156.7</v>
      </c>
      <c r="M514" s="195"/>
      <c r="N514" s="196">
        <f>N515</f>
        <v>0</v>
      </c>
    </row>
    <row r="515" spans="1:14" ht="21.75">
      <c r="A515" s="133" t="s">
        <v>450</v>
      </c>
      <c r="B515" s="21" t="s">
        <v>228</v>
      </c>
      <c r="C515" s="21" t="s">
        <v>15</v>
      </c>
      <c r="D515" s="21" t="s">
        <v>15</v>
      </c>
      <c r="E515" s="21" t="s">
        <v>362</v>
      </c>
      <c r="F515" s="21"/>
      <c r="G515" s="27"/>
      <c r="H515" s="27"/>
      <c r="I515" s="27"/>
      <c r="J515" s="111">
        <f>J516+J517</f>
        <v>66</v>
      </c>
      <c r="K515" s="195">
        <f>K516+K517</f>
        <v>90.7</v>
      </c>
      <c r="L515" s="195">
        <f>L516+L517</f>
        <v>156.7</v>
      </c>
      <c r="M515" s="195"/>
      <c r="N515" s="196">
        <f>N516+N517</f>
        <v>0</v>
      </c>
    </row>
    <row r="516" spans="1:14" ht="24" customHeight="1">
      <c r="A516" s="125" t="s">
        <v>159</v>
      </c>
      <c r="B516" s="21" t="s">
        <v>228</v>
      </c>
      <c r="C516" s="21" t="s">
        <v>15</v>
      </c>
      <c r="D516" s="21" t="s">
        <v>15</v>
      </c>
      <c r="E516" s="21" t="s">
        <v>362</v>
      </c>
      <c r="F516" s="21" t="s">
        <v>160</v>
      </c>
      <c r="G516" s="27"/>
      <c r="H516" s="27"/>
      <c r="I516" s="27"/>
      <c r="J516" s="111"/>
      <c r="K516" s="195">
        <v>19.7</v>
      </c>
      <c r="L516" s="195">
        <f>J516+K516</f>
        <v>19.7</v>
      </c>
      <c r="M516" s="195"/>
      <c r="N516" s="196"/>
    </row>
    <row r="517" spans="1:14" ht="21.75" customHeight="1">
      <c r="A517" s="125" t="s">
        <v>150</v>
      </c>
      <c r="B517" s="21" t="s">
        <v>228</v>
      </c>
      <c r="C517" s="21" t="s">
        <v>15</v>
      </c>
      <c r="D517" s="21" t="s">
        <v>15</v>
      </c>
      <c r="E517" s="21" t="s">
        <v>362</v>
      </c>
      <c r="F517" s="21" t="s">
        <v>152</v>
      </c>
      <c r="G517" s="27"/>
      <c r="H517" s="27"/>
      <c r="I517" s="27"/>
      <c r="J517" s="111">
        <v>66</v>
      </c>
      <c r="K517" s="195">
        <v>71</v>
      </c>
      <c r="L517" s="195">
        <f>J517+K517</f>
        <v>137</v>
      </c>
      <c r="M517" s="195"/>
      <c r="N517" s="196"/>
    </row>
    <row r="518" spans="1:14" s="69" customFormat="1" ht="14.25">
      <c r="A518" s="132" t="s">
        <v>451</v>
      </c>
      <c r="B518" s="24" t="s">
        <v>228</v>
      </c>
      <c r="C518" s="24" t="s">
        <v>35</v>
      </c>
      <c r="D518" s="24"/>
      <c r="E518" s="24"/>
      <c r="F518" s="24"/>
      <c r="G518" s="20" t="e">
        <f>G519+#REF!</f>
        <v>#REF!</v>
      </c>
      <c r="H518" s="20" t="e">
        <f>H519+#REF!</f>
        <v>#REF!</v>
      </c>
      <c r="I518" s="20" t="e">
        <f>I519+#REF!</f>
        <v>#REF!</v>
      </c>
      <c r="J518" s="110">
        <f>J519+J544</f>
        <v>6306.69</v>
      </c>
      <c r="K518" s="192">
        <f>K519+K544</f>
        <v>1844.0029999999997</v>
      </c>
      <c r="L518" s="192">
        <f>L519+L544</f>
        <v>8150.692999999999</v>
      </c>
      <c r="M518" s="192"/>
      <c r="N518" s="193">
        <f>N519+N544</f>
        <v>6306.69</v>
      </c>
    </row>
    <row r="519" spans="1:14" s="61" customFormat="1" ht="14.25">
      <c r="A519" s="133" t="s">
        <v>51</v>
      </c>
      <c r="B519" s="24" t="s">
        <v>228</v>
      </c>
      <c r="C519" s="24" t="s">
        <v>35</v>
      </c>
      <c r="D519" s="24" t="s">
        <v>7</v>
      </c>
      <c r="E519" s="24"/>
      <c r="F519" s="24"/>
      <c r="G519" s="20" t="e">
        <f>G522+G529</f>
        <v>#REF!</v>
      </c>
      <c r="H519" s="20" t="e">
        <f>H522+H529</f>
        <v>#REF!</v>
      </c>
      <c r="I519" s="20" t="e">
        <f>I522+I529</f>
        <v>#REF!</v>
      </c>
      <c r="J519" s="110">
        <f>J522+J529+J540+J542+J520</f>
        <v>4007.2</v>
      </c>
      <c r="K519" s="192">
        <f>K522+K529+K540+K542+K520</f>
        <v>1245.4769999999996</v>
      </c>
      <c r="L519" s="192">
        <f>L522+L529+L540+L542+L520</f>
        <v>5252.677</v>
      </c>
      <c r="M519" s="192"/>
      <c r="N519" s="193">
        <f>N522+N529+N540+N542+N520</f>
        <v>4007.2</v>
      </c>
    </row>
    <row r="520" spans="1:14" s="61" customFormat="1" ht="21" hidden="1">
      <c r="A520" s="133" t="s">
        <v>519</v>
      </c>
      <c r="B520" s="21" t="s">
        <v>228</v>
      </c>
      <c r="C520" s="21" t="s">
        <v>35</v>
      </c>
      <c r="D520" s="21" t="s">
        <v>7</v>
      </c>
      <c r="E520" s="21" t="s">
        <v>511</v>
      </c>
      <c r="F520" s="21"/>
      <c r="G520" s="20"/>
      <c r="H520" s="20"/>
      <c r="I520" s="20"/>
      <c r="J520" s="111">
        <f>J521</f>
        <v>0</v>
      </c>
      <c r="K520" s="195">
        <f>K521</f>
        <v>0</v>
      </c>
      <c r="L520" s="195">
        <f>L521</f>
        <v>0</v>
      </c>
      <c r="M520" s="195"/>
      <c r="N520" s="196">
        <f>N521</f>
        <v>0</v>
      </c>
    </row>
    <row r="521" spans="1:14" s="61" customFormat="1" ht="31.5" hidden="1">
      <c r="A521" s="125" t="s">
        <v>150</v>
      </c>
      <c r="B521" s="21" t="s">
        <v>228</v>
      </c>
      <c r="C521" s="21" t="s">
        <v>35</v>
      </c>
      <c r="D521" s="21" t="s">
        <v>7</v>
      </c>
      <c r="E521" s="21" t="s">
        <v>511</v>
      </c>
      <c r="F521" s="21" t="s">
        <v>152</v>
      </c>
      <c r="G521" s="20"/>
      <c r="H521" s="20"/>
      <c r="I521" s="20"/>
      <c r="J521" s="111"/>
      <c r="K521" s="195"/>
      <c r="L521" s="195">
        <f>J521+K521</f>
        <v>0</v>
      </c>
      <c r="M521" s="195"/>
      <c r="N521" s="196"/>
    </row>
    <row r="522" spans="1:14" ht="15">
      <c r="A522" s="133" t="s">
        <v>368</v>
      </c>
      <c r="B522" s="21" t="s">
        <v>228</v>
      </c>
      <c r="C522" s="21" t="s">
        <v>35</v>
      </c>
      <c r="D522" s="21" t="s">
        <v>7</v>
      </c>
      <c r="E522" s="21" t="s">
        <v>369</v>
      </c>
      <c r="F522" s="21"/>
      <c r="G522" s="27">
        <f aca="true" t="shared" si="59" ref="G522:N522">G523</f>
        <v>67.58</v>
      </c>
      <c r="H522" s="27">
        <f t="shared" si="59"/>
        <v>2510.85</v>
      </c>
      <c r="I522" s="27">
        <f t="shared" si="59"/>
        <v>0</v>
      </c>
      <c r="J522" s="111">
        <f t="shared" si="59"/>
        <v>953.8300000000002</v>
      </c>
      <c r="K522" s="195">
        <f t="shared" si="59"/>
        <v>121.75999999999999</v>
      </c>
      <c r="L522" s="195">
        <f>L523</f>
        <v>1075.5900000000001</v>
      </c>
      <c r="M522" s="195"/>
      <c r="N522" s="196">
        <f t="shared" si="59"/>
        <v>953.8300000000002</v>
      </c>
    </row>
    <row r="523" spans="1:14" ht="15">
      <c r="A523" s="133" t="s">
        <v>100</v>
      </c>
      <c r="B523" s="21" t="s">
        <v>228</v>
      </c>
      <c r="C523" s="21" t="s">
        <v>35</v>
      </c>
      <c r="D523" s="21" t="s">
        <v>7</v>
      </c>
      <c r="E523" s="21" t="s">
        <v>370</v>
      </c>
      <c r="F523" s="21"/>
      <c r="G523" s="27">
        <f>G524</f>
        <v>67.58</v>
      </c>
      <c r="H523" s="27">
        <f>H524</f>
        <v>2510.85</v>
      </c>
      <c r="I523" s="27">
        <f>I524</f>
        <v>0</v>
      </c>
      <c r="J523" s="111">
        <f>J524+J525+J526+J527+J528</f>
        <v>953.8300000000002</v>
      </c>
      <c r="K523" s="195">
        <f>K524+K525+K526+K527+K528</f>
        <v>121.75999999999999</v>
      </c>
      <c r="L523" s="195">
        <f>L524+L525+L526+L527+L528</f>
        <v>1075.5900000000001</v>
      </c>
      <c r="M523" s="195"/>
      <c r="N523" s="196">
        <f>N524+N525+N526+N527+N528</f>
        <v>953.8300000000002</v>
      </c>
    </row>
    <row r="524" spans="1:14" ht="15" hidden="1">
      <c r="A524" s="133" t="s">
        <v>98</v>
      </c>
      <c r="B524" s="21" t="s">
        <v>228</v>
      </c>
      <c r="C524" s="21" t="s">
        <v>35</v>
      </c>
      <c r="D524" s="21" t="s">
        <v>7</v>
      </c>
      <c r="E524" s="21" t="s">
        <v>370</v>
      </c>
      <c r="F524" s="21" t="s">
        <v>99</v>
      </c>
      <c r="G524" s="27">
        <f>67.58</f>
        <v>67.58</v>
      </c>
      <c r="H524" s="25">
        <v>2510.85</v>
      </c>
      <c r="I524" s="27"/>
      <c r="J524" s="111"/>
      <c r="K524" s="195"/>
      <c r="L524" s="195">
        <f>J524+K524</f>
        <v>0</v>
      </c>
      <c r="M524" s="195"/>
      <c r="N524" s="196"/>
    </row>
    <row r="525" spans="1:14" ht="15.75" customHeight="1">
      <c r="A525" s="125" t="s">
        <v>156</v>
      </c>
      <c r="B525" s="21" t="s">
        <v>228</v>
      </c>
      <c r="C525" s="21" t="s">
        <v>35</v>
      </c>
      <c r="D525" s="21" t="s">
        <v>7</v>
      </c>
      <c r="E525" s="21" t="s">
        <v>370</v>
      </c>
      <c r="F525" s="21" t="s">
        <v>157</v>
      </c>
      <c r="G525" s="27"/>
      <c r="H525" s="25"/>
      <c r="I525" s="27"/>
      <c r="J525" s="111">
        <v>702.7</v>
      </c>
      <c r="K525" s="195">
        <v>70.14</v>
      </c>
      <c r="L525" s="195">
        <f>J525+K525</f>
        <v>772.84</v>
      </c>
      <c r="M525" s="195"/>
      <c r="N525" s="196">
        <v>702.7</v>
      </c>
    </row>
    <row r="526" spans="1:14" ht="24.75" customHeight="1">
      <c r="A526" s="125" t="s">
        <v>159</v>
      </c>
      <c r="B526" s="21" t="s">
        <v>228</v>
      </c>
      <c r="C526" s="21" t="s">
        <v>35</v>
      </c>
      <c r="D526" s="21" t="s">
        <v>7</v>
      </c>
      <c r="E526" s="21" t="s">
        <v>370</v>
      </c>
      <c r="F526" s="21" t="s">
        <v>160</v>
      </c>
      <c r="G526" s="27"/>
      <c r="H526" s="25"/>
      <c r="I526" s="27"/>
      <c r="J526" s="111">
        <v>1.7</v>
      </c>
      <c r="K526" s="195">
        <v>-0.2</v>
      </c>
      <c r="L526" s="195">
        <f>J526+K526</f>
        <v>1.5</v>
      </c>
      <c r="M526" s="195"/>
      <c r="N526" s="196">
        <v>1.7</v>
      </c>
    </row>
    <row r="527" spans="1:14" ht="30" customHeight="1">
      <c r="A527" s="125" t="s">
        <v>163</v>
      </c>
      <c r="B527" s="21" t="s">
        <v>228</v>
      </c>
      <c r="C527" s="21" t="s">
        <v>35</v>
      </c>
      <c r="D527" s="21" t="s">
        <v>7</v>
      </c>
      <c r="E527" s="21" t="s">
        <v>370</v>
      </c>
      <c r="F527" s="21" t="s">
        <v>164</v>
      </c>
      <c r="G527" s="27"/>
      <c r="H527" s="25"/>
      <c r="I527" s="27"/>
      <c r="J527" s="111"/>
      <c r="K527" s="195">
        <v>14</v>
      </c>
      <c r="L527" s="195">
        <f>J527+K527</f>
        <v>14</v>
      </c>
      <c r="M527" s="195"/>
      <c r="N527" s="196"/>
    </row>
    <row r="528" spans="1:14" ht="30" customHeight="1">
      <c r="A528" s="125" t="s">
        <v>150</v>
      </c>
      <c r="B528" s="21" t="s">
        <v>228</v>
      </c>
      <c r="C528" s="21" t="s">
        <v>35</v>
      </c>
      <c r="D528" s="21" t="s">
        <v>7</v>
      </c>
      <c r="E528" s="21" t="s">
        <v>370</v>
      </c>
      <c r="F528" s="21" t="s">
        <v>152</v>
      </c>
      <c r="G528" s="27"/>
      <c r="H528" s="25"/>
      <c r="I528" s="27"/>
      <c r="J528" s="111">
        <v>249.43</v>
      </c>
      <c r="K528" s="195">
        <v>37.82</v>
      </c>
      <c r="L528" s="195">
        <f>J528+K528</f>
        <v>287.25</v>
      </c>
      <c r="M528" s="195"/>
      <c r="N528" s="196">
        <v>249.43</v>
      </c>
    </row>
    <row r="529" spans="1:14" ht="21.75">
      <c r="A529" s="133" t="s">
        <v>371</v>
      </c>
      <c r="B529" s="21" t="s">
        <v>228</v>
      </c>
      <c r="C529" s="21" t="s">
        <v>35</v>
      </c>
      <c r="D529" s="21" t="s">
        <v>7</v>
      </c>
      <c r="E529" s="21" t="s">
        <v>372</v>
      </c>
      <c r="F529" s="21"/>
      <c r="G529" s="27" t="e">
        <f aca="true" t="shared" si="60" ref="G529:L529">G530+G538</f>
        <v>#REF!</v>
      </c>
      <c r="H529" s="27" t="e">
        <f t="shared" si="60"/>
        <v>#REF!</v>
      </c>
      <c r="I529" s="27" t="e">
        <f t="shared" si="60"/>
        <v>#REF!</v>
      </c>
      <c r="J529" s="111">
        <f t="shared" si="60"/>
        <v>3016.5699999999997</v>
      </c>
      <c r="K529" s="195">
        <f t="shared" si="60"/>
        <v>1123.6169999999997</v>
      </c>
      <c r="L529" s="195">
        <f t="shared" si="60"/>
        <v>4140.187</v>
      </c>
      <c r="M529" s="195"/>
      <c r="N529" s="196">
        <f>N530+N538</f>
        <v>3016.5699999999997</v>
      </c>
    </row>
    <row r="530" spans="1:14" ht="15">
      <c r="A530" s="133" t="s">
        <v>100</v>
      </c>
      <c r="B530" s="21" t="s">
        <v>228</v>
      </c>
      <c r="C530" s="21" t="s">
        <v>35</v>
      </c>
      <c r="D530" s="21" t="s">
        <v>7</v>
      </c>
      <c r="E530" s="21" t="s">
        <v>373</v>
      </c>
      <c r="F530" s="21"/>
      <c r="G530" s="27">
        <f>G531</f>
        <v>70</v>
      </c>
      <c r="H530" s="27">
        <f>H531</f>
        <v>1274.4</v>
      </c>
      <c r="I530" s="27">
        <f>I531</f>
        <v>0</v>
      </c>
      <c r="J530" s="111">
        <f>J531+J533+J535+J532+J534+J536+J537</f>
        <v>2978.5699999999997</v>
      </c>
      <c r="K530" s="195">
        <f>K531+K533+K535+K532+K534+K536+K537</f>
        <v>1126.6169999999997</v>
      </c>
      <c r="L530" s="195">
        <f>L531+L533+L535+L532+L534+L536+L537</f>
        <v>4105.187</v>
      </c>
      <c r="M530" s="195"/>
      <c r="N530" s="196">
        <f>N531+N533+N535+N532+N534+N536+N537</f>
        <v>2978.5699999999997</v>
      </c>
    </row>
    <row r="531" spans="1:14" ht="15" hidden="1">
      <c r="A531" s="133" t="s">
        <v>98</v>
      </c>
      <c r="B531" s="21" t="s">
        <v>228</v>
      </c>
      <c r="C531" s="21" t="s">
        <v>35</v>
      </c>
      <c r="D531" s="21" t="s">
        <v>7</v>
      </c>
      <c r="E531" s="21" t="s">
        <v>373</v>
      </c>
      <c r="F531" s="21" t="s">
        <v>99</v>
      </c>
      <c r="G531" s="27">
        <f>10+60</f>
        <v>70</v>
      </c>
      <c r="H531" s="25">
        <v>1274.4</v>
      </c>
      <c r="I531" s="27"/>
      <c r="J531" s="111"/>
      <c r="K531" s="195"/>
      <c r="L531" s="195">
        <f aca="true" t="shared" si="61" ref="L531:L537">J531+K531</f>
        <v>0</v>
      </c>
      <c r="M531" s="195"/>
      <c r="N531" s="196"/>
    </row>
    <row r="532" spans="1:14" ht="15">
      <c r="A532" s="125" t="s">
        <v>366</v>
      </c>
      <c r="B532" s="21" t="s">
        <v>228</v>
      </c>
      <c r="C532" s="21" t="s">
        <v>35</v>
      </c>
      <c r="D532" s="21" t="s">
        <v>7</v>
      </c>
      <c r="E532" s="21" t="s">
        <v>373</v>
      </c>
      <c r="F532" s="21" t="s">
        <v>157</v>
      </c>
      <c r="G532" s="27"/>
      <c r="H532" s="25"/>
      <c r="I532" s="27"/>
      <c r="J532" s="111">
        <v>2350.1</v>
      </c>
      <c r="K532" s="195">
        <v>229.586</v>
      </c>
      <c r="L532" s="195">
        <f t="shared" si="61"/>
        <v>2579.6859999999997</v>
      </c>
      <c r="M532" s="195"/>
      <c r="N532" s="196">
        <v>2350.1</v>
      </c>
    </row>
    <row r="533" spans="1:14" ht="21">
      <c r="A533" s="125" t="s">
        <v>235</v>
      </c>
      <c r="B533" s="21" t="s">
        <v>228</v>
      </c>
      <c r="C533" s="21" t="s">
        <v>35</v>
      </c>
      <c r="D533" s="21" t="s">
        <v>7</v>
      </c>
      <c r="E533" s="21" t="s">
        <v>373</v>
      </c>
      <c r="F533" s="21" t="s">
        <v>160</v>
      </c>
      <c r="G533" s="27"/>
      <c r="H533" s="25"/>
      <c r="I533" s="27"/>
      <c r="J533" s="111">
        <v>89.6</v>
      </c>
      <c r="K533" s="195">
        <v>-10.6</v>
      </c>
      <c r="L533" s="195">
        <f t="shared" si="61"/>
        <v>79</v>
      </c>
      <c r="M533" s="195"/>
      <c r="N533" s="196">
        <v>89.6</v>
      </c>
    </row>
    <row r="534" spans="1:14" ht="25.5" customHeight="1">
      <c r="A534" s="125" t="s">
        <v>163</v>
      </c>
      <c r="B534" s="21" t="s">
        <v>228</v>
      </c>
      <c r="C534" s="21" t="s">
        <v>35</v>
      </c>
      <c r="D534" s="21" t="s">
        <v>7</v>
      </c>
      <c r="E534" s="21" t="s">
        <v>373</v>
      </c>
      <c r="F534" s="21" t="s">
        <v>164</v>
      </c>
      <c r="G534" s="27"/>
      <c r="H534" s="25"/>
      <c r="I534" s="27"/>
      <c r="J534" s="111">
        <v>200</v>
      </c>
      <c r="K534" s="195">
        <v>-113.2</v>
      </c>
      <c r="L534" s="195">
        <f t="shared" si="61"/>
        <v>86.8</v>
      </c>
      <c r="M534" s="195"/>
      <c r="N534" s="196">
        <v>200</v>
      </c>
    </row>
    <row r="535" spans="1:14" ht="21">
      <c r="A535" s="125" t="s">
        <v>236</v>
      </c>
      <c r="B535" s="21" t="s">
        <v>228</v>
      </c>
      <c r="C535" s="21" t="s">
        <v>35</v>
      </c>
      <c r="D535" s="21" t="s">
        <v>7</v>
      </c>
      <c r="E535" s="21" t="s">
        <v>373</v>
      </c>
      <c r="F535" s="21" t="s">
        <v>152</v>
      </c>
      <c r="G535" s="27"/>
      <c r="H535" s="25"/>
      <c r="I535" s="27"/>
      <c r="J535" s="111">
        <v>338.87</v>
      </c>
      <c r="K535" s="195">
        <f>997.011+3</f>
        <v>1000.011</v>
      </c>
      <c r="L535" s="195">
        <f t="shared" si="61"/>
        <v>1338.8809999999999</v>
      </c>
      <c r="M535" s="195"/>
      <c r="N535" s="196">
        <v>338.87</v>
      </c>
    </row>
    <row r="536" spans="1:14" ht="21.75" customHeight="1">
      <c r="A536" s="125" t="s">
        <v>282</v>
      </c>
      <c r="B536" s="21" t="s">
        <v>228</v>
      </c>
      <c r="C536" s="21" t="s">
        <v>35</v>
      </c>
      <c r="D536" s="21" t="s">
        <v>7</v>
      </c>
      <c r="E536" s="21" t="s">
        <v>373</v>
      </c>
      <c r="F536" s="21" t="s">
        <v>166</v>
      </c>
      <c r="G536" s="27"/>
      <c r="H536" s="25"/>
      <c r="I536" s="27"/>
      <c r="J536" s="111"/>
      <c r="K536" s="195">
        <v>20.82</v>
      </c>
      <c r="L536" s="195">
        <f t="shared" si="61"/>
        <v>20.82</v>
      </c>
      <c r="M536" s="195"/>
      <c r="N536" s="196"/>
    </row>
    <row r="537" spans="1:14" ht="15" hidden="1">
      <c r="A537" s="129" t="s">
        <v>167</v>
      </c>
      <c r="B537" s="21" t="s">
        <v>228</v>
      </c>
      <c r="C537" s="21" t="s">
        <v>35</v>
      </c>
      <c r="D537" s="21" t="s">
        <v>7</v>
      </c>
      <c r="E537" s="21" t="s">
        <v>373</v>
      </c>
      <c r="F537" s="21" t="s">
        <v>168</v>
      </c>
      <c r="G537" s="27"/>
      <c r="H537" s="25"/>
      <c r="I537" s="27"/>
      <c r="J537" s="111"/>
      <c r="K537" s="195"/>
      <c r="L537" s="195">
        <f t="shared" si="61"/>
        <v>0</v>
      </c>
      <c r="M537" s="195"/>
      <c r="N537" s="196"/>
    </row>
    <row r="538" spans="1:14" ht="15">
      <c r="A538" s="133" t="s">
        <v>100</v>
      </c>
      <c r="B538" s="21" t="s">
        <v>228</v>
      </c>
      <c r="C538" s="21" t="s">
        <v>35</v>
      </c>
      <c r="D538" s="21" t="s">
        <v>7</v>
      </c>
      <c r="E538" s="21" t="s">
        <v>374</v>
      </c>
      <c r="F538" s="21"/>
      <c r="G538" s="27" t="e">
        <f>#REF!</f>
        <v>#REF!</v>
      </c>
      <c r="H538" s="25" t="e">
        <f>#REF!</f>
        <v>#REF!</v>
      </c>
      <c r="I538" s="27" t="e">
        <f>#REF!</f>
        <v>#REF!</v>
      </c>
      <c r="J538" s="157">
        <f>J539</f>
        <v>38</v>
      </c>
      <c r="K538" s="202">
        <f>K539</f>
        <v>-3</v>
      </c>
      <c r="L538" s="202">
        <f>L539</f>
        <v>35</v>
      </c>
      <c r="M538" s="202"/>
      <c r="N538" s="196">
        <f>N539</f>
        <v>38</v>
      </c>
    </row>
    <row r="539" spans="1:14" ht="21">
      <c r="A539" s="125" t="s">
        <v>236</v>
      </c>
      <c r="B539" s="21" t="s">
        <v>228</v>
      </c>
      <c r="C539" s="21" t="s">
        <v>35</v>
      </c>
      <c r="D539" s="21" t="s">
        <v>7</v>
      </c>
      <c r="E539" s="21" t="s">
        <v>374</v>
      </c>
      <c r="F539" s="21" t="s">
        <v>152</v>
      </c>
      <c r="G539" s="27"/>
      <c r="H539" s="25"/>
      <c r="I539" s="27"/>
      <c r="J539" s="111">
        <v>38</v>
      </c>
      <c r="K539" s="195">
        <v>-3</v>
      </c>
      <c r="L539" s="195">
        <f>J539+K539</f>
        <v>35</v>
      </c>
      <c r="M539" s="195"/>
      <c r="N539" s="196">
        <v>38</v>
      </c>
    </row>
    <row r="540" spans="1:14" ht="21.75" hidden="1">
      <c r="A540" s="133" t="s">
        <v>375</v>
      </c>
      <c r="B540" s="21" t="s">
        <v>228</v>
      </c>
      <c r="C540" s="21" t="s">
        <v>35</v>
      </c>
      <c r="D540" s="21" t="s">
        <v>7</v>
      </c>
      <c r="E540" s="21" t="s">
        <v>376</v>
      </c>
      <c r="F540" s="21"/>
      <c r="G540" s="27"/>
      <c r="H540" s="25"/>
      <c r="I540" s="27"/>
      <c r="J540" s="111">
        <f>J541</f>
        <v>0</v>
      </c>
      <c r="K540" s="195">
        <f>K541</f>
        <v>0</v>
      </c>
      <c r="L540" s="195">
        <f>L541</f>
        <v>0</v>
      </c>
      <c r="M540" s="195"/>
      <c r="N540" s="196">
        <f>N541</f>
        <v>0</v>
      </c>
    </row>
    <row r="541" spans="1:14" ht="15" hidden="1">
      <c r="A541" s="133" t="s">
        <v>98</v>
      </c>
      <c r="B541" s="21" t="s">
        <v>228</v>
      </c>
      <c r="C541" s="21" t="s">
        <v>35</v>
      </c>
      <c r="D541" s="21" t="s">
        <v>7</v>
      </c>
      <c r="E541" s="21" t="s">
        <v>376</v>
      </c>
      <c r="F541" s="21" t="s">
        <v>99</v>
      </c>
      <c r="G541" s="27"/>
      <c r="H541" s="25"/>
      <c r="I541" s="27"/>
      <c r="J541" s="111"/>
      <c r="K541" s="195"/>
      <c r="L541" s="195">
        <f>J541+K541</f>
        <v>0</v>
      </c>
      <c r="M541" s="195"/>
      <c r="N541" s="196"/>
    </row>
    <row r="542" spans="1:14" ht="15">
      <c r="A542" s="133" t="s">
        <v>448</v>
      </c>
      <c r="B542" s="21" t="s">
        <v>228</v>
      </c>
      <c r="C542" s="21" t="s">
        <v>35</v>
      </c>
      <c r="D542" s="21" t="s">
        <v>7</v>
      </c>
      <c r="E542" s="21" t="s">
        <v>449</v>
      </c>
      <c r="F542" s="21"/>
      <c r="G542" s="26">
        <f aca="true" t="shared" si="62" ref="G542:L542">G543</f>
        <v>0</v>
      </c>
      <c r="H542" s="26">
        <f t="shared" si="62"/>
        <v>0</v>
      </c>
      <c r="I542" s="26">
        <f t="shared" si="62"/>
        <v>0</v>
      </c>
      <c r="J542" s="111">
        <f t="shared" si="62"/>
        <v>36.8</v>
      </c>
      <c r="K542" s="195">
        <f t="shared" si="62"/>
        <v>0.1</v>
      </c>
      <c r="L542" s="195">
        <f t="shared" si="62"/>
        <v>36.9</v>
      </c>
      <c r="M542" s="195"/>
      <c r="N542" s="196">
        <f>N543</f>
        <v>36.8</v>
      </c>
    </row>
    <row r="543" spans="1:14" ht="21">
      <c r="A543" s="125" t="s">
        <v>236</v>
      </c>
      <c r="B543" s="21" t="s">
        <v>228</v>
      </c>
      <c r="C543" s="21" t="s">
        <v>35</v>
      </c>
      <c r="D543" s="21" t="s">
        <v>7</v>
      </c>
      <c r="E543" s="21" t="s">
        <v>449</v>
      </c>
      <c r="F543" s="21" t="s">
        <v>152</v>
      </c>
      <c r="G543" s="27"/>
      <c r="H543" s="25"/>
      <c r="I543" s="27"/>
      <c r="J543" s="111">
        <v>36.8</v>
      </c>
      <c r="K543" s="195">
        <v>0.1</v>
      </c>
      <c r="L543" s="195">
        <f>J543+K543</f>
        <v>36.9</v>
      </c>
      <c r="M543" s="195"/>
      <c r="N543" s="196">
        <v>36.8</v>
      </c>
    </row>
    <row r="544" spans="1:14" ht="15">
      <c r="A544" s="132" t="s">
        <v>377</v>
      </c>
      <c r="B544" s="24" t="s">
        <v>228</v>
      </c>
      <c r="C544" s="24" t="s">
        <v>35</v>
      </c>
      <c r="D544" s="24" t="s">
        <v>10</v>
      </c>
      <c r="E544" s="24"/>
      <c r="F544" s="24"/>
      <c r="G544" s="20">
        <f aca="true" t="shared" si="63" ref="G544:L546">G545</f>
        <v>0</v>
      </c>
      <c r="H544" s="20">
        <f t="shared" si="63"/>
        <v>1780.9</v>
      </c>
      <c r="I544" s="20">
        <f t="shared" si="63"/>
        <v>0</v>
      </c>
      <c r="J544" s="110">
        <f t="shared" si="63"/>
        <v>2299.49</v>
      </c>
      <c r="K544" s="192">
        <f t="shared" si="63"/>
        <v>598.526</v>
      </c>
      <c r="L544" s="192">
        <f t="shared" si="63"/>
        <v>2898.016</v>
      </c>
      <c r="M544" s="192"/>
      <c r="N544" s="193">
        <f>N545</f>
        <v>2299.49</v>
      </c>
    </row>
    <row r="545" spans="1:14" ht="21.75">
      <c r="A545" s="133" t="s">
        <v>358</v>
      </c>
      <c r="B545" s="21" t="s">
        <v>228</v>
      </c>
      <c r="C545" s="21" t="s">
        <v>35</v>
      </c>
      <c r="D545" s="21" t="s">
        <v>10</v>
      </c>
      <c r="E545" s="21" t="s">
        <v>106</v>
      </c>
      <c r="F545" s="21"/>
      <c r="G545" s="27">
        <f t="shared" si="63"/>
        <v>0</v>
      </c>
      <c r="H545" s="27">
        <f t="shared" si="63"/>
        <v>1780.9</v>
      </c>
      <c r="I545" s="27">
        <f t="shared" si="63"/>
        <v>0</v>
      </c>
      <c r="J545" s="111">
        <f t="shared" si="63"/>
        <v>2299.49</v>
      </c>
      <c r="K545" s="195">
        <f t="shared" si="63"/>
        <v>598.526</v>
      </c>
      <c r="L545" s="195">
        <f>L546</f>
        <v>2898.016</v>
      </c>
      <c r="M545" s="195"/>
      <c r="N545" s="196">
        <f>N546</f>
        <v>2299.49</v>
      </c>
    </row>
    <row r="546" spans="1:14" ht="15">
      <c r="A546" s="133" t="s">
        <v>100</v>
      </c>
      <c r="B546" s="21" t="s">
        <v>228</v>
      </c>
      <c r="C546" s="21" t="s">
        <v>35</v>
      </c>
      <c r="D546" s="21" t="s">
        <v>10</v>
      </c>
      <c r="E546" s="21" t="s">
        <v>107</v>
      </c>
      <c r="F546" s="21"/>
      <c r="G546" s="27">
        <f t="shared" si="63"/>
        <v>0</v>
      </c>
      <c r="H546" s="27">
        <f t="shared" si="63"/>
        <v>1780.9</v>
      </c>
      <c r="I546" s="27">
        <f t="shared" si="63"/>
        <v>0</v>
      </c>
      <c r="J546" s="111">
        <f>J547+J548+J549+J551+J550+J552</f>
        <v>2299.49</v>
      </c>
      <c r="K546" s="195">
        <f>K547+K548+K549+K551+K550+K552</f>
        <v>598.526</v>
      </c>
      <c r="L546" s="195">
        <f>L547+L548+L549+L551+L550+L552</f>
        <v>2898.016</v>
      </c>
      <c r="M546" s="195"/>
      <c r="N546" s="196">
        <f>N547+N548+N549+N551+N550+N552</f>
        <v>2299.49</v>
      </c>
    </row>
    <row r="547" spans="1:14" ht="15" hidden="1">
      <c r="A547" s="133" t="s">
        <v>98</v>
      </c>
      <c r="B547" s="21" t="s">
        <v>228</v>
      </c>
      <c r="C547" s="21" t="s">
        <v>35</v>
      </c>
      <c r="D547" s="21" t="s">
        <v>10</v>
      </c>
      <c r="E547" s="21" t="s">
        <v>107</v>
      </c>
      <c r="F547" s="21" t="s">
        <v>99</v>
      </c>
      <c r="G547" s="27"/>
      <c r="H547" s="25">
        <v>1780.9</v>
      </c>
      <c r="I547" s="27"/>
      <c r="J547" s="111"/>
      <c r="K547" s="195"/>
      <c r="L547" s="195">
        <f aca="true" t="shared" si="64" ref="L547:L552">J547+K547</f>
        <v>0</v>
      </c>
      <c r="M547" s="195"/>
      <c r="N547" s="196"/>
    </row>
    <row r="548" spans="1:14" ht="15">
      <c r="A548" s="125" t="s">
        <v>366</v>
      </c>
      <c r="B548" s="21" t="s">
        <v>228</v>
      </c>
      <c r="C548" s="21" t="s">
        <v>35</v>
      </c>
      <c r="D548" s="21" t="s">
        <v>10</v>
      </c>
      <c r="E548" s="21" t="s">
        <v>107</v>
      </c>
      <c r="F548" s="21" t="s">
        <v>157</v>
      </c>
      <c r="G548" s="27"/>
      <c r="H548" s="25"/>
      <c r="I548" s="27"/>
      <c r="J548" s="111">
        <v>1934.8</v>
      </c>
      <c r="K548" s="195">
        <v>91.316</v>
      </c>
      <c r="L548" s="195">
        <f t="shared" si="64"/>
        <v>2026.116</v>
      </c>
      <c r="M548" s="195"/>
      <c r="N548" s="196">
        <v>1934.8</v>
      </c>
    </row>
    <row r="549" spans="1:14" ht="21" hidden="1">
      <c r="A549" s="125" t="s">
        <v>235</v>
      </c>
      <c r="B549" s="21" t="s">
        <v>228</v>
      </c>
      <c r="C549" s="21" t="s">
        <v>35</v>
      </c>
      <c r="D549" s="21" t="s">
        <v>10</v>
      </c>
      <c r="E549" s="21" t="s">
        <v>107</v>
      </c>
      <c r="F549" s="21" t="s">
        <v>160</v>
      </c>
      <c r="G549" s="27"/>
      <c r="H549" s="25"/>
      <c r="I549" s="27"/>
      <c r="J549" s="111"/>
      <c r="K549" s="195"/>
      <c r="L549" s="195">
        <f t="shared" si="64"/>
        <v>0</v>
      </c>
      <c r="M549" s="195"/>
      <c r="N549" s="196"/>
    </row>
    <row r="550" spans="1:14" ht="27.75" customHeight="1">
      <c r="A550" s="125" t="s">
        <v>163</v>
      </c>
      <c r="B550" s="21" t="s">
        <v>228</v>
      </c>
      <c r="C550" s="21" t="s">
        <v>35</v>
      </c>
      <c r="D550" s="21" t="s">
        <v>10</v>
      </c>
      <c r="E550" s="21" t="s">
        <v>107</v>
      </c>
      <c r="F550" s="21" t="s">
        <v>164</v>
      </c>
      <c r="G550" s="27"/>
      <c r="H550" s="25"/>
      <c r="I550" s="27"/>
      <c r="J550" s="111">
        <v>5</v>
      </c>
      <c r="K550" s="195">
        <v>77.8</v>
      </c>
      <c r="L550" s="195">
        <f t="shared" si="64"/>
        <v>82.8</v>
      </c>
      <c r="M550" s="195"/>
      <c r="N550" s="196">
        <v>5</v>
      </c>
    </row>
    <row r="551" spans="1:14" ht="21">
      <c r="A551" s="125" t="s">
        <v>236</v>
      </c>
      <c r="B551" s="21" t="s">
        <v>228</v>
      </c>
      <c r="C551" s="21" t="s">
        <v>35</v>
      </c>
      <c r="D551" s="21" t="s">
        <v>10</v>
      </c>
      <c r="E551" s="21" t="s">
        <v>107</v>
      </c>
      <c r="F551" s="21" t="s">
        <v>152</v>
      </c>
      <c r="G551" s="27"/>
      <c r="H551" s="25"/>
      <c r="I551" s="27"/>
      <c r="J551" s="111">
        <v>359.69</v>
      </c>
      <c r="K551" s="195">
        <v>403.71</v>
      </c>
      <c r="L551" s="195">
        <f t="shared" si="64"/>
        <v>763.4</v>
      </c>
      <c r="M551" s="195"/>
      <c r="N551" s="196">
        <v>359.69</v>
      </c>
    </row>
    <row r="552" spans="1:14" ht="15">
      <c r="A552" s="129" t="s">
        <v>167</v>
      </c>
      <c r="B552" s="21" t="s">
        <v>228</v>
      </c>
      <c r="C552" s="21" t="s">
        <v>35</v>
      </c>
      <c r="D552" s="21" t="s">
        <v>10</v>
      </c>
      <c r="E552" s="21" t="s">
        <v>107</v>
      </c>
      <c r="F552" s="21" t="s">
        <v>168</v>
      </c>
      <c r="G552" s="27"/>
      <c r="H552" s="25"/>
      <c r="I552" s="27"/>
      <c r="J552" s="111"/>
      <c r="K552" s="195">
        <v>25.7</v>
      </c>
      <c r="L552" s="195">
        <f t="shared" si="64"/>
        <v>25.7</v>
      </c>
      <c r="M552" s="195"/>
      <c r="N552" s="196"/>
    </row>
    <row r="553" spans="1:14" s="61" customFormat="1" ht="14.25">
      <c r="A553" s="135" t="s">
        <v>63</v>
      </c>
      <c r="B553" s="24" t="s">
        <v>228</v>
      </c>
      <c r="C553" s="24" t="s">
        <v>62</v>
      </c>
      <c r="D553" s="24" t="s">
        <v>213</v>
      </c>
      <c r="E553" s="24"/>
      <c r="F553" s="24"/>
      <c r="G553" s="20"/>
      <c r="H553" s="23"/>
      <c r="I553" s="20"/>
      <c r="J553" s="110">
        <f aca="true" t="shared" si="65" ref="J553:L554">J554</f>
        <v>0</v>
      </c>
      <c r="K553" s="192">
        <f t="shared" si="65"/>
        <v>300</v>
      </c>
      <c r="L553" s="192">
        <f t="shared" si="65"/>
        <v>300</v>
      </c>
      <c r="M553" s="192"/>
      <c r="N553" s="193">
        <f>N554</f>
        <v>0</v>
      </c>
    </row>
    <row r="554" spans="1:14" s="61" customFormat="1" ht="14.25">
      <c r="A554" s="150" t="s">
        <v>69</v>
      </c>
      <c r="B554" s="24" t="s">
        <v>228</v>
      </c>
      <c r="C554" s="24" t="s">
        <v>62</v>
      </c>
      <c r="D554" s="24" t="s">
        <v>13</v>
      </c>
      <c r="E554" s="24"/>
      <c r="F554" s="24"/>
      <c r="G554" s="20"/>
      <c r="H554" s="23"/>
      <c r="I554" s="20"/>
      <c r="J554" s="110">
        <f t="shared" si="65"/>
        <v>0</v>
      </c>
      <c r="K554" s="192">
        <f t="shared" si="65"/>
        <v>300</v>
      </c>
      <c r="L554" s="192">
        <f t="shared" si="65"/>
        <v>300</v>
      </c>
      <c r="M554" s="192"/>
      <c r="N554" s="193">
        <f>N555</f>
        <v>0</v>
      </c>
    </row>
    <row r="555" spans="1:14" ht="15">
      <c r="A555" s="133" t="s">
        <v>334</v>
      </c>
      <c r="B555" s="21" t="s">
        <v>228</v>
      </c>
      <c r="C555" s="21" t="s">
        <v>62</v>
      </c>
      <c r="D555" s="21" t="s">
        <v>13</v>
      </c>
      <c r="E555" s="21" t="s">
        <v>263</v>
      </c>
      <c r="F555" s="21"/>
      <c r="G555" s="27">
        <f aca="true" t="shared" si="66" ref="G555:L555">G556+G558</f>
        <v>75</v>
      </c>
      <c r="H555" s="27">
        <f t="shared" si="66"/>
        <v>62.88</v>
      </c>
      <c r="I555" s="27">
        <f t="shared" si="66"/>
        <v>0</v>
      </c>
      <c r="J555" s="111">
        <f t="shared" si="66"/>
        <v>0</v>
      </c>
      <c r="K555" s="195">
        <f t="shared" si="66"/>
        <v>300</v>
      </c>
      <c r="L555" s="195">
        <f t="shared" si="66"/>
        <v>300</v>
      </c>
      <c r="M555" s="195"/>
      <c r="N555" s="196">
        <f>N556+N558</f>
        <v>0</v>
      </c>
    </row>
    <row r="556" spans="1:14" ht="21.75">
      <c r="A556" s="122" t="s">
        <v>264</v>
      </c>
      <c r="B556" s="21" t="s">
        <v>228</v>
      </c>
      <c r="C556" s="21" t="s">
        <v>62</v>
      </c>
      <c r="D556" s="21" t="s">
        <v>13</v>
      </c>
      <c r="E556" s="21" t="s">
        <v>265</v>
      </c>
      <c r="F556" s="21"/>
      <c r="G556" s="27">
        <f aca="true" t="shared" si="67" ref="G556:N556">G557</f>
        <v>35</v>
      </c>
      <c r="H556" s="27">
        <f t="shared" si="67"/>
        <v>62.88</v>
      </c>
      <c r="I556" s="27">
        <f t="shared" si="67"/>
        <v>0</v>
      </c>
      <c r="J556" s="111">
        <f t="shared" si="67"/>
        <v>0</v>
      </c>
      <c r="K556" s="195">
        <f t="shared" si="67"/>
        <v>300</v>
      </c>
      <c r="L556" s="195">
        <f t="shared" si="67"/>
        <v>300</v>
      </c>
      <c r="M556" s="195"/>
      <c r="N556" s="196">
        <f t="shared" si="67"/>
        <v>0</v>
      </c>
    </row>
    <row r="557" spans="1:14" ht="21" customHeight="1">
      <c r="A557" s="125" t="s">
        <v>150</v>
      </c>
      <c r="B557" s="21" t="s">
        <v>228</v>
      </c>
      <c r="C557" s="21" t="s">
        <v>62</v>
      </c>
      <c r="D557" s="21" t="s">
        <v>13</v>
      </c>
      <c r="E557" s="21" t="s">
        <v>265</v>
      </c>
      <c r="F557" s="21" t="s">
        <v>152</v>
      </c>
      <c r="G557" s="27">
        <f>15.4+19.6</f>
        <v>35</v>
      </c>
      <c r="H557" s="25">
        <v>62.88</v>
      </c>
      <c r="I557" s="27"/>
      <c r="J557" s="111"/>
      <c r="K557" s="195">
        <v>300</v>
      </c>
      <c r="L557" s="195">
        <f>J557+K557</f>
        <v>300</v>
      </c>
      <c r="M557" s="195"/>
      <c r="N557" s="196"/>
    </row>
    <row r="558" spans="1:14" ht="30" customHeight="1" hidden="1">
      <c r="A558" s="133" t="s">
        <v>266</v>
      </c>
      <c r="B558" s="21" t="s">
        <v>228</v>
      </c>
      <c r="C558" s="21" t="s">
        <v>62</v>
      </c>
      <c r="D558" s="21" t="s">
        <v>13</v>
      </c>
      <c r="E558" s="21" t="s">
        <v>267</v>
      </c>
      <c r="F558" s="21"/>
      <c r="G558" s="27">
        <f aca="true" t="shared" si="68" ref="G558:N558">G559</f>
        <v>40</v>
      </c>
      <c r="H558" s="25">
        <f t="shared" si="68"/>
        <v>0</v>
      </c>
      <c r="I558" s="27">
        <f t="shared" si="68"/>
        <v>0</v>
      </c>
      <c r="J558" s="111">
        <f t="shared" si="68"/>
        <v>0</v>
      </c>
      <c r="K558" s="195">
        <f t="shared" si="68"/>
        <v>0</v>
      </c>
      <c r="L558" s="195">
        <f t="shared" si="68"/>
        <v>0</v>
      </c>
      <c r="M558" s="195"/>
      <c r="N558" s="196">
        <f t="shared" si="68"/>
        <v>0</v>
      </c>
    </row>
    <row r="559" spans="1:14" ht="31.5" hidden="1">
      <c r="A559" s="125" t="s">
        <v>150</v>
      </c>
      <c r="B559" s="21" t="s">
        <v>273</v>
      </c>
      <c r="C559" s="21" t="s">
        <v>62</v>
      </c>
      <c r="D559" s="21" t="s">
        <v>13</v>
      </c>
      <c r="E559" s="21" t="s">
        <v>267</v>
      </c>
      <c r="F559" s="21" t="s">
        <v>152</v>
      </c>
      <c r="G559" s="27">
        <v>40</v>
      </c>
      <c r="H559" s="25"/>
      <c r="I559" s="27"/>
      <c r="J559" s="111"/>
      <c r="K559" s="195"/>
      <c r="L559" s="195">
        <f>J559+K559</f>
        <v>0</v>
      </c>
      <c r="M559" s="195"/>
      <c r="N559" s="196"/>
    </row>
    <row r="560" spans="1:14" ht="15">
      <c r="A560" s="121" t="s">
        <v>59</v>
      </c>
      <c r="B560" s="24" t="s">
        <v>228</v>
      </c>
      <c r="C560" s="24" t="s">
        <v>17</v>
      </c>
      <c r="D560" s="21"/>
      <c r="E560" s="21"/>
      <c r="F560" s="21"/>
      <c r="G560" s="27"/>
      <c r="H560" s="25">
        <f aca="true" t="shared" si="69" ref="H560:N560">H561</f>
        <v>0</v>
      </c>
      <c r="I560" s="25">
        <f t="shared" si="69"/>
        <v>0</v>
      </c>
      <c r="J560" s="110">
        <f t="shared" si="69"/>
        <v>1287.58</v>
      </c>
      <c r="K560" s="192">
        <f t="shared" si="69"/>
        <v>713.72</v>
      </c>
      <c r="L560" s="192">
        <f t="shared" si="69"/>
        <v>2001.3</v>
      </c>
      <c r="M560" s="192"/>
      <c r="N560" s="193">
        <f t="shared" si="69"/>
        <v>1281.86</v>
      </c>
    </row>
    <row r="561" spans="1:14" ht="15">
      <c r="A561" s="132" t="s">
        <v>380</v>
      </c>
      <c r="B561" s="24" t="s">
        <v>228</v>
      </c>
      <c r="C561" s="24" t="s">
        <v>17</v>
      </c>
      <c r="D561" s="24" t="s">
        <v>7</v>
      </c>
      <c r="E561" s="24"/>
      <c r="F561" s="24"/>
      <c r="G561" s="20">
        <f aca="true" t="shared" si="70" ref="G561:L563">G562</f>
        <v>0</v>
      </c>
      <c r="H561" s="20">
        <f t="shared" si="70"/>
        <v>0</v>
      </c>
      <c r="I561" s="20">
        <f t="shared" si="70"/>
        <v>0</v>
      </c>
      <c r="J561" s="110">
        <f t="shared" si="70"/>
        <v>1287.58</v>
      </c>
      <c r="K561" s="192">
        <f t="shared" si="70"/>
        <v>713.72</v>
      </c>
      <c r="L561" s="192">
        <f t="shared" si="70"/>
        <v>2001.3</v>
      </c>
      <c r="M561" s="192"/>
      <c r="N561" s="193">
        <f>N562</f>
        <v>1281.86</v>
      </c>
    </row>
    <row r="562" spans="1:14" ht="21.75">
      <c r="A562" s="133" t="s">
        <v>359</v>
      </c>
      <c r="B562" s="21" t="s">
        <v>228</v>
      </c>
      <c r="C562" s="21" t="s">
        <v>17</v>
      </c>
      <c r="D562" s="21" t="s">
        <v>7</v>
      </c>
      <c r="E562" s="21" t="s">
        <v>378</v>
      </c>
      <c r="F562" s="21"/>
      <c r="G562" s="27">
        <f t="shared" si="70"/>
        <v>0</v>
      </c>
      <c r="H562" s="27">
        <f t="shared" si="70"/>
        <v>0</v>
      </c>
      <c r="I562" s="27">
        <f t="shared" si="70"/>
        <v>0</v>
      </c>
      <c r="J562" s="111">
        <f t="shared" si="70"/>
        <v>1287.58</v>
      </c>
      <c r="K562" s="195">
        <f t="shared" si="70"/>
        <v>713.72</v>
      </c>
      <c r="L562" s="195">
        <f t="shared" si="70"/>
        <v>2001.3</v>
      </c>
      <c r="M562" s="195"/>
      <c r="N562" s="196">
        <f>N563</f>
        <v>1281.86</v>
      </c>
    </row>
    <row r="563" spans="1:14" ht="15">
      <c r="A563" s="133" t="s">
        <v>381</v>
      </c>
      <c r="B563" s="21" t="s">
        <v>228</v>
      </c>
      <c r="C563" s="21" t="s">
        <v>17</v>
      </c>
      <c r="D563" s="21" t="s">
        <v>7</v>
      </c>
      <c r="E563" s="21" t="s">
        <v>379</v>
      </c>
      <c r="F563" s="21"/>
      <c r="G563" s="27">
        <f t="shared" si="70"/>
        <v>0</v>
      </c>
      <c r="H563" s="27">
        <f t="shared" si="70"/>
        <v>0</v>
      </c>
      <c r="I563" s="27">
        <f t="shared" si="70"/>
        <v>0</v>
      </c>
      <c r="J563" s="111">
        <f>J564+J565+J566</f>
        <v>1287.58</v>
      </c>
      <c r="K563" s="195">
        <f>K564+K565+K566</f>
        <v>713.72</v>
      </c>
      <c r="L563" s="195">
        <f>L564+L565+L566</f>
        <v>2001.3</v>
      </c>
      <c r="M563" s="195"/>
      <c r="N563" s="196">
        <f>N564+N565+N566</f>
        <v>1281.86</v>
      </c>
    </row>
    <row r="564" spans="1:14" ht="15" hidden="1">
      <c r="A564" s="133" t="s">
        <v>96</v>
      </c>
      <c r="B564" s="21" t="s">
        <v>228</v>
      </c>
      <c r="C564" s="21" t="s">
        <v>17</v>
      </c>
      <c r="D564" s="21" t="s">
        <v>7</v>
      </c>
      <c r="E564" s="21" t="s">
        <v>379</v>
      </c>
      <c r="F564" s="21" t="s">
        <v>95</v>
      </c>
      <c r="G564" s="27"/>
      <c r="H564" s="25"/>
      <c r="I564" s="27"/>
      <c r="J564" s="111"/>
      <c r="K564" s="195"/>
      <c r="L564" s="195">
        <f>J564+K564</f>
        <v>0</v>
      </c>
      <c r="M564" s="195"/>
      <c r="N564" s="196"/>
    </row>
    <row r="565" spans="1:14" ht="21">
      <c r="A565" s="125" t="s">
        <v>235</v>
      </c>
      <c r="B565" s="21" t="s">
        <v>228</v>
      </c>
      <c r="C565" s="21" t="s">
        <v>17</v>
      </c>
      <c r="D565" s="21" t="s">
        <v>7</v>
      </c>
      <c r="E565" s="21" t="s">
        <v>379</v>
      </c>
      <c r="F565" s="21" t="s">
        <v>160</v>
      </c>
      <c r="G565" s="27"/>
      <c r="H565" s="25"/>
      <c r="I565" s="27"/>
      <c r="J565" s="111">
        <v>122.5</v>
      </c>
      <c r="K565" s="195">
        <v>220.3</v>
      </c>
      <c r="L565" s="195">
        <f>J565+K565</f>
        <v>342.8</v>
      </c>
      <c r="M565" s="195"/>
      <c r="N565" s="196">
        <v>122.5</v>
      </c>
    </row>
    <row r="566" spans="1:14" ht="21">
      <c r="A566" s="165" t="s">
        <v>236</v>
      </c>
      <c r="B566" s="166" t="s">
        <v>228</v>
      </c>
      <c r="C566" s="166" t="s">
        <v>17</v>
      </c>
      <c r="D566" s="166" t="s">
        <v>7</v>
      </c>
      <c r="E566" s="166" t="s">
        <v>379</v>
      </c>
      <c r="F566" s="166" t="s">
        <v>152</v>
      </c>
      <c r="G566" s="167"/>
      <c r="H566" s="168"/>
      <c r="I566" s="167"/>
      <c r="J566" s="169">
        <v>1165.08</v>
      </c>
      <c r="K566" s="204">
        <v>493.42</v>
      </c>
      <c r="L566" s="204">
        <f>J566+K566</f>
        <v>1658.5</v>
      </c>
      <c r="M566" s="204"/>
      <c r="N566" s="205">
        <v>1159.36</v>
      </c>
    </row>
    <row r="567" spans="1:14" ht="15">
      <c r="A567" s="125" t="s">
        <v>530</v>
      </c>
      <c r="B567" s="21" t="s">
        <v>527</v>
      </c>
      <c r="C567" s="21" t="s">
        <v>528</v>
      </c>
      <c r="D567" s="21" t="s">
        <v>528</v>
      </c>
      <c r="E567" s="21" t="s">
        <v>529</v>
      </c>
      <c r="F567" s="21" t="s">
        <v>527</v>
      </c>
      <c r="G567" s="27"/>
      <c r="H567" s="25"/>
      <c r="I567" s="27"/>
      <c r="J567" s="111">
        <v>7294.84</v>
      </c>
      <c r="K567" s="195">
        <v>-7294.84</v>
      </c>
      <c r="L567" s="195">
        <f>J567+K567</f>
        <v>0</v>
      </c>
      <c r="M567" s="195"/>
      <c r="N567" s="196">
        <v>14788.9</v>
      </c>
    </row>
    <row r="568" spans="1:15" s="163" customFormat="1" ht="13.5" customHeight="1" thickBot="1">
      <c r="A568" s="152" t="s">
        <v>382</v>
      </c>
      <c r="B568" s="159"/>
      <c r="C568" s="159"/>
      <c r="D568" s="159"/>
      <c r="E568" s="159"/>
      <c r="F568" s="159"/>
      <c r="G568" s="160" t="e">
        <f>#REF!+G24+G142+#REF!+G249+G258+G502</f>
        <v>#REF!</v>
      </c>
      <c r="H568" s="161" t="e">
        <f>#REF!+H24+H142+#REF!+H249+H258+H502</f>
        <v>#REF!</v>
      </c>
      <c r="I568" s="160" t="e">
        <f>#REF!+I24+I142+#REF!+I249+I258+I502</f>
        <v>#REF!</v>
      </c>
      <c r="J568" s="162">
        <f>J24+J142+J249+J258+J502+J567</f>
        <v>291793.60000000003</v>
      </c>
      <c r="K568" s="206">
        <f>K24+K142+K249+K258+K502+K567</f>
        <v>28747.902000000006</v>
      </c>
      <c r="L568" s="206">
        <f>L24+L142+L249+L258+L502+L567</f>
        <v>322208.902</v>
      </c>
      <c r="M568" s="206"/>
      <c r="N568" s="207">
        <f>N24+N142+N249+N258+N502+N567</f>
        <v>295777.83</v>
      </c>
      <c r="O568" s="164"/>
    </row>
    <row r="569" spans="1:15" s="175" customFormat="1" ht="13.5" customHeight="1">
      <c r="A569" s="171"/>
      <c r="B569" s="172"/>
      <c r="C569" s="172"/>
      <c r="D569" s="172"/>
      <c r="E569" s="172"/>
      <c r="F569" s="172"/>
      <c r="G569" s="173"/>
      <c r="H569" s="174"/>
      <c r="I569" s="173"/>
      <c r="J569" s="170">
        <v>291793.6</v>
      </c>
      <c r="K569" s="208"/>
      <c r="L569" s="208">
        <v>322208.902</v>
      </c>
      <c r="M569" s="208"/>
      <c r="N569" s="209">
        <v>295777.83</v>
      </c>
      <c r="O569" s="176"/>
    </row>
    <row r="570" spans="1:15" ht="15">
      <c r="A570" s="153"/>
      <c r="B570" s="41"/>
      <c r="C570" s="41"/>
      <c r="D570" s="41"/>
      <c r="E570" s="41"/>
      <c r="F570" s="41"/>
      <c r="G570" s="41"/>
      <c r="H570" s="40"/>
      <c r="I570" s="41"/>
      <c r="J570" s="112">
        <f>J568-J569</f>
        <v>0</v>
      </c>
      <c r="K570" s="211">
        <f>K568-K569</f>
        <v>28747.902000000006</v>
      </c>
      <c r="L570" s="211">
        <f>L568-L569</f>
        <v>0</v>
      </c>
      <c r="M570" s="211"/>
      <c r="N570" s="212">
        <f>N568-N569</f>
        <v>0</v>
      </c>
      <c r="O570" s="42"/>
    </row>
    <row r="571" spans="1:15" ht="25.5" customHeight="1">
      <c r="A571" s="154"/>
      <c r="B571" s="41"/>
      <c r="C571" s="41"/>
      <c r="D571" s="41"/>
      <c r="E571" s="41"/>
      <c r="F571" s="41"/>
      <c r="G571" s="41"/>
      <c r="H571" s="40"/>
      <c r="I571" s="41"/>
      <c r="J571" s="112"/>
      <c r="K571" s="211"/>
      <c r="L571" s="214"/>
      <c r="M571" s="214"/>
      <c r="N571" s="212"/>
      <c r="O571" s="42"/>
    </row>
    <row r="572" spans="1:15" ht="15.75" customHeight="1">
      <c r="A572" s="154"/>
      <c r="B572" s="41"/>
      <c r="C572" s="41"/>
      <c r="D572" s="41"/>
      <c r="E572" s="41"/>
      <c r="F572" s="41"/>
      <c r="G572" s="41"/>
      <c r="H572" s="40"/>
      <c r="I572" s="41"/>
      <c r="J572" s="112"/>
      <c r="K572" s="211"/>
      <c r="L572" s="211"/>
      <c r="M572" s="211"/>
      <c r="N572" s="212"/>
      <c r="O572" s="42"/>
    </row>
    <row r="573" spans="1:14" ht="15">
      <c r="A573" s="155"/>
      <c r="B573" s="41"/>
      <c r="C573" s="41"/>
      <c r="D573" s="41"/>
      <c r="E573" s="41"/>
      <c r="F573" s="41"/>
      <c r="G573" s="41"/>
      <c r="H573" s="40"/>
      <c r="I573" s="41"/>
      <c r="J573" s="112"/>
      <c r="K573" s="211"/>
      <c r="L573" s="211"/>
      <c r="M573" s="211"/>
      <c r="N573" s="212"/>
    </row>
    <row r="574" spans="1:8" ht="15.75" thickBot="1">
      <c r="A574" s="156"/>
      <c r="H574" s="42"/>
    </row>
    <row r="575" spans="1:14" ht="15.75" thickBot="1">
      <c r="A575" s="156"/>
      <c r="E575" s="92">
        <f>SUM(J576:J586)</f>
        <v>24669.690000000002</v>
      </c>
      <c r="F575" s="56" t="s">
        <v>7</v>
      </c>
      <c r="G575" s="44" t="e">
        <f>#REF!+G143+G259+G503</f>
        <v>#REF!</v>
      </c>
      <c r="H575" s="44" t="e">
        <f>#REF!+H143+H259+H503</f>
        <v>#REF!</v>
      </c>
      <c r="I575" s="43" t="e">
        <f>#REF!+I143+I259+I503</f>
        <v>#REF!</v>
      </c>
      <c r="J575" s="235">
        <f>J576+J577+J578+J579+J580+J581+J582+J583+J584+J585+J586</f>
        <v>24669.690000000002</v>
      </c>
      <c r="K575" s="236">
        <f>K576+K577+K578+K579+K580+K581+K582+K583+K584+K585+K586</f>
        <v>5492.396999999998</v>
      </c>
      <c r="L575" s="236">
        <f>L576+L577+L578+L579+L580+L581+L582+L583+L584+L585+L586</f>
        <v>30162.087000000003</v>
      </c>
      <c r="M575" s="236"/>
      <c r="N575" s="237">
        <f>N576+N577+N578+N579+N580+N581+N582+N583+N584+N585+N586</f>
        <v>26177.28</v>
      </c>
    </row>
    <row r="576" spans="1:15" ht="15">
      <c r="A576" s="156"/>
      <c r="E576" s="65"/>
      <c r="F576" s="72" t="s">
        <v>383</v>
      </c>
      <c r="G576" s="45" t="e">
        <f aca="true" t="shared" si="71" ref="G576:N576">G260</f>
        <v>#REF!</v>
      </c>
      <c r="H576" s="45" t="e">
        <f t="shared" si="71"/>
        <v>#REF!</v>
      </c>
      <c r="I576" s="45" t="e">
        <f t="shared" si="71"/>
        <v>#REF!</v>
      </c>
      <c r="J576" s="238">
        <f t="shared" si="71"/>
        <v>1047.9</v>
      </c>
      <c r="K576" s="239">
        <f t="shared" si="71"/>
        <v>216.636</v>
      </c>
      <c r="L576" s="239">
        <f t="shared" si="71"/>
        <v>1264.536</v>
      </c>
      <c r="M576" s="239"/>
      <c r="N576" s="240">
        <f t="shared" si="71"/>
        <v>1047.9</v>
      </c>
      <c r="O576" s="64"/>
    </row>
    <row r="577" spans="1:14" ht="15">
      <c r="A577" s="156"/>
      <c r="E577" s="65"/>
      <c r="F577" s="73" t="s">
        <v>384</v>
      </c>
      <c r="G577" s="46" t="e">
        <f>G266</f>
        <v>#REF!</v>
      </c>
      <c r="H577" s="46" t="e">
        <f aca="true" t="shared" si="72" ref="H577:N577">H265</f>
        <v>#REF!</v>
      </c>
      <c r="I577" s="46" t="e">
        <f t="shared" si="72"/>
        <v>#REF!</v>
      </c>
      <c r="J577" s="110">
        <f t="shared" si="72"/>
        <v>1779.4299999999998</v>
      </c>
      <c r="K577" s="192">
        <f t="shared" si="72"/>
        <v>-341.331</v>
      </c>
      <c r="L577" s="192">
        <f t="shared" si="72"/>
        <v>1438.0990000000002</v>
      </c>
      <c r="M577" s="192"/>
      <c r="N577" s="193">
        <f t="shared" si="72"/>
        <v>1768.6</v>
      </c>
    </row>
    <row r="578" spans="5:14" ht="15">
      <c r="E578" s="65"/>
      <c r="F578" s="73" t="s">
        <v>385</v>
      </c>
      <c r="G578" s="46" t="e">
        <f>G275+G504+#REF!+G144</f>
        <v>#REF!</v>
      </c>
      <c r="H578" s="33" t="e">
        <f>H275+H504+#REF!+H144</f>
        <v>#REF!</v>
      </c>
      <c r="I578" s="33" t="e">
        <f>I275+I504+#REF!+I144</f>
        <v>#REF!</v>
      </c>
      <c r="J578" s="110">
        <f>J275+J504+J144</f>
        <v>16883.75</v>
      </c>
      <c r="K578" s="192">
        <f>K275+K504+K144</f>
        <v>3217.8129999999987</v>
      </c>
      <c r="L578" s="192">
        <f>L275+L504+L144</f>
        <v>20101.563000000002</v>
      </c>
      <c r="M578" s="192"/>
      <c r="N578" s="193">
        <f>N275+N504+N144</f>
        <v>18687.17</v>
      </c>
    </row>
    <row r="579" spans="5:14" ht="15">
      <c r="E579" s="65"/>
      <c r="F579" s="73" t="s">
        <v>386</v>
      </c>
      <c r="G579" s="46" t="e">
        <f>#REF!</f>
        <v>#REF!</v>
      </c>
      <c r="H579" s="47">
        <f aca="true" t="shared" si="73" ref="H579:N579">H296</f>
        <v>0</v>
      </c>
      <c r="I579" s="47">
        <f t="shared" si="73"/>
        <v>0</v>
      </c>
      <c r="J579" s="110">
        <f t="shared" si="73"/>
        <v>0</v>
      </c>
      <c r="K579" s="192">
        <f t="shared" si="73"/>
        <v>0</v>
      </c>
      <c r="L579" s="192">
        <f t="shared" si="73"/>
        <v>0</v>
      </c>
      <c r="M579" s="192"/>
      <c r="N579" s="193">
        <f t="shared" si="73"/>
        <v>0</v>
      </c>
    </row>
    <row r="580" spans="5:14" ht="15">
      <c r="E580" s="65"/>
      <c r="F580" s="73" t="s">
        <v>387</v>
      </c>
      <c r="G580" s="46" t="e">
        <f>G150</f>
        <v>#REF!</v>
      </c>
      <c r="H580" s="46" t="e">
        <f>H150</f>
        <v>#REF!</v>
      </c>
      <c r="I580" s="46" t="e">
        <f>I150</f>
        <v>#REF!</v>
      </c>
      <c r="J580" s="110">
        <f>J150+J300</f>
        <v>3549.2200000000003</v>
      </c>
      <c r="K580" s="192">
        <f>K150+K300</f>
        <v>1344.9689999999998</v>
      </c>
      <c r="L580" s="192">
        <f>L150+L300</f>
        <v>4894.189</v>
      </c>
      <c r="M580" s="192"/>
      <c r="N580" s="193">
        <f>N150+N300</f>
        <v>3549.2200000000003</v>
      </c>
    </row>
    <row r="581" spans="5:14" ht="15">
      <c r="E581" s="65"/>
      <c r="F581" s="73" t="s">
        <v>388</v>
      </c>
      <c r="G581" s="46" t="e">
        <f aca="true" t="shared" si="74" ref="G581:L581">G306</f>
        <v>#REF!</v>
      </c>
      <c r="H581" s="46" t="e">
        <f t="shared" si="74"/>
        <v>#REF!</v>
      </c>
      <c r="I581" s="46" t="e">
        <f t="shared" si="74"/>
        <v>#REF!</v>
      </c>
      <c r="J581" s="110">
        <f t="shared" si="74"/>
        <v>100</v>
      </c>
      <c r="K581" s="192">
        <f t="shared" si="74"/>
        <v>100</v>
      </c>
      <c r="L581" s="192">
        <f t="shared" si="74"/>
        <v>200</v>
      </c>
      <c r="M581" s="192"/>
      <c r="N581" s="193">
        <f>N306</f>
        <v>0</v>
      </c>
    </row>
    <row r="582" spans="5:14" ht="15" hidden="1">
      <c r="E582" s="65"/>
      <c r="F582" s="74" t="s">
        <v>389</v>
      </c>
      <c r="G582" s="75" t="e">
        <f>#REF!</f>
        <v>#REF!</v>
      </c>
      <c r="H582" s="75" t="e">
        <f>#REF!</f>
        <v>#REF!</v>
      </c>
      <c r="I582" s="75" t="e">
        <f>#REF!</f>
        <v>#REF!</v>
      </c>
      <c r="J582" s="241"/>
      <c r="K582" s="242"/>
      <c r="L582" s="242"/>
      <c r="M582" s="242"/>
      <c r="N582" s="243"/>
    </row>
    <row r="583" spans="5:14" ht="15">
      <c r="E583" s="65"/>
      <c r="F583" s="74" t="s">
        <v>389</v>
      </c>
      <c r="G583" s="75"/>
      <c r="H583" s="75"/>
      <c r="I583" s="75"/>
      <c r="J583" s="241">
        <f>J161</f>
        <v>333</v>
      </c>
      <c r="K583" s="242">
        <f>K161</f>
        <v>0</v>
      </c>
      <c r="L583" s="242">
        <f>L161</f>
        <v>333</v>
      </c>
      <c r="M583" s="242"/>
      <c r="N583" s="243">
        <f>N161</f>
        <v>233</v>
      </c>
    </row>
    <row r="584" spans="5:14" ht="15" hidden="1">
      <c r="E584" s="65"/>
      <c r="F584" s="73" t="s">
        <v>390</v>
      </c>
      <c r="G584" s="46" t="e">
        <f>#REF!</f>
        <v>#REF!</v>
      </c>
      <c r="H584" s="46" t="e">
        <f>#REF!</f>
        <v>#REF!</v>
      </c>
      <c r="I584" s="46" t="e">
        <f>#REF!</f>
        <v>#REF!</v>
      </c>
      <c r="J584" s="110"/>
      <c r="K584" s="192"/>
      <c r="L584" s="192"/>
      <c r="M584" s="192"/>
      <c r="N584" s="193"/>
    </row>
    <row r="585" spans="5:14" ht="15.75" thickBot="1">
      <c r="E585" s="65"/>
      <c r="F585" s="73" t="s">
        <v>391</v>
      </c>
      <c r="G585" s="46"/>
      <c r="H585" s="46"/>
      <c r="I585" s="46"/>
      <c r="J585" s="110">
        <f>J312+J170+J168</f>
        <v>976.39</v>
      </c>
      <c r="K585" s="192">
        <f>K312+K170+K168</f>
        <v>954.3099999999998</v>
      </c>
      <c r="L585" s="192">
        <f>L312+L170+L168</f>
        <v>1930.7</v>
      </c>
      <c r="M585" s="192"/>
      <c r="N585" s="193">
        <f>N312+N170+N168</f>
        <v>891.39</v>
      </c>
    </row>
    <row r="586" spans="5:14" ht="15.75" hidden="1" thickBot="1">
      <c r="E586" s="65"/>
      <c r="F586" s="76" t="s">
        <v>392</v>
      </c>
      <c r="G586" s="50" t="e">
        <f>G172+#REF!</f>
        <v>#REF!</v>
      </c>
      <c r="H586" s="50" t="e">
        <f>H172+#REF!</f>
        <v>#REF!</v>
      </c>
      <c r="I586" s="50" t="e">
        <f>I172+#REF!</f>
        <v>#REF!</v>
      </c>
      <c r="J586" s="244"/>
      <c r="K586" s="245"/>
      <c r="L586" s="245"/>
      <c r="M586" s="245"/>
      <c r="N586" s="246"/>
    </row>
    <row r="587" spans="5:14" ht="15.75" thickBot="1">
      <c r="E587" s="92">
        <f>J588</f>
        <v>564.6</v>
      </c>
      <c r="F587" s="77" t="s">
        <v>8</v>
      </c>
      <c r="G587" s="78"/>
      <c r="H587" s="78"/>
      <c r="I587" s="78"/>
      <c r="J587" s="247">
        <f>J588</f>
        <v>564.6</v>
      </c>
      <c r="K587" s="248">
        <f>K588</f>
        <v>21.7</v>
      </c>
      <c r="L587" s="249">
        <f>L588</f>
        <v>586.3000000000001</v>
      </c>
      <c r="M587" s="250"/>
      <c r="N587" s="251">
        <f>N588</f>
        <v>581.2</v>
      </c>
    </row>
    <row r="588" spans="5:14" ht="15.75" thickBot="1">
      <c r="E588" s="65"/>
      <c r="F588" s="79" t="s">
        <v>393</v>
      </c>
      <c r="G588" s="51"/>
      <c r="H588" s="51"/>
      <c r="I588" s="51"/>
      <c r="J588" s="253">
        <f>J173</f>
        <v>564.6</v>
      </c>
      <c r="K588" s="254">
        <f>K173</f>
        <v>21.7</v>
      </c>
      <c r="L588" s="254">
        <f>L173</f>
        <v>586.3000000000001</v>
      </c>
      <c r="M588" s="254"/>
      <c r="N588" s="255">
        <f>N173</f>
        <v>581.2</v>
      </c>
    </row>
    <row r="589" spans="5:14" ht="15.75" thickBot="1">
      <c r="E589" s="92">
        <f>SUM(J590:J592)</f>
        <v>100</v>
      </c>
      <c r="F589" s="56" t="s">
        <v>9</v>
      </c>
      <c r="G589" s="53">
        <f>G330+G250</f>
        <v>0</v>
      </c>
      <c r="H589" s="53">
        <f>H330+H250</f>
        <v>583.7</v>
      </c>
      <c r="I589" s="53">
        <f>I330+I250</f>
        <v>0</v>
      </c>
      <c r="J589" s="247">
        <f>J590+J591+J592</f>
        <v>100</v>
      </c>
      <c r="K589" s="248">
        <f>K590+K591+K592</f>
        <v>20</v>
      </c>
      <c r="L589" s="248">
        <f>L590+L591+L592</f>
        <v>120</v>
      </c>
      <c r="M589" s="248"/>
      <c r="N589" s="251">
        <f>N590+N591+N592</f>
        <v>25</v>
      </c>
    </row>
    <row r="590" spans="5:14" ht="15">
      <c r="E590" s="65"/>
      <c r="F590" s="72" t="s">
        <v>394</v>
      </c>
      <c r="G590" s="45">
        <f>G251</f>
        <v>0</v>
      </c>
      <c r="H590" s="45">
        <f>H251</f>
        <v>526.1</v>
      </c>
      <c r="I590" s="45">
        <f>I251</f>
        <v>0</v>
      </c>
      <c r="J590" s="238">
        <f>J251+J178</f>
        <v>0</v>
      </c>
      <c r="K590" s="239">
        <f>K251+K178</f>
        <v>0</v>
      </c>
      <c r="L590" s="239">
        <f>L251+L178</f>
        <v>0</v>
      </c>
      <c r="M590" s="239"/>
      <c r="N590" s="240">
        <f>N251+N178</f>
        <v>0</v>
      </c>
    </row>
    <row r="591" spans="5:14" ht="15">
      <c r="E591" s="65"/>
      <c r="F591" s="73" t="s">
        <v>395</v>
      </c>
      <c r="G591" s="46">
        <f>G331</f>
        <v>0</v>
      </c>
      <c r="H591" s="46">
        <f>H331</f>
        <v>57.6</v>
      </c>
      <c r="I591" s="46">
        <f>I331</f>
        <v>0</v>
      </c>
      <c r="J591" s="110">
        <f>J331+J186</f>
        <v>75</v>
      </c>
      <c r="K591" s="192">
        <f>K331+K186</f>
        <v>0</v>
      </c>
      <c r="L591" s="192">
        <f>L331+L186</f>
        <v>75</v>
      </c>
      <c r="M591" s="192"/>
      <c r="N591" s="193">
        <f>N331+N186</f>
        <v>0</v>
      </c>
    </row>
    <row r="592" spans="5:14" ht="15.75" thickBot="1">
      <c r="E592" s="65"/>
      <c r="F592" s="80" t="s">
        <v>396</v>
      </c>
      <c r="G592" s="51"/>
      <c r="H592" s="51"/>
      <c r="I592" s="51"/>
      <c r="J592" s="253">
        <f>J336</f>
        <v>25</v>
      </c>
      <c r="K592" s="254">
        <f>K336</f>
        <v>20</v>
      </c>
      <c r="L592" s="254">
        <f>L336</f>
        <v>45</v>
      </c>
      <c r="M592" s="254"/>
      <c r="N592" s="255">
        <f>N336</f>
        <v>25</v>
      </c>
    </row>
    <row r="593" spans="5:14" ht="15.75" thickBot="1">
      <c r="E593" s="92">
        <f>SUM(J594:J597)</f>
        <v>1536.54</v>
      </c>
      <c r="F593" s="81" t="s">
        <v>10</v>
      </c>
      <c r="G593" s="53" t="e">
        <f>G189+G342</f>
        <v>#REF!</v>
      </c>
      <c r="H593" s="53" t="e">
        <f>H189+H342</f>
        <v>#REF!</v>
      </c>
      <c r="I593" s="53" t="e">
        <f>I189+I342</f>
        <v>#REF!</v>
      </c>
      <c r="J593" s="247">
        <f>J594+J595+J596+J597</f>
        <v>1536.54</v>
      </c>
      <c r="K593" s="248">
        <f>K594+K595+K596+K597</f>
        <v>1250.574</v>
      </c>
      <c r="L593" s="248">
        <f>L594+L595+L596+L597</f>
        <v>2787.114</v>
      </c>
      <c r="M593" s="248"/>
      <c r="N593" s="251">
        <f>N594+N595+N596+N597</f>
        <v>160</v>
      </c>
    </row>
    <row r="594" spans="5:14" ht="15">
      <c r="E594" s="65"/>
      <c r="F594" s="72" t="s">
        <v>397</v>
      </c>
      <c r="G594" s="45" t="e">
        <f>#REF!+G343</f>
        <v>#REF!</v>
      </c>
      <c r="H594" s="82" t="e">
        <f>#REF!+H343</f>
        <v>#REF!</v>
      </c>
      <c r="I594" s="45" t="e">
        <f>#REF!+I343</f>
        <v>#REF!</v>
      </c>
      <c r="J594" s="238">
        <f>J343</f>
        <v>160</v>
      </c>
      <c r="K594" s="239">
        <f>K343</f>
        <v>500</v>
      </c>
      <c r="L594" s="239">
        <f>L343</f>
        <v>660</v>
      </c>
      <c r="M594" s="239"/>
      <c r="N594" s="240">
        <f>N343</f>
        <v>160</v>
      </c>
    </row>
    <row r="595" spans="5:14" ht="15">
      <c r="E595" s="65"/>
      <c r="F595" s="73" t="s">
        <v>398</v>
      </c>
      <c r="G595" s="51" t="e">
        <f>#REF!</f>
        <v>#REF!</v>
      </c>
      <c r="H595" s="51" t="e">
        <f>#REF!</f>
        <v>#REF!</v>
      </c>
      <c r="I595" s="51" t="e">
        <f>#REF!</f>
        <v>#REF!</v>
      </c>
      <c r="J595" s="110">
        <f>J190</f>
        <v>0</v>
      </c>
      <c r="K595" s="192">
        <f>K190</f>
        <v>0</v>
      </c>
      <c r="L595" s="192">
        <f>L190</f>
        <v>0</v>
      </c>
      <c r="M595" s="192"/>
      <c r="N595" s="193">
        <f>N190</f>
        <v>0</v>
      </c>
    </row>
    <row r="596" spans="5:14" ht="15" hidden="1">
      <c r="E596" s="65"/>
      <c r="F596" s="79" t="s">
        <v>399</v>
      </c>
      <c r="G596" s="51"/>
      <c r="H596" s="55" t="e">
        <f>#REF!</f>
        <v>#REF!</v>
      </c>
      <c r="I596" s="55" t="e">
        <f>#REF!</f>
        <v>#REF!</v>
      </c>
      <c r="J596" s="253"/>
      <c r="K596" s="254"/>
      <c r="L596" s="254"/>
      <c r="M596" s="254"/>
      <c r="N596" s="255"/>
    </row>
    <row r="597" spans="5:14" ht="15.75" thickBot="1">
      <c r="E597" s="65"/>
      <c r="F597" s="76" t="s">
        <v>400</v>
      </c>
      <c r="G597" s="50" t="e">
        <f aca="true" t="shared" si="75" ref="G597:N597">G348+G195</f>
        <v>#REF!</v>
      </c>
      <c r="H597" s="50" t="e">
        <f t="shared" si="75"/>
        <v>#REF!</v>
      </c>
      <c r="I597" s="50" t="e">
        <f t="shared" si="75"/>
        <v>#REF!</v>
      </c>
      <c r="J597" s="244">
        <f t="shared" si="75"/>
        <v>1376.54</v>
      </c>
      <c r="K597" s="245">
        <f t="shared" si="75"/>
        <v>750.574</v>
      </c>
      <c r="L597" s="245">
        <f t="shared" si="75"/>
        <v>2127.114</v>
      </c>
      <c r="M597" s="245"/>
      <c r="N597" s="246">
        <f t="shared" si="75"/>
        <v>0</v>
      </c>
    </row>
    <row r="598" spans="5:14" ht="15.75" thickBot="1">
      <c r="E598" s="90">
        <f>SUM(J599:J602)</f>
        <v>2350</v>
      </c>
      <c r="F598" s="56" t="s">
        <v>12</v>
      </c>
      <c r="G598" s="53" t="e">
        <f>G365</f>
        <v>#REF!</v>
      </c>
      <c r="H598" s="57" t="e">
        <f>H365+H204</f>
        <v>#REF!</v>
      </c>
      <c r="I598" s="57" t="e">
        <f>I365+I204</f>
        <v>#REF!</v>
      </c>
      <c r="J598" s="247">
        <f>J599+J600+J601+J602</f>
        <v>2350</v>
      </c>
      <c r="K598" s="248">
        <f>K599+K600+K601+K602</f>
        <v>-100</v>
      </c>
      <c r="L598" s="248">
        <f>L599+L600+L601+L602</f>
        <v>2250</v>
      </c>
      <c r="M598" s="248"/>
      <c r="N598" s="251">
        <f>N599+N600+N601+N602</f>
        <v>0</v>
      </c>
    </row>
    <row r="599" spans="5:14" ht="15">
      <c r="E599" s="65"/>
      <c r="F599" s="72" t="s">
        <v>401</v>
      </c>
      <c r="G599" s="45">
        <f>G374</f>
        <v>-40</v>
      </c>
      <c r="H599" s="58">
        <f>H374+H205</f>
        <v>0</v>
      </c>
      <c r="I599" s="58">
        <f>I374+I205</f>
        <v>31353.699999999997</v>
      </c>
      <c r="J599" s="238">
        <f>J205+J366</f>
        <v>0</v>
      </c>
      <c r="K599" s="239">
        <f>K205+K366</f>
        <v>0</v>
      </c>
      <c r="L599" s="239">
        <f>L205+L366</f>
        <v>0</v>
      </c>
      <c r="M599" s="239"/>
      <c r="N599" s="240">
        <f>N205+N366</f>
        <v>0</v>
      </c>
    </row>
    <row r="600" spans="5:14" ht="15">
      <c r="E600" s="65"/>
      <c r="F600" s="73" t="s">
        <v>402</v>
      </c>
      <c r="G600" s="46" t="e">
        <f>G378</f>
        <v>#REF!</v>
      </c>
      <c r="H600" s="46" t="e">
        <f>H378</f>
        <v>#REF!</v>
      </c>
      <c r="I600" s="47" t="e">
        <f>I378</f>
        <v>#REF!</v>
      </c>
      <c r="J600" s="110">
        <f>J378+J213</f>
        <v>2350</v>
      </c>
      <c r="K600" s="192">
        <f>K378+K213</f>
        <v>-100</v>
      </c>
      <c r="L600" s="192">
        <f>L378+L213</f>
        <v>2250</v>
      </c>
      <c r="M600" s="192"/>
      <c r="N600" s="193">
        <f>N378+N213</f>
        <v>0</v>
      </c>
    </row>
    <row r="601" spans="5:14" ht="15.75" thickBot="1">
      <c r="E601" s="65"/>
      <c r="F601" s="73" t="s">
        <v>403</v>
      </c>
      <c r="G601" s="46">
        <f>G399</f>
        <v>-786.5</v>
      </c>
      <c r="H601" s="46">
        <f>H399</f>
        <v>0</v>
      </c>
      <c r="I601" s="46">
        <f>I399</f>
        <v>0</v>
      </c>
      <c r="J601" s="110">
        <f>J399+J220</f>
        <v>0</v>
      </c>
      <c r="K601" s="192">
        <f>K399+K220</f>
        <v>0</v>
      </c>
      <c r="L601" s="192">
        <f>L399+L220</f>
        <v>0</v>
      </c>
      <c r="M601" s="192"/>
      <c r="N601" s="193">
        <f>N399+N220</f>
        <v>0</v>
      </c>
    </row>
    <row r="602" spans="5:14" ht="15.75" hidden="1" thickBot="1">
      <c r="E602" s="65"/>
      <c r="F602" s="76" t="s">
        <v>404</v>
      </c>
      <c r="G602" s="50" t="e">
        <f>#REF!</f>
        <v>#REF!</v>
      </c>
      <c r="H602" s="50" t="e">
        <f>#REF!</f>
        <v>#REF!</v>
      </c>
      <c r="I602" s="50" t="e">
        <f>#REF!</f>
        <v>#REF!</v>
      </c>
      <c r="J602" s="244"/>
      <c r="K602" s="245"/>
      <c r="L602" s="245"/>
      <c r="M602" s="245"/>
      <c r="N602" s="246"/>
    </row>
    <row r="603" spans="5:14" ht="15.75" thickBot="1">
      <c r="E603" s="90">
        <f>SUM(J604:J608)</f>
        <v>196132.44</v>
      </c>
      <c r="F603" s="56" t="s">
        <v>15</v>
      </c>
      <c r="G603" s="60" t="e">
        <f>#REF!+G25+#REF!+#REF!+G405</f>
        <v>#REF!</v>
      </c>
      <c r="H603" s="60" t="e">
        <f>#REF!+H25+#REF!+#REF!+H405</f>
        <v>#REF!</v>
      </c>
      <c r="I603" s="60" t="e">
        <f>#REF!+I25+#REF!+#REF!+I405</f>
        <v>#REF!</v>
      </c>
      <c r="J603" s="247">
        <f>J604+J605+J606+J607+J608</f>
        <v>196132.44</v>
      </c>
      <c r="K603" s="248">
        <f>K604+K605+K606+K607+K608</f>
        <v>19620.038000000004</v>
      </c>
      <c r="L603" s="248">
        <f>L604+L605+L606+L607+L608</f>
        <v>217419.878</v>
      </c>
      <c r="M603" s="248"/>
      <c r="N603" s="251">
        <f>N604+N605+N606+N607+N608</f>
        <v>196419.08</v>
      </c>
    </row>
    <row r="604" spans="5:14" ht="15">
      <c r="E604" s="65"/>
      <c r="F604" s="72" t="s">
        <v>405</v>
      </c>
      <c r="G604" s="45">
        <f>G26</f>
        <v>-926.36</v>
      </c>
      <c r="H604" s="58">
        <f aca="true" t="shared" si="76" ref="H604:N604">H26+H406</f>
        <v>4401</v>
      </c>
      <c r="I604" s="58">
        <f t="shared" si="76"/>
        <v>0</v>
      </c>
      <c r="J604" s="238">
        <f t="shared" si="76"/>
        <v>2564.73</v>
      </c>
      <c r="K604" s="239">
        <f t="shared" si="76"/>
        <v>-764.73</v>
      </c>
      <c r="L604" s="239">
        <f t="shared" si="76"/>
        <v>1800</v>
      </c>
      <c r="M604" s="239"/>
      <c r="N604" s="240">
        <f t="shared" si="76"/>
        <v>2557.03</v>
      </c>
    </row>
    <row r="605" spans="5:14" ht="15">
      <c r="E605" s="65"/>
      <c r="F605" s="73" t="s">
        <v>406</v>
      </c>
      <c r="G605" s="33" t="e">
        <f>G36+#REF!</f>
        <v>#REF!</v>
      </c>
      <c r="H605" s="33" t="e">
        <f>H36</f>
        <v>#REF!</v>
      </c>
      <c r="I605" s="33" t="e">
        <f>I36</f>
        <v>#REF!</v>
      </c>
      <c r="J605" s="110">
        <f>J36+J410</f>
        <v>187323</v>
      </c>
      <c r="K605" s="192">
        <f>K36+K410</f>
        <v>16423.370000000003</v>
      </c>
      <c r="L605" s="192">
        <f>L36+L410</f>
        <v>205413.77000000002</v>
      </c>
      <c r="M605" s="192"/>
      <c r="N605" s="193">
        <f>N36+N410</f>
        <v>187959.02</v>
      </c>
    </row>
    <row r="606" spans="5:14" ht="15">
      <c r="E606" s="65"/>
      <c r="F606" s="73" t="s">
        <v>407</v>
      </c>
      <c r="G606" s="47" t="e">
        <f>#REF!+G88+#REF!+G432+#REF!</f>
        <v>#REF!</v>
      </c>
      <c r="H606" s="33" t="e">
        <f>#REF!+H88+#REF!+H432+#REF!</f>
        <v>#REF!</v>
      </c>
      <c r="I606" s="33" t="e">
        <f>#REF!+I88+#REF!+I432+#REF!</f>
        <v>#REF!</v>
      </c>
      <c r="J606" s="110">
        <f>J88+J432</f>
        <v>131.5</v>
      </c>
      <c r="K606" s="192">
        <f>K88+K432</f>
        <v>707.46</v>
      </c>
      <c r="L606" s="192">
        <f>L88+L432</f>
        <v>838.96</v>
      </c>
      <c r="M606" s="192"/>
      <c r="N606" s="193">
        <f>N88+N432</f>
        <v>0</v>
      </c>
    </row>
    <row r="607" spans="5:14" ht="15">
      <c r="E607" s="65"/>
      <c r="F607" s="73" t="s">
        <v>408</v>
      </c>
      <c r="G607" s="46" t="e">
        <f>G93+#REF!</f>
        <v>#REF!</v>
      </c>
      <c r="H607" s="46" t="e">
        <f>H93+#REF!+#REF!</f>
        <v>#REF!</v>
      </c>
      <c r="I607" s="46" t="e">
        <f>I93+#REF!+#REF!</f>
        <v>#REF!</v>
      </c>
      <c r="J607" s="110">
        <f>J93+J510+J437</f>
        <v>408.79999999999995</v>
      </c>
      <c r="K607" s="192">
        <f>K93+K510+K437</f>
        <v>-62.87299999999999</v>
      </c>
      <c r="L607" s="192">
        <f>L93+L510+L437</f>
        <v>345.927</v>
      </c>
      <c r="M607" s="192"/>
      <c r="N607" s="193">
        <f>N93+N510+N437</f>
        <v>205.2</v>
      </c>
    </row>
    <row r="608" spans="5:14" ht="15.75" thickBot="1">
      <c r="E608" s="65"/>
      <c r="F608" s="76" t="s">
        <v>409</v>
      </c>
      <c r="G608" s="50" t="e">
        <f aca="true" t="shared" si="77" ref="G608:N608">G102</f>
        <v>#REF!</v>
      </c>
      <c r="H608" s="50" t="e">
        <f t="shared" si="77"/>
        <v>#REF!</v>
      </c>
      <c r="I608" s="50" t="e">
        <f t="shared" si="77"/>
        <v>#REF!</v>
      </c>
      <c r="J608" s="244">
        <f t="shared" si="77"/>
        <v>5704.41</v>
      </c>
      <c r="K608" s="245">
        <f t="shared" si="77"/>
        <v>3316.811</v>
      </c>
      <c r="L608" s="245">
        <f t="shared" si="77"/>
        <v>9021.221000000001</v>
      </c>
      <c r="M608" s="245"/>
      <c r="N608" s="246">
        <f t="shared" si="77"/>
        <v>5697.83</v>
      </c>
    </row>
    <row r="609" spans="5:14" ht="15.75" thickBot="1">
      <c r="E609" s="91">
        <f>SUM(J610:J613)</f>
        <v>8517.099999999999</v>
      </c>
      <c r="F609" s="56" t="s">
        <v>35</v>
      </c>
      <c r="G609" s="53" t="e">
        <f>G441+G518</f>
        <v>#REF!</v>
      </c>
      <c r="H609" s="53" t="e">
        <f>H441+H518</f>
        <v>#REF!</v>
      </c>
      <c r="I609" s="53" t="e">
        <f>I441+I518</f>
        <v>#REF!</v>
      </c>
      <c r="J609" s="247">
        <f>J610+J611+J613+J612</f>
        <v>8517.099999999999</v>
      </c>
      <c r="K609" s="248">
        <f>K610+K611+K613+K612</f>
        <v>1866.3429999999994</v>
      </c>
      <c r="L609" s="248">
        <f>L610+L611+L613+L612</f>
        <v>10383.443</v>
      </c>
      <c r="M609" s="248"/>
      <c r="N609" s="251">
        <f>N610+N611+N613+N612</f>
        <v>8106.69</v>
      </c>
    </row>
    <row r="610" spans="5:14" ht="15">
      <c r="E610" s="65"/>
      <c r="F610" s="72" t="s">
        <v>410</v>
      </c>
      <c r="G610" s="45" t="e">
        <f>G519</f>
        <v>#REF!</v>
      </c>
      <c r="H610" s="45" t="e">
        <f>H519</f>
        <v>#REF!</v>
      </c>
      <c r="I610" s="52" t="e">
        <f>I519</f>
        <v>#REF!</v>
      </c>
      <c r="J610" s="238">
        <f>J519+J442+J224</f>
        <v>6067.61</v>
      </c>
      <c r="K610" s="239">
        <f>K519+K442+K224</f>
        <v>1221.0669999999996</v>
      </c>
      <c r="L610" s="239">
        <f>L519+L442+L224</f>
        <v>7288.677</v>
      </c>
      <c r="M610" s="239"/>
      <c r="N610" s="240">
        <f>N519+N442+N224</f>
        <v>5657.2</v>
      </c>
    </row>
    <row r="611" spans="5:14" ht="15" hidden="1">
      <c r="E611" s="65"/>
      <c r="F611" s="74" t="s">
        <v>411</v>
      </c>
      <c r="G611" s="75" t="e">
        <f>#REF!</f>
        <v>#REF!</v>
      </c>
      <c r="H611" s="48" t="e">
        <f>#REF!</f>
        <v>#REF!</v>
      </c>
      <c r="I611" s="48" t="e">
        <f>#REF!</f>
        <v>#REF!</v>
      </c>
      <c r="J611" s="241"/>
      <c r="K611" s="242"/>
      <c r="L611" s="242"/>
      <c r="M611" s="242"/>
      <c r="N611" s="243"/>
    </row>
    <row r="612" spans="5:14" ht="15.75" thickBot="1">
      <c r="E612" s="65"/>
      <c r="F612" s="83" t="s">
        <v>411</v>
      </c>
      <c r="G612" s="84"/>
      <c r="H612" s="59"/>
      <c r="I612" s="59"/>
      <c r="J612" s="256">
        <f>J544+J445</f>
        <v>2449.49</v>
      </c>
      <c r="K612" s="257">
        <f>K544+K445</f>
        <v>645.276</v>
      </c>
      <c r="L612" s="257">
        <f>L544+L445</f>
        <v>3094.766</v>
      </c>
      <c r="M612" s="257"/>
      <c r="N612" s="258">
        <f>N544+N445</f>
        <v>2449.49</v>
      </c>
    </row>
    <row r="613" spans="5:14" ht="15.75" hidden="1" thickBot="1">
      <c r="E613" s="65"/>
      <c r="F613" s="76" t="s">
        <v>412</v>
      </c>
      <c r="G613" s="50" t="e">
        <f>#REF!+#REF!</f>
        <v>#REF!</v>
      </c>
      <c r="H613" s="49" t="e">
        <f>#REF!+#REF!</f>
        <v>#REF!</v>
      </c>
      <c r="I613" s="49" t="e">
        <f>#REF!+#REF!</f>
        <v>#REF!</v>
      </c>
      <c r="J613" s="244"/>
      <c r="K613" s="245"/>
      <c r="L613" s="245"/>
      <c r="M613" s="245"/>
      <c r="N613" s="246"/>
    </row>
    <row r="614" spans="5:14" ht="15.75" thickBot="1">
      <c r="E614" s="65" t="e">
        <f>SUM(H615:H620)</f>
        <v>#REF!</v>
      </c>
      <c r="F614" s="56" t="s">
        <v>29</v>
      </c>
      <c r="G614" s="53" t="e">
        <f>#REF!+#REF!</f>
        <v>#REF!</v>
      </c>
      <c r="H614" s="60" t="e">
        <f>#REF!+#REF!+#REF!</f>
        <v>#REF!</v>
      </c>
      <c r="I614" s="60" t="e">
        <f>#REF!+#REF!+#REF!</f>
        <v>#REF!</v>
      </c>
      <c r="J614" s="247">
        <f>J615+J616+J617+J618+J619+J620</f>
        <v>0</v>
      </c>
      <c r="K614" s="248">
        <f>K615+K616+K617+K618+K619+K620</f>
        <v>1340</v>
      </c>
      <c r="L614" s="248">
        <f>L615+L616+L617+L618+L619+L620</f>
        <v>1340</v>
      </c>
      <c r="M614" s="248"/>
      <c r="N614" s="251">
        <f>N615+N616+N617+N618+N619+N620</f>
        <v>0</v>
      </c>
    </row>
    <row r="615" spans="5:14" ht="15">
      <c r="E615" s="65"/>
      <c r="F615" s="72" t="s">
        <v>413</v>
      </c>
      <c r="G615" s="45" t="e">
        <f>#REF!</f>
        <v>#REF!</v>
      </c>
      <c r="H615" s="45" t="e">
        <f>#REF!</f>
        <v>#REF!</v>
      </c>
      <c r="I615" s="45" t="e">
        <f>#REF!</f>
        <v>#REF!</v>
      </c>
      <c r="J615" s="238"/>
      <c r="K615" s="239"/>
      <c r="L615" s="239"/>
      <c r="M615" s="239"/>
      <c r="N615" s="240"/>
    </row>
    <row r="616" spans="5:14" ht="15">
      <c r="E616" s="65"/>
      <c r="F616" s="73" t="s">
        <v>414</v>
      </c>
      <c r="G616" s="193">
        <f aca="true" t="shared" si="78" ref="G616:N616">G451</f>
        <v>0</v>
      </c>
      <c r="H616" s="193">
        <f t="shared" si="78"/>
        <v>0</v>
      </c>
      <c r="I616" s="193">
        <f t="shared" si="78"/>
        <v>0</v>
      </c>
      <c r="J616" s="193">
        <f t="shared" si="78"/>
        <v>0</v>
      </c>
      <c r="K616" s="193">
        <f t="shared" si="78"/>
        <v>950</v>
      </c>
      <c r="L616" s="193">
        <f t="shared" si="78"/>
        <v>950</v>
      </c>
      <c r="M616" s="193">
        <f t="shared" si="78"/>
        <v>0</v>
      </c>
      <c r="N616" s="193">
        <f t="shared" si="78"/>
        <v>0</v>
      </c>
    </row>
    <row r="617" spans="5:14" ht="15">
      <c r="E617" s="65"/>
      <c r="F617" s="73" t="s">
        <v>415</v>
      </c>
      <c r="G617" s="46" t="e">
        <f>#REF!</f>
        <v>#REF!</v>
      </c>
      <c r="H617" s="46" t="e">
        <f>#REF!</f>
        <v>#REF!</v>
      </c>
      <c r="I617" s="46" t="e">
        <f>#REF!</f>
        <v>#REF!</v>
      </c>
      <c r="J617" s="110"/>
      <c r="K617" s="192"/>
      <c r="L617" s="192"/>
      <c r="M617" s="192"/>
      <c r="N617" s="193"/>
    </row>
    <row r="618" spans="3:14" ht="15">
      <c r="C618" s="18" t="s">
        <v>416</v>
      </c>
      <c r="E618" s="65"/>
      <c r="F618" s="74" t="s">
        <v>417</v>
      </c>
      <c r="G618" s="75" t="e">
        <f>#REF!</f>
        <v>#REF!</v>
      </c>
      <c r="H618" s="75" t="e">
        <f>#REF!+#REF!</f>
        <v>#REF!</v>
      </c>
      <c r="I618" s="75" t="e">
        <f>#REF!+#REF!</f>
        <v>#REF!</v>
      </c>
      <c r="J618" s="241"/>
      <c r="K618" s="242"/>
      <c r="L618" s="242"/>
      <c r="M618" s="242"/>
      <c r="N618" s="243"/>
    </row>
    <row r="619" spans="5:14" ht="15.75" thickBot="1">
      <c r="E619" s="65"/>
      <c r="F619" s="83" t="s">
        <v>418</v>
      </c>
      <c r="G619" s="84"/>
      <c r="H619" s="84"/>
      <c r="I619" s="84"/>
      <c r="J619" s="256">
        <f>J454</f>
        <v>0</v>
      </c>
      <c r="K619" s="257">
        <f>K454</f>
        <v>390</v>
      </c>
      <c r="L619" s="257">
        <f>L454</f>
        <v>390</v>
      </c>
      <c r="M619" s="257"/>
      <c r="N619" s="258">
        <f>N454</f>
        <v>0</v>
      </c>
    </row>
    <row r="620" spans="5:14" ht="15.75" hidden="1" thickBot="1">
      <c r="E620" s="65"/>
      <c r="F620" s="76" t="s">
        <v>419</v>
      </c>
      <c r="G620" s="50">
        <f aca="true" t="shared" si="79" ref="G620:N620">G10</f>
        <v>0</v>
      </c>
      <c r="H620" s="50">
        <f t="shared" si="79"/>
        <v>1049.66</v>
      </c>
      <c r="I620" s="50">
        <f t="shared" si="79"/>
        <v>0</v>
      </c>
      <c r="J620" s="244">
        <f t="shared" si="79"/>
        <v>0</v>
      </c>
      <c r="K620" s="245">
        <f t="shared" si="79"/>
        <v>0</v>
      </c>
      <c r="L620" s="245">
        <f t="shared" si="79"/>
        <v>0</v>
      </c>
      <c r="M620" s="245"/>
      <c r="N620" s="246">
        <f t="shared" si="79"/>
        <v>0</v>
      </c>
    </row>
    <row r="621" spans="5:14" ht="15.75" thickBot="1">
      <c r="E621" s="65" t="e">
        <f>SUM(H622:H626)</f>
        <v>#REF!</v>
      </c>
      <c r="F621" s="56" t="s">
        <v>62</v>
      </c>
      <c r="G621" s="53" t="e">
        <f>G123+#REF!+#REF!</f>
        <v>#REF!</v>
      </c>
      <c r="H621" s="54" t="e">
        <f>H123+#REF!+#REF!</f>
        <v>#REF!</v>
      </c>
      <c r="I621" s="54" t="e">
        <f>I123+#REF!+#REF!</f>
        <v>#REF!</v>
      </c>
      <c r="J621" s="247">
        <f>J622+J623+J624+J625+J626</f>
        <v>19266.269999999997</v>
      </c>
      <c r="K621" s="248">
        <f>K622+K623+K624+K625+K626</f>
        <v>5663.23</v>
      </c>
      <c r="L621" s="248">
        <f>L622+L623+L624+L625+L626</f>
        <v>24929.5</v>
      </c>
      <c r="M621" s="248"/>
      <c r="N621" s="251">
        <f>N622+N623+N624+N625+N626</f>
        <v>18201.1</v>
      </c>
    </row>
    <row r="622" spans="5:14" ht="15">
      <c r="E622" s="65"/>
      <c r="F622" s="72" t="s">
        <v>420</v>
      </c>
      <c r="G622" s="45" t="e">
        <f>#REF!</f>
        <v>#REF!</v>
      </c>
      <c r="H622" s="45" t="e">
        <f>#REF!</f>
        <v>#REF!</v>
      </c>
      <c r="I622" s="45" t="e">
        <f>#REF!</f>
        <v>#REF!</v>
      </c>
      <c r="J622" s="238">
        <f>J460</f>
        <v>45</v>
      </c>
      <c r="K622" s="239">
        <f>K460</f>
        <v>78</v>
      </c>
      <c r="L622" s="239">
        <f>L460</f>
        <v>123</v>
      </c>
      <c r="M622" s="239"/>
      <c r="N622" s="240">
        <f>N460</f>
        <v>45</v>
      </c>
    </row>
    <row r="623" spans="5:14" ht="15">
      <c r="E623" s="65"/>
      <c r="F623" s="73" t="s">
        <v>421</v>
      </c>
      <c r="G623" s="46" t="e">
        <f>#REF!</f>
        <v>#REF!</v>
      </c>
      <c r="H623" s="46" t="e">
        <f>#REF!</f>
        <v>#REF!</v>
      </c>
      <c r="I623" s="46" t="e">
        <f>#REF!</f>
        <v>#REF!</v>
      </c>
      <c r="J623" s="110">
        <f>J463</f>
        <v>363.57</v>
      </c>
      <c r="K623" s="192">
        <f>K463</f>
        <v>-363.57</v>
      </c>
      <c r="L623" s="192">
        <f>L463</f>
        <v>0</v>
      </c>
      <c r="M623" s="192"/>
      <c r="N623" s="193">
        <f>N463</f>
        <v>0</v>
      </c>
    </row>
    <row r="624" spans="5:14" ht="15">
      <c r="E624" s="65"/>
      <c r="F624" s="73" t="s">
        <v>422</v>
      </c>
      <c r="G624" s="46" t="e">
        <f>#REF!+#REF!+G124</f>
        <v>#REF!</v>
      </c>
      <c r="H624" s="46" t="e">
        <f>#REF!+#REF!+H124</f>
        <v>#REF!</v>
      </c>
      <c r="I624" s="46" t="e">
        <f>#REF!+#REF!+I124</f>
        <v>#REF!</v>
      </c>
      <c r="J624" s="110">
        <f>J124+J469</f>
        <v>1066</v>
      </c>
      <c r="K624" s="192">
        <f>K124+K469</f>
        <v>1339.5</v>
      </c>
      <c r="L624" s="192">
        <f>L124+L469</f>
        <v>2405.5</v>
      </c>
      <c r="M624" s="192"/>
      <c r="N624" s="193">
        <f>N124+N469</f>
        <v>558</v>
      </c>
    </row>
    <row r="625" spans="5:14" ht="15">
      <c r="E625" s="65"/>
      <c r="F625" s="76" t="s">
        <v>423</v>
      </c>
      <c r="G625" s="50" t="e">
        <f aca="true" t="shared" si="80" ref="G625:N625">G127</f>
        <v>#REF!</v>
      </c>
      <c r="H625" s="50" t="e">
        <f t="shared" si="80"/>
        <v>#REF!</v>
      </c>
      <c r="I625" s="50" t="e">
        <f t="shared" si="80"/>
        <v>#REF!</v>
      </c>
      <c r="J625" s="244">
        <f t="shared" si="80"/>
        <v>17598.1</v>
      </c>
      <c r="K625" s="245">
        <f t="shared" si="80"/>
        <v>4482.9</v>
      </c>
      <c r="L625" s="245">
        <f t="shared" si="80"/>
        <v>22081</v>
      </c>
      <c r="M625" s="245"/>
      <c r="N625" s="246">
        <f t="shared" si="80"/>
        <v>17598.1</v>
      </c>
    </row>
    <row r="626" spans="5:14" ht="15.75" thickBot="1">
      <c r="E626" s="65"/>
      <c r="F626" s="76" t="s">
        <v>424</v>
      </c>
      <c r="G626" s="50" t="e">
        <f>#REF!</f>
        <v>#REF!</v>
      </c>
      <c r="H626" s="50" t="e">
        <f>#REF!</f>
        <v>#REF!</v>
      </c>
      <c r="I626" s="50" t="e">
        <f>#REF!</f>
        <v>#REF!</v>
      </c>
      <c r="J626" s="244">
        <f>J486+J554</f>
        <v>193.6</v>
      </c>
      <c r="K626" s="245">
        <f>K486+K554</f>
        <v>126.4</v>
      </c>
      <c r="L626" s="245">
        <f>L486+L554</f>
        <v>320</v>
      </c>
      <c r="M626" s="245"/>
      <c r="N626" s="246">
        <f>N486+N554</f>
        <v>0</v>
      </c>
    </row>
    <row r="627" spans="5:14" ht="15.75" hidden="1" thickBot="1">
      <c r="E627" s="65" t="e">
        <f>SUM(H628:H631)</f>
        <v>#REF!</v>
      </c>
      <c r="F627" s="56" t="s">
        <v>17</v>
      </c>
      <c r="G627" s="53" t="e">
        <f>#REF!</f>
        <v>#REF!</v>
      </c>
      <c r="H627" s="53" t="e">
        <f>#REF!</f>
        <v>#REF!</v>
      </c>
      <c r="I627" s="53" t="e">
        <f>#REF!</f>
        <v>#REF!</v>
      </c>
      <c r="J627" s="247">
        <f>J628+J629+J630+J631</f>
        <v>0</v>
      </c>
      <c r="K627" s="248">
        <f>K628+K629+K630+K631</f>
        <v>0</v>
      </c>
      <c r="L627" s="248">
        <f>L628+L629+L630+L631</f>
        <v>0</v>
      </c>
      <c r="M627" s="248"/>
      <c r="N627" s="251">
        <f>N628+N629+N630+N631</f>
        <v>0</v>
      </c>
    </row>
    <row r="628" spans="5:14" ht="15.75" hidden="1" thickBot="1">
      <c r="E628" s="65"/>
      <c r="F628" s="72" t="s">
        <v>425</v>
      </c>
      <c r="G628" s="45" t="e">
        <f>#REF!</f>
        <v>#REF!</v>
      </c>
      <c r="H628" s="45" t="e">
        <f>#REF!</f>
        <v>#REF!</v>
      </c>
      <c r="I628" s="45" t="e">
        <f>#REF!</f>
        <v>#REF!</v>
      </c>
      <c r="J628" s="238"/>
      <c r="K628" s="239"/>
      <c r="L628" s="239"/>
      <c r="M628" s="239"/>
      <c r="N628" s="240"/>
    </row>
    <row r="629" spans="5:14" ht="15.75" hidden="1" thickBot="1">
      <c r="E629" s="65"/>
      <c r="F629" s="73" t="s">
        <v>426</v>
      </c>
      <c r="G629" s="46" t="e">
        <f>#REF!</f>
        <v>#REF!</v>
      </c>
      <c r="H629" s="46" t="e">
        <f>#REF!</f>
        <v>#REF!</v>
      </c>
      <c r="I629" s="46" t="e">
        <f>#REF!</f>
        <v>#REF!</v>
      </c>
      <c r="J629" s="110"/>
      <c r="K629" s="192"/>
      <c r="L629" s="192"/>
      <c r="M629" s="192"/>
      <c r="N629" s="193"/>
    </row>
    <row r="630" spans="5:14" ht="15.75" hidden="1" thickBot="1">
      <c r="E630" s="65"/>
      <c r="F630" s="73" t="s">
        <v>427</v>
      </c>
      <c r="G630" s="46" t="e">
        <f>#REF!</f>
        <v>#REF!</v>
      </c>
      <c r="H630" s="46" t="e">
        <f>#REF!</f>
        <v>#REF!</v>
      </c>
      <c r="I630" s="46" t="e">
        <f>#REF!</f>
        <v>#REF!</v>
      </c>
      <c r="J630" s="110"/>
      <c r="K630" s="192"/>
      <c r="L630" s="192"/>
      <c r="M630" s="192"/>
      <c r="N630" s="193"/>
    </row>
    <row r="631" spans="5:14" ht="15.75" hidden="1" thickBot="1">
      <c r="E631" s="65"/>
      <c r="F631" s="51">
        <v>1104</v>
      </c>
      <c r="G631" s="51" t="e">
        <f>G233</f>
        <v>#REF!</v>
      </c>
      <c r="H631" s="51" t="e">
        <f>H233</f>
        <v>#REF!</v>
      </c>
      <c r="I631" s="51" t="e">
        <f>I233</f>
        <v>#REF!</v>
      </c>
      <c r="J631" s="253"/>
      <c r="K631" s="254"/>
      <c r="L631" s="254"/>
      <c r="M631" s="254"/>
      <c r="N631" s="255"/>
    </row>
    <row r="632" spans="5:14" ht="15.75" thickBot="1">
      <c r="E632" s="65"/>
      <c r="F632" s="85">
        <v>11</v>
      </c>
      <c r="G632" s="53"/>
      <c r="H632" s="53"/>
      <c r="I632" s="53"/>
      <c r="J632" s="247">
        <f>J633</f>
        <v>1287.58</v>
      </c>
      <c r="K632" s="248">
        <f>K633</f>
        <v>713.72</v>
      </c>
      <c r="L632" s="249">
        <f>L633</f>
        <v>2001.3</v>
      </c>
      <c r="M632" s="250"/>
      <c r="N632" s="251">
        <f>N633</f>
        <v>1281.86</v>
      </c>
    </row>
    <row r="633" spans="5:14" ht="15.75" thickBot="1">
      <c r="E633" s="65"/>
      <c r="F633" s="51">
        <v>1101</v>
      </c>
      <c r="G633" s="51"/>
      <c r="H633" s="51"/>
      <c r="I633" s="51"/>
      <c r="J633" s="253">
        <f>J561+J228</f>
        <v>1287.58</v>
      </c>
      <c r="K633" s="254">
        <f>K561+K228</f>
        <v>713.72</v>
      </c>
      <c r="L633" s="254">
        <f>L561+L228</f>
        <v>2001.3</v>
      </c>
      <c r="M633" s="254"/>
      <c r="N633" s="255">
        <f>N561+N228</f>
        <v>1281.86</v>
      </c>
    </row>
    <row r="634" spans="5:14" ht="15.75" thickBot="1">
      <c r="E634" s="65"/>
      <c r="F634" s="86">
        <v>12</v>
      </c>
      <c r="G634" s="53"/>
      <c r="H634" s="53"/>
      <c r="I634" s="53"/>
      <c r="J634" s="247">
        <f>J635+J636+J637+J638</f>
        <v>903.6</v>
      </c>
      <c r="K634" s="248">
        <f>K635+K636+K637+K638</f>
        <v>376.58</v>
      </c>
      <c r="L634" s="249">
        <f>L635+L636+L637+L638</f>
        <v>1280.18</v>
      </c>
      <c r="M634" s="250"/>
      <c r="N634" s="251">
        <f>N635+N636+N637+N638</f>
        <v>903.6</v>
      </c>
    </row>
    <row r="635" spans="5:14" ht="15" hidden="1">
      <c r="E635" s="65"/>
      <c r="F635" s="45">
        <v>1201</v>
      </c>
      <c r="G635" s="45"/>
      <c r="H635" s="45"/>
      <c r="I635" s="45"/>
      <c r="J635" s="238"/>
      <c r="K635" s="239"/>
      <c r="L635" s="239"/>
      <c r="M635" s="239"/>
      <c r="N635" s="240"/>
    </row>
    <row r="636" spans="5:14" ht="15.75" thickBot="1">
      <c r="E636" s="65"/>
      <c r="F636" s="46">
        <v>1202</v>
      </c>
      <c r="G636" s="46"/>
      <c r="H636" s="46"/>
      <c r="I636" s="46"/>
      <c r="J636" s="110">
        <f>J495</f>
        <v>903.6</v>
      </c>
      <c r="K636" s="192">
        <f>K495</f>
        <v>376.58</v>
      </c>
      <c r="L636" s="192">
        <f>L495</f>
        <v>1280.18</v>
      </c>
      <c r="M636" s="192"/>
      <c r="N636" s="193">
        <f>N495</f>
        <v>903.6</v>
      </c>
    </row>
    <row r="637" spans="5:14" ht="15.75" hidden="1" thickBot="1">
      <c r="E637" s="65"/>
      <c r="F637" s="46">
        <v>1203</v>
      </c>
      <c r="G637" s="46"/>
      <c r="H637" s="46"/>
      <c r="I637" s="46"/>
      <c r="J637" s="110"/>
      <c r="K637" s="192"/>
      <c r="L637" s="192"/>
      <c r="M637" s="192"/>
      <c r="N637" s="193"/>
    </row>
    <row r="638" spans="5:14" ht="15.75" hidden="1" thickBot="1">
      <c r="E638" s="65"/>
      <c r="F638" s="50">
        <v>1204</v>
      </c>
      <c r="G638" s="50"/>
      <c r="H638" s="50"/>
      <c r="I638" s="50"/>
      <c r="J638" s="244"/>
      <c r="K638" s="245"/>
      <c r="L638" s="245"/>
      <c r="M638" s="245"/>
      <c r="N638" s="246"/>
    </row>
    <row r="639" spans="5:14" ht="15.75" thickBot="1">
      <c r="E639" s="65"/>
      <c r="F639" s="86">
        <v>13</v>
      </c>
      <c r="G639" s="53"/>
      <c r="H639" s="53"/>
      <c r="I639" s="53"/>
      <c r="J639" s="247">
        <f>J640+J641</f>
        <v>45.04</v>
      </c>
      <c r="K639" s="248">
        <f>K640+K641</f>
        <v>194.96</v>
      </c>
      <c r="L639" s="248">
        <f>L640+L641</f>
        <v>240</v>
      </c>
      <c r="M639" s="248"/>
      <c r="N639" s="251">
        <f>N640+N641</f>
        <v>7.22</v>
      </c>
    </row>
    <row r="640" spans="5:14" ht="15.75" thickBot="1">
      <c r="E640" s="65"/>
      <c r="F640" s="45">
        <v>1301</v>
      </c>
      <c r="G640" s="45"/>
      <c r="H640" s="45"/>
      <c r="I640" s="45"/>
      <c r="J640" s="238">
        <f>J233</f>
        <v>45.04</v>
      </c>
      <c r="K640" s="239">
        <f>K233</f>
        <v>194.96</v>
      </c>
      <c r="L640" s="239">
        <f>L233</f>
        <v>240</v>
      </c>
      <c r="M640" s="239"/>
      <c r="N640" s="240">
        <f>N233</f>
        <v>7.22</v>
      </c>
    </row>
    <row r="641" spans="5:14" ht="15.75" hidden="1" thickBot="1">
      <c r="E641" s="65"/>
      <c r="F641" s="50">
        <v>1302</v>
      </c>
      <c r="G641" s="50"/>
      <c r="H641" s="50"/>
      <c r="I641" s="50"/>
      <c r="J641" s="244"/>
      <c r="K641" s="245"/>
      <c r="L641" s="245"/>
      <c r="M641" s="245"/>
      <c r="N641" s="246"/>
    </row>
    <row r="642" spans="5:14" ht="15.75" thickBot="1">
      <c r="E642" s="65"/>
      <c r="F642" s="86">
        <v>14</v>
      </c>
      <c r="G642" s="53"/>
      <c r="H642" s="53"/>
      <c r="I642" s="53"/>
      <c r="J642" s="247">
        <f>J643+J644+J645</f>
        <v>29125.9</v>
      </c>
      <c r="K642" s="248">
        <f>K643+K644+K645</f>
        <v>-416.8</v>
      </c>
      <c r="L642" s="248">
        <f>L643+L644+L645</f>
        <v>28709.100000000002</v>
      </c>
      <c r="M642" s="248"/>
      <c r="N642" s="251">
        <f>N643+N644+N645</f>
        <v>29125.9</v>
      </c>
    </row>
    <row r="643" spans="5:14" ht="15">
      <c r="E643" s="65"/>
      <c r="F643" s="45">
        <v>1401</v>
      </c>
      <c r="G643" s="45"/>
      <c r="H643" s="45"/>
      <c r="I643" s="45"/>
      <c r="J643" s="238">
        <f>J238</f>
        <v>29125.9</v>
      </c>
      <c r="K643" s="239">
        <f>K238</f>
        <v>-416.8</v>
      </c>
      <c r="L643" s="239">
        <f>L238</f>
        <v>28709.100000000002</v>
      </c>
      <c r="M643" s="239"/>
      <c r="N643" s="240">
        <f>N238</f>
        <v>29125.9</v>
      </c>
    </row>
    <row r="644" spans="5:14" ht="15" hidden="1">
      <c r="E644" s="65"/>
      <c r="F644" s="46">
        <v>1402</v>
      </c>
      <c r="G644" s="46"/>
      <c r="H644" s="46"/>
      <c r="I644" s="46"/>
      <c r="J644" s="110"/>
      <c r="K644" s="192"/>
      <c r="L644" s="192"/>
      <c r="M644" s="192"/>
      <c r="N644" s="193"/>
    </row>
    <row r="645" spans="5:14" ht="15">
      <c r="E645" s="65"/>
      <c r="F645" s="50">
        <v>1403</v>
      </c>
      <c r="G645" s="50"/>
      <c r="H645" s="50"/>
      <c r="I645" s="50"/>
      <c r="J645" s="244">
        <f>J246</f>
        <v>0</v>
      </c>
      <c r="K645" s="245">
        <f>K246</f>
        <v>0</v>
      </c>
      <c r="L645" s="245">
        <f>L246</f>
        <v>0</v>
      </c>
      <c r="M645" s="245"/>
      <c r="N645" s="246">
        <f>N246</f>
        <v>0</v>
      </c>
    </row>
    <row r="646" spans="5:14" ht="15">
      <c r="E646" s="65"/>
      <c r="F646" s="46">
        <v>9999</v>
      </c>
      <c r="G646" s="46"/>
      <c r="H646" s="46"/>
      <c r="I646" s="46"/>
      <c r="J646" s="110">
        <f>J567</f>
        <v>7294.84</v>
      </c>
      <c r="K646" s="110">
        <f>K567</f>
        <v>-7294.84</v>
      </c>
      <c r="L646" s="110">
        <f>L567</f>
        <v>0</v>
      </c>
      <c r="M646" s="110">
        <f>M567</f>
        <v>0</v>
      </c>
      <c r="N646" s="110">
        <f>N567</f>
        <v>14788.9</v>
      </c>
    </row>
    <row r="647" spans="5:14" ht="15.75" thickBot="1">
      <c r="E647" s="65"/>
      <c r="F647" s="87" t="s">
        <v>428</v>
      </c>
      <c r="G647" s="88" t="e">
        <f>G575+G589+G593+G598+G603+G609+G614+G621+G627</f>
        <v>#REF!</v>
      </c>
      <c r="H647" s="88" t="e">
        <f>H575+H589+H593+H598+H603+H609+H614+H621+H627</f>
        <v>#REF!</v>
      </c>
      <c r="I647" s="88" t="e">
        <f>I575+I589+I593+I598+I603+I609+I614+I621+I627</f>
        <v>#REF!</v>
      </c>
      <c r="J647" s="259">
        <f>J575+J589+J593+J598+J603+J609+J614+J621+J627+J634+J639+J642+J632+J587+J646</f>
        <v>291793.60000000003</v>
      </c>
      <c r="K647" s="259">
        <f>K575+K589+K593+K598+K603+K609+K614+K621+K627+K634+K639+K642+K632+K587+K646</f>
        <v>28747.902</v>
      </c>
      <c r="L647" s="259">
        <f>L575+L589+L593+L598+L603+L609+L614+L621+L627+L634+L639+L642+L632+L587+L646</f>
        <v>322208.90199999994</v>
      </c>
      <c r="M647" s="259">
        <f>M575+M589+M593+M598+M603+M609+M614+M621+M627+M634+M639+M642+M632+M587+M646</f>
        <v>0</v>
      </c>
      <c r="N647" s="259">
        <f>N575+N589+N593+N598+N603+N609+N614+N621+N627+N634+N639+N642+N632+N587+N646</f>
        <v>295777.83</v>
      </c>
    </row>
    <row r="648" spans="6:13" ht="15">
      <c r="F648" s="89"/>
      <c r="G648" s="61"/>
      <c r="I648" s="61"/>
      <c r="K648" s="232"/>
      <c r="L648" s="211"/>
      <c r="M648" s="233"/>
    </row>
    <row r="649" spans="6:11" ht="15">
      <c r="F649" s="89"/>
      <c r="G649" s="61"/>
      <c r="I649" s="61"/>
      <c r="K649" s="232"/>
    </row>
    <row r="650" spans="6:11" ht="15">
      <c r="F650" s="89"/>
      <c r="G650" s="61"/>
      <c r="I650" s="61"/>
      <c r="K650" s="232"/>
    </row>
    <row r="651" spans="6:11" ht="15">
      <c r="F651" s="89"/>
      <c r="G651" s="61"/>
      <c r="I651" s="61"/>
      <c r="K651" s="232"/>
    </row>
    <row r="652" spans="6:11" ht="15">
      <c r="F652" s="89"/>
      <c r="G652" s="61"/>
      <c r="I652" s="61"/>
      <c r="K652" s="232"/>
    </row>
    <row r="653" spans="6:11" ht="15">
      <c r="F653" s="89"/>
      <c r="G653" s="61"/>
      <c r="I653" s="61"/>
      <c r="K653" s="232"/>
    </row>
    <row r="654" spans="6:11" ht="15">
      <c r="F654" s="89"/>
      <c r="G654" s="61"/>
      <c r="I654" s="61"/>
      <c r="K654" s="232"/>
    </row>
    <row r="655" spans="7:11" ht="15">
      <c r="G655" s="61"/>
      <c r="I655" s="61"/>
      <c r="K655" s="232"/>
    </row>
    <row r="656" spans="7:11" ht="15">
      <c r="G656" s="61"/>
      <c r="I656" s="61"/>
      <c r="K656" s="232"/>
    </row>
    <row r="657" spans="7:11" ht="15">
      <c r="G657" s="61"/>
      <c r="I657" s="61"/>
      <c r="K657" s="232"/>
    </row>
    <row r="658" spans="7:11" ht="15">
      <c r="G658" s="61"/>
      <c r="I658" s="61"/>
      <c r="K658" s="232"/>
    </row>
    <row r="659" spans="7:11" ht="15">
      <c r="G659" s="61"/>
      <c r="I659" s="61"/>
      <c r="K659" s="232"/>
    </row>
    <row r="660" spans="7:11" ht="15">
      <c r="G660" s="61"/>
      <c r="I660" s="61"/>
      <c r="K660" s="232"/>
    </row>
    <row r="661" spans="7:11" ht="15">
      <c r="G661" s="61"/>
      <c r="I661" s="61"/>
      <c r="K661" s="232"/>
    </row>
    <row r="662" spans="7:11" ht="15">
      <c r="G662" s="61"/>
      <c r="I662" s="61"/>
      <c r="K662" s="232"/>
    </row>
    <row r="663" spans="7:11" ht="15">
      <c r="G663" s="61"/>
      <c r="I663" s="61"/>
      <c r="K663" s="232"/>
    </row>
    <row r="664" spans="7:11" ht="15">
      <c r="G664" s="61"/>
      <c r="I664" s="61"/>
      <c r="K664" s="232"/>
    </row>
    <row r="665" spans="7:11" ht="15">
      <c r="G665" s="61"/>
      <c r="I665" s="61"/>
      <c r="K665" s="232"/>
    </row>
    <row r="666" spans="7:11" ht="15">
      <c r="G666" s="61"/>
      <c r="I666" s="61"/>
      <c r="K666" s="232"/>
    </row>
    <row r="667" spans="7:11" ht="15">
      <c r="G667" s="61"/>
      <c r="I667" s="61"/>
      <c r="K667" s="232"/>
    </row>
    <row r="668" spans="7:11" ht="15">
      <c r="G668" s="61"/>
      <c r="I668" s="61"/>
      <c r="K668" s="232"/>
    </row>
    <row r="669" spans="7:11" ht="15">
      <c r="G669" s="61"/>
      <c r="I669" s="61"/>
      <c r="K669" s="232"/>
    </row>
    <row r="670" spans="7:11" ht="15">
      <c r="G670" s="61"/>
      <c r="I670" s="61"/>
      <c r="K670" s="232"/>
    </row>
    <row r="671" spans="7:11" ht="15">
      <c r="G671" s="61"/>
      <c r="I671" s="61"/>
      <c r="K671" s="232"/>
    </row>
    <row r="672" spans="7:11" ht="15">
      <c r="G672" s="61"/>
      <c r="I672" s="61"/>
      <c r="K672" s="232"/>
    </row>
    <row r="673" spans="7:11" ht="15">
      <c r="G673" s="61"/>
      <c r="I673" s="61"/>
      <c r="K673" s="232"/>
    </row>
    <row r="674" spans="7:11" ht="15">
      <c r="G674" s="61"/>
      <c r="I674" s="61"/>
      <c r="K674" s="232"/>
    </row>
    <row r="675" spans="7:11" ht="15">
      <c r="G675" s="61"/>
      <c r="I675" s="61"/>
      <c r="K675" s="232"/>
    </row>
    <row r="676" spans="7:11" ht="15">
      <c r="G676" s="61"/>
      <c r="I676" s="61"/>
      <c r="K676" s="232"/>
    </row>
    <row r="677" spans="7:11" ht="15">
      <c r="G677" s="61"/>
      <c r="I677" s="61"/>
      <c r="K677" s="232"/>
    </row>
    <row r="678" spans="7:11" ht="15">
      <c r="G678" s="61"/>
      <c r="I678" s="61"/>
      <c r="K678" s="232"/>
    </row>
    <row r="679" spans="7:11" ht="15">
      <c r="G679" s="61"/>
      <c r="I679" s="61"/>
      <c r="K679" s="232"/>
    </row>
    <row r="680" spans="7:11" ht="15">
      <c r="G680" s="61"/>
      <c r="I680" s="61"/>
      <c r="K680" s="232"/>
    </row>
    <row r="681" spans="7:11" ht="15">
      <c r="G681" s="61"/>
      <c r="I681" s="61"/>
      <c r="K681" s="232"/>
    </row>
    <row r="682" spans="7:11" ht="15">
      <c r="G682" s="61"/>
      <c r="I682" s="61"/>
      <c r="K682" s="232"/>
    </row>
    <row r="683" spans="7:11" ht="15">
      <c r="G683" s="61"/>
      <c r="I683" s="61"/>
      <c r="K683" s="232"/>
    </row>
    <row r="684" spans="7:11" ht="15">
      <c r="G684" s="61"/>
      <c r="I684" s="61"/>
      <c r="K684" s="232"/>
    </row>
    <row r="685" spans="7:11" ht="15">
      <c r="G685" s="61"/>
      <c r="I685" s="61"/>
      <c r="K685" s="232"/>
    </row>
    <row r="686" spans="7:11" ht="15">
      <c r="G686" s="61"/>
      <c r="I686" s="61"/>
      <c r="K686" s="232"/>
    </row>
    <row r="687" spans="7:11" ht="15">
      <c r="G687" s="61"/>
      <c r="I687" s="61"/>
      <c r="K687" s="232"/>
    </row>
    <row r="688" spans="7:11" ht="15">
      <c r="G688" s="61"/>
      <c r="I688" s="61"/>
      <c r="K688" s="232"/>
    </row>
    <row r="689" spans="7:11" ht="15">
      <c r="G689" s="61"/>
      <c r="I689" s="61"/>
      <c r="K689" s="232"/>
    </row>
    <row r="690" spans="7:11" ht="15">
      <c r="G690" s="61"/>
      <c r="I690" s="61"/>
      <c r="K690" s="232"/>
    </row>
    <row r="691" spans="7:11" ht="15">
      <c r="G691" s="61"/>
      <c r="I691" s="61"/>
      <c r="K691" s="232"/>
    </row>
    <row r="692" spans="7:11" ht="15">
      <c r="G692" s="61"/>
      <c r="I692" s="61"/>
      <c r="K692" s="232"/>
    </row>
    <row r="693" spans="7:11" ht="15">
      <c r="G693" s="61"/>
      <c r="I693" s="61"/>
      <c r="K693" s="232"/>
    </row>
    <row r="694" spans="7:11" ht="15">
      <c r="G694" s="61"/>
      <c r="I694" s="61"/>
      <c r="K694" s="232"/>
    </row>
    <row r="695" spans="7:11" ht="15">
      <c r="G695" s="61"/>
      <c r="I695" s="61"/>
      <c r="K695" s="232"/>
    </row>
    <row r="696" spans="7:11" ht="15">
      <c r="G696" s="61"/>
      <c r="I696" s="61"/>
      <c r="K696" s="232"/>
    </row>
    <row r="697" spans="7:11" ht="15">
      <c r="G697" s="61"/>
      <c r="I697" s="61"/>
      <c r="K697" s="232"/>
    </row>
    <row r="698" spans="7:11" ht="15">
      <c r="G698" s="61"/>
      <c r="I698" s="61"/>
      <c r="K698" s="232"/>
    </row>
    <row r="699" spans="7:11" ht="15">
      <c r="G699" s="61"/>
      <c r="I699" s="61"/>
      <c r="K699" s="232"/>
    </row>
    <row r="700" spans="7:11" ht="15">
      <c r="G700" s="61"/>
      <c r="I700" s="61"/>
      <c r="K700" s="232"/>
    </row>
    <row r="701" spans="7:11" ht="15">
      <c r="G701" s="61"/>
      <c r="I701" s="61"/>
      <c r="K701" s="232"/>
    </row>
    <row r="702" spans="7:11" ht="15">
      <c r="G702" s="61"/>
      <c r="I702" s="61"/>
      <c r="K702" s="232"/>
    </row>
    <row r="703" spans="7:11" ht="15">
      <c r="G703" s="61"/>
      <c r="I703" s="61"/>
      <c r="K703" s="232"/>
    </row>
    <row r="704" spans="7:11" ht="15">
      <c r="G704" s="61"/>
      <c r="I704" s="61"/>
      <c r="K704" s="232"/>
    </row>
    <row r="705" spans="7:11" ht="15">
      <c r="G705" s="61"/>
      <c r="I705" s="61"/>
      <c r="K705" s="232"/>
    </row>
    <row r="706" spans="7:11" ht="15">
      <c r="G706" s="61"/>
      <c r="I706" s="61"/>
      <c r="K706" s="232"/>
    </row>
    <row r="707" spans="7:11" ht="15">
      <c r="G707" s="61"/>
      <c r="I707" s="61"/>
      <c r="K707" s="232"/>
    </row>
    <row r="708" spans="7:11" ht="15">
      <c r="G708" s="61"/>
      <c r="I708" s="61"/>
      <c r="K708" s="232"/>
    </row>
    <row r="709" spans="7:11" ht="15">
      <c r="G709" s="61"/>
      <c r="I709" s="61"/>
      <c r="K709" s="232"/>
    </row>
    <row r="710" spans="7:11" ht="15">
      <c r="G710" s="61"/>
      <c r="I710" s="61"/>
      <c r="K710" s="232"/>
    </row>
    <row r="711" spans="7:11" ht="15">
      <c r="G711" s="61"/>
      <c r="I711" s="61"/>
      <c r="K711" s="232"/>
    </row>
    <row r="712" spans="7:11" ht="15">
      <c r="G712" s="61"/>
      <c r="I712" s="61"/>
      <c r="K712" s="232"/>
    </row>
    <row r="713" spans="7:11" ht="15">
      <c r="G713" s="61"/>
      <c r="I713" s="61"/>
      <c r="K713" s="232"/>
    </row>
    <row r="714" spans="7:11" ht="15">
      <c r="G714" s="61"/>
      <c r="I714" s="61"/>
      <c r="K714" s="232"/>
    </row>
    <row r="715" spans="7:11" ht="15">
      <c r="G715" s="61"/>
      <c r="I715" s="61"/>
      <c r="K715" s="232"/>
    </row>
    <row r="716" spans="7:11" ht="15">
      <c r="G716" s="61"/>
      <c r="I716" s="61"/>
      <c r="K716" s="232"/>
    </row>
    <row r="717" spans="7:11" ht="15">
      <c r="G717" s="61"/>
      <c r="I717" s="61"/>
      <c r="K717" s="232"/>
    </row>
    <row r="718" spans="7:11" ht="15">
      <c r="G718" s="61"/>
      <c r="I718" s="61"/>
      <c r="K718" s="232"/>
    </row>
    <row r="719" spans="7:11" ht="15">
      <c r="G719" s="61"/>
      <c r="I719" s="61"/>
      <c r="K719" s="232"/>
    </row>
    <row r="720" spans="7:11" ht="15">
      <c r="G720" s="61"/>
      <c r="I720" s="61"/>
      <c r="K720" s="232"/>
    </row>
    <row r="721" spans="7:11" ht="15">
      <c r="G721" s="61"/>
      <c r="I721" s="61"/>
      <c r="K721" s="232"/>
    </row>
    <row r="722" spans="7:11" ht="15">
      <c r="G722" s="61"/>
      <c r="I722" s="61"/>
      <c r="K722" s="232"/>
    </row>
    <row r="723" spans="7:11" ht="15">
      <c r="G723" s="61"/>
      <c r="I723" s="61"/>
      <c r="K723" s="232"/>
    </row>
    <row r="724" spans="7:11" ht="15">
      <c r="G724" s="61"/>
      <c r="I724" s="61"/>
      <c r="K724" s="232"/>
    </row>
    <row r="725" spans="7:11" ht="15">
      <c r="G725" s="61"/>
      <c r="I725" s="61"/>
      <c r="K725" s="232"/>
    </row>
    <row r="726" spans="7:11" ht="15">
      <c r="G726" s="61"/>
      <c r="I726" s="61"/>
      <c r="K726" s="232"/>
    </row>
    <row r="727" spans="7:11" ht="15">
      <c r="G727" s="61"/>
      <c r="I727" s="61"/>
      <c r="K727" s="232"/>
    </row>
    <row r="728" spans="7:11" ht="15">
      <c r="G728" s="61"/>
      <c r="I728" s="61"/>
      <c r="K728" s="232"/>
    </row>
    <row r="729" spans="7:11" ht="15">
      <c r="G729" s="61"/>
      <c r="I729" s="61"/>
      <c r="K729" s="232"/>
    </row>
    <row r="730" spans="7:11" ht="15">
      <c r="G730" s="61"/>
      <c r="I730" s="61"/>
      <c r="K730" s="232"/>
    </row>
    <row r="731" spans="7:11" ht="15">
      <c r="G731" s="61"/>
      <c r="I731" s="61"/>
      <c r="K731" s="232"/>
    </row>
    <row r="732" spans="7:11" ht="15">
      <c r="G732" s="61"/>
      <c r="I732" s="61"/>
      <c r="K732" s="232"/>
    </row>
    <row r="733" spans="7:11" ht="15">
      <c r="G733" s="61"/>
      <c r="I733" s="61"/>
      <c r="K733" s="232"/>
    </row>
    <row r="734" spans="7:11" ht="15">
      <c r="G734" s="61"/>
      <c r="I734" s="61"/>
      <c r="K734" s="232"/>
    </row>
    <row r="735" spans="7:11" ht="15">
      <c r="G735" s="61"/>
      <c r="I735" s="61"/>
      <c r="K735" s="232"/>
    </row>
    <row r="736" spans="7:11" ht="15">
      <c r="G736" s="61"/>
      <c r="I736" s="61"/>
      <c r="K736" s="232"/>
    </row>
    <row r="737" spans="7:11" ht="15">
      <c r="G737" s="61"/>
      <c r="I737" s="61"/>
      <c r="K737" s="232"/>
    </row>
    <row r="738" spans="7:11" ht="15">
      <c r="G738" s="61"/>
      <c r="I738" s="61"/>
      <c r="K738" s="232"/>
    </row>
    <row r="739" spans="7:11" ht="15">
      <c r="G739" s="61"/>
      <c r="I739" s="61"/>
      <c r="K739" s="232"/>
    </row>
    <row r="740" spans="7:11" ht="15">
      <c r="G740" s="61"/>
      <c r="I740" s="61"/>
      <c r="K740" s="232"/>
    </row>
    <row r="741" spans="7:11" ht="15">
      <c r="G741" s="61"/>
      <c r="I741" s="61"/>
      <c r="K741" s="232"/>
    </row>
    <row r="742" spans="7:11" ht="15">
      <c r="G742" s="61"/>
      <c r="I742" s="61"/>
      <c r="K742" s="232"/>
    </row>
    <row r="743" spans="7:11" ht="15">
      <c r="G743" s="61"/>
      <c r="I743" s="61"/>
      <c r="K743" s="232"/>
    </row>
    <row r="744" spans="7:11" ht="15">
      <c r="G744" s="61"/>
      <c r="I744" s="61"/>
      <c r="K744" s="232"/>
    </row>
    <row r="745" spans="7:11" ht="15">
      <c r="G745" s="61"/>
      <c r="I745" s="61"/>
      <c r="K745" s="232"/>
    </row>
    <row r="746" spans="7:11" ht="15">
      <c r="G746" s="61"/>
      <c r="I746" s="61"/>
      <c r="K746" s="232"/>
    </row>
    <row r="747" spans="7:11" ht="15">
      <c r="G747" s="61"/>
      <c r="I747" s="61"/>
      <c r="K747" s="232"/>
    </row>
    <row r="748" spans="7:11" ht="15">
      <c r="G748" s="61"/>
      <c r="I748" s="61"/>
      <c r="K748" s="232"/>
    </row>
    <row r="749" spans="7:11" ht="15">
      <c r="G749" s="61"/>
      <c r="I749" s="61"/>
      <c r="K749" s="232"/>
    </row>
    <row r="750" spans="7:11" ht="15">
      <c r="G750" s="61"/>
      <c r="I750" s="61"/>
      <c r="K750" s="232"/>
    </row>
    <row r="751" spans="7:11" ht="15">
      <c r="G751" s="61"/>
      <c r="I751" s="61"/>
      <c r="K751" s="232"/>
    </row>
    <row r="752" spans="7:11" ht="15">
      <c r="G752" s="61"/>
      <c r="I752" s="61"/>
      <c r="K752" s="232"/>
    </row>
    <row r="753" spans="7:11" ht="15">
      <c r="G753" s="61"/>
      <c r="I753" s="61"/>
      <c r="K753" s="232"/>
    </row>
    <row r="754" spans="7:11" ht="15">
      <c r="G754" s="61"/>
      <c r="I754" s="61"/>
      <c r="K754" s="232"/>
    </row>
    <row r="755" spans="7:11" ht="15">
      <c r="G755" s="61"/>
      <c r="I755" s="61"/>
      <c r="K755" s="232"/>
    </row>
    <row r="756" spans="7:11" ht="15">
      <c r="G756" s="61"/>
      <c r="I756" s="61"/>
      <c r="K756" s="232"/>
    </row>
    <row r="757" spans="7:11" ht="15">
      <c r="G757" s="61"/>
      <c r="I757" s="61"/>
      <c r="K757" s="232"/>
    </row>
    <row r="758" spans="7:11" ht="15">
      <c r="G758" s="61"/>
      <c r="I758" s="61"/>
      <c r="K758" s="232"/>
    </row>
    <row r="759" spans="7:11" ht="15">
      <c r="G759" s="61"/>
      <c r="I759" s="61"/>
      <c r="K759" s="232"/>
    </row>
    <row r="760" spans="7:11" ht="15">
      <c r="G760" s="61"/>
      <c r="I760" s="61"/>
      <c r="K760" s="232"/>
    </row>
    <row r="761" spans="7:11" ht="15">
      <c r="G761" s="61"/>
      <c r="I761" s="61"/>
      <c r="K761" s="232"/>
    </row>
    <row r="762" spans="7:11" ht="15">
      <c r="G762" s="61"/>
      <c r="I762" s="61"/>
      <c r="K762" s="232"/>
    </row>
    <row r="763" spans="7:11" ht="15">
      <c r="G763" s="61"/>
      <c r="I763" s="61"/>
      <c r="K763" s="232"/>
    </row>
    <row r="764" spans="7:11" ht="15">
      <c r="G764" s="61"/>
      <c r="I764" s="61"/>
      <c r="K764" s="232"/>
    </row>
    <row r="765" spans="7:11" ht="15">
      <c r="G765" s="61"/>
      <c r="I765" s="61"/>
      <c r="K765" s="232"/>
    </row>
    <row r="766" spans="7:11" ht="15">
      <c r="G766" s="61"/>
      <c r="I766" s="61"/>
      <c r="K766" s="232"/>
    </row>
    <row r="767" spans="7:11" ht="15">
      <c r="G767" s="61"/>
      <c r="I767" s="61"/>
      <c r="K767" s="232"/>
    </row>
    <row r="768" spans="7:11" ht="15">
      <c r="G768" s="61"/>
      <c r="I768" s="61"/>
      <c r="K768" s="232"/>
    </row>
    <row r="769" spans="7:11" ht="15">
      <c r="G769" s="61"/>
      <c r="I769" s="61"/>
      <c r="K769" s="232"/>
    </row>
    <row r="770" spans="7:11" ht="15">
      <c r="G770" s="61"/>
      <c r="I770" s="61"/>
      <c r="K770" s="232"/>
    </row>
    <row r="771" spans="7:11" ht="15">
      <c r="G771" s="61"/>
      <c r="I771" s="61"/>
      <c r="K771" s="232"/>
    </row>
    <row r="772" spans="7:11" ht="15">
      <c r="G772" s="61"/>
      <c r="I772" s="61"/>
      <c r="K772" s="232"/>
    </row>
    <row r="773" spans="7:11" ht="15">
      <c r="G773" s="61"/>
      <c r="I773" s="61"/>
      <c r="K773" s="232"/>
    </row>
    <row r="774" spans="7:11" ht="15">
      <c r="G774" s="61"/>
      <c r="I774" s="61"/>
      <c r="K774" s="232"/>
    </row>
    <row r="775" spans="7:11" ht="15">
      <c r="G775" s="61"/>
      <c r="I775" s="61"/>
      <c r="K775" s="232"/>
    </row>
    <row r="776" spans="7:11" ht="15">
      <c r="G776" s="61"/>
      <c r="I776" s="61"/>
      <c r="K776" s="232"/>
    </row>
    <row r="777" spans="7:11" ht="15">
      <c r="G777" s="61"/>
      <c r="I777" s="61"/>
      <c r="K777" s="232"/>
    </row>
    <row r="778" spans="7:11" ht="15">
      <c r="G778" s="61"/>
      <c r="I778" s="61"/>
      <c r="K778" s="232"/>
    </row>
    <row r="779" spans="7:11" ht="15">
      <c r="G779" s="61"/>
      <c r="I779" s="61"/>
      <c r="K779" s="232"/>
    </row>
    <row r="780" spans="7:11" ht="15">
      <c r="G780" s="61"/>
      <c r="I780" s="61"/>
      <c r="K780" s="232"/>
    </row>
    <row r="781" spans="7:11" ht="15">
      <c r="G781" s="61"/>
      <c r="I781" s="61"/>
      <c r="K781" s="232"/>
    </row>
    <row r="782" spans="7:11" ht="15">
      <c r="G782" s="61"/>
      <c r="I782" s="61"/>
      <c r="K782" s="232"/>
    </row>
    <row r="783" spans="7:11" ht="15">
      <c r="G783" s="61"/>
      <c r="I783" s="61"/>
      <c r="K783" s="232"/>
    </row>
    <row r="784" spans="7:11" ht="15">
      <c r="G784" s="61"/>
      <c r="I784" s="61"/>
      <c r="K784" s="232"/>
    </row>
    <row r="785" spans="7:11" ht="15">
      <c r="G785" s="61"/>
      <c r="I785" s="61"/>
      <c r="K785" s="232"/>
    </row>
    <row r="786" spans="7:11" ht="15">
      <c r="G786" s="61"/>
      <c r="I786" s="61"/>
      <c r="K786" s="232"/>
    </row>
    <row r="787" spans="7:11" ht="15">
      <c r="G787" s="61"/>
      <c r="I787" s="61"/>
      <c r="K787" s="232"/>
    </row>
    <row r="788" spans="7:11" ht="15">
      <c r="G788" s="61"/>
      <c r="I788" s="61"/>
      <c r="K788" s="232"/>
    </row>
    <row r="789" spans="7:11" ht="15">
      <c r="G789" s="61"/>
      <c r="I789" s="61"/>
      <c r="K789" s="232"/>
    </row>
    <row r="790" spans="7:11" ht="15">
      <c r="G790" s="61"/>
      <c r="I790" s="61"/>
      <c r="K790" s="232"/>
    </row>
    <row r="791" spans="7:11" ht="15">
      <c r="G791" s="61"/>
      <c r="I791" s="61"/>
      <c r="K791" s="232"/>
    </row>
    <row r="792" spans="7:11" ht="15">
      <c r="G792" s="61"/>
      <c r="I792" s="61"/>
      <c r="K792" s="232"/>
    </row>
    <row r="793" spans="7:11" ht="15">
      <c r="G793" s="61"/>
      <c r="I793" s="61"/>
      <c r="K793" s="232"/>
    </row>
    <row r="794" spans="7:11" ht="15">
      <c r="G794" s="61"/>
      <c r="I794" s="61"/>
      <c r="K794" s="232"/>
    </row>
    <row r="795" spans="7:11" ht="15">
      <c r="G795" s="61"/>
      <c r="I795" s="61"/>
      <c r="K795" s="232"/>
    </row>
    <row r="796" spans="7:11" ht="15">
      <c r="G796" s="61"/>
      <c r="I796" s="61"/>
      <c r="K796" s="232"/>
    </row>
    <row r="797" spans="7:11" ht="15">
      <c r="G797" s="61"/>
      <c r="I797" s="61"/>
      <c r="K797" s="232"/>
    </row>
    <row r="798" spans="7:11" ht="15">
      <c r="G798" s="61"/>
      <c r="I798" s="61"/>
      <c r="K798" s="232"/>
    </row>
    <row r="799" spans="7:11" ht="15">
      <c r="G799" s="61"/>
      <c r="I799" s="61"/>
      <c r="K799" s="232"/>
    </row>
    <row r="800" spans="7:11" ht="15">
      <c r="G800" s="61"/>
      <c r="I800" s="61"/>
      <c r="K800" s="232"/>
    </row>
    <row r="801" spans="7:11" ht="15">
      <c r="G801" s="61"/>
      <c r="I801" s="61"/>
      <c r="K801" s="232"/>
    </row>
    <row r="802" spans="7:11" ht="15">
      <c r="G802" s="61"/>
      <c r="I802" s="61"/>
      <c r="K802" s="232"/>
    </row>
    <row r="803" spans="7:11" ht="15">
      <c r="G803" s="61"/>
      <c r="I803" s="61"/>
      <c r="K803" s="232"/>
    </row>
    <row r="804" spans="7:11" ht="15">
      <c r="G804" s="61"/>
      <c r="I804" s="61"/>
      <c r="K804" s="232"/>
    </row>
    <row r="805" spans="7:11" ht="15">
      <c r="G805" s="61"/>
      <c r="I805" s="61"/>
      <c r="K805" s="232"/>
    </row>
    <row r="806" spans="7:11" ht="15">
      <c r="G806" s="61"/>
      <c r="I806" s="61"/>
      <c r="K806" s="232"/>
    </row>
    <row r="807" spans="7:11" ht="15">
      <c r="G807" s="61"/>
      <c r="I807" s="61"/>
      <c r="K807" s="232"/>
    </row>
    <row r="808" spans="7:11" ht="15">
      <c r="G808" s="61"/>
      <c r="I808" s="61"/>
      <c r="K808" s="232"/>
    </row>
    <row r="809" spans="7:11" ht="15">
      <c r="G809" s="61"/>
      <c r="I809" s="61"/>
      <c r="K809" s="232"/>
    </row>
    <row r="810" spans="7:11" ht="15">
      <c r="G810" s="61"/>
      <c r="I810" s="61"/>
      <c r="K810" s="232"/>
    </row>
    <row r="811" spans="7:11" ht="15">
      <c r="G811" s="61"/>
      <c r="I811" s="61"/>
      <c r="K811" s="232"/>
    </row>
    <row r="812" spans="7:11" ht="15">
      <c r="G812" s="61"/>
      <c r="I812" s="61"/>
      <c r="K812" s="232"/>
    </row>
    <row r="813" spans="7:11" ht="15">
      <c r="G813" s="61"/>
      <c r="I813" s="61"/>
      <c r="K813" s="232"/>
    </row>
    <row r="814" spans="7:11" ht="15">
      <c r="G814" s="61"/>
      <c r="I814" s="61"/>
      <c r="K814" s="232"/>
    </row>
    <row r="815" spans="7:11" ht="15">
      <c r="G815" s="61"/>
      <c r="I815" s="61"/>
      <c r="K815" s="232"/>
    </row>
    <row r="816" spans="7:11" ht="15">
      <c r="G816" s="61"/>
      <c r="I816" s="61"/>
      <c r="K816" s="232"/>
    </row>
    <row r="817" spans="7:11" ht="15">
      <c r="G817" s="61"/>
      <c r="I817" s="61"/>
      <c r="K817" s="232"/>
    </row>
    <row r="818" spans="7:11" ht="15">
      <c r="G818" s="61"/>
      <c r="I818" s="61"/>
      <c r="K818" s="232"/>
    </row>
    <row r="819" spans="7:11" ht="15">
      <c r="G819" s="61"/>
      <c r="I819" s="61"/>
      <c r="K819" s="232"/>
    </row>
    <row r="820" spans="7:11" ht="15">
      <c r="G820" s="61"/>
      <c r="I820" s="61"/>
      <c r="K820" s="232"/>
    </row>
    <row r="821" spans="7:11" ht="15">
      <c r="G821" s="61"/>
      <c r="I821" s="61"/>
      <c r="K821" s="232"/>
    </row>
    <row r="822" spans="7:11" ht="15">
      <c r="G822" s="61"/>
      <c r="I822" s="61"/>
      <c r="K822" s="232"/>
    </row>
    <row r="823" spans="7:11" ht="15">
      <c r="G823" s="61"/>
      <c r="I823" s="61"/>
      <c r="K823" s="232"/>
    </row>
    <row r="824" spans="7:11" ht="15">
      <c r="G824" s="61"/>
      <c r="I824" s="61"/>
      <c r="K824" s="232"/>
    </row>
    <row r="825" spans="7:11" ht="15">
      <c r="G825" s="61"/>
      <c r="I825" s="61"/>
      <c r="K825" s="232"/>
    </row>
    <row r="826" spans="7:11" ht="15">
      <c r="G826" s="61"/>
      <c r="I826" s="61"/>
      <c r="K826" s="232"/>
    </row>
    <row r="827" spans="7:11" ht="15">
      <c r="G827" s="61"/>
      <c r="I827" s="61"/>
      <c r="K827" s="232"/>
    </row>
    <row r="828" spans="7:11" ht="15">
      <c r="G828" s="61"/>
      <c r="I828" s="61"/>
      <c r="K828" s="232"/>
    </row>
    <row r="829" spans="7:11" ht="15">
      <c r="G829" s="61"/>
      <c r="I829" s="61"/>
      <c r="K829" s="232"/>
    </row>
    <row r="830" spans="7:11" ht="15">
      <c r="G830" s="61"/>
      <c r="I830" s="61"/>
      <c r="K830" s="232"/>
    </row>
    <row r="831" spans="7:11" ht="15">
      <c r="G831" s="61"/>
      <c r="I831" s="61"/>
      <c r="K831" s="232"/>
    </row>
    <row r="832" spans="7:11" ht="15">
      <c r="G832" s="61"/>
      <c r="I832" s="61"/>
      <c r="K832" s="232"/>
    </row>
    <row r="833" spans="7:11" ht="15">
      <c r="G833" s="61"/>
      <c r="I833" s="61"/>
      <c r="K833" s="232"/>
    </row>
    <row r="834" spans="7:11" ht="15">
      <c r="G834" s="61"/>
      <c r="I834" s="61"/>
      <c r="K834" s="232"/>
    </row>
    <row r="835" spans="7:11" ht="15">
      <c r="G835" s="61"/>
      <c r="I835" s="61"/>
      <c r="K835" s="232"/>
    </row>
    <row r="836" spans="7:11" ht="15">
      <c r="G836" s="61"/>
      <c r="I836" s="61"/>
      <c r="K836" s="232"/>
    </row>
    <row r="837" spans="7:11" ht="15">
      <c r="G837" s="61"/>
      <c r="I837" s="61"/>
      <c r="K837" s="232"/>
    </row>
    <row r="838" spans="7:11" ht="15">
      <c r="G838" s="61"/>
      <c r="I838" s="61"/>
      <c r="K838" s="232"/>
    </row>
    <row r="839" spans="7:11" ht="15">
      <c r="G839" s="61"/>
      <c r="I839" s="61"/>
      <c r="K839" s="232"/>
    </row>
    <row r="840" spans="7:11" ht="15">
      <c r="G840" s="61"/>
      <c r="I840" s="61"/>
      <c r="K840" s="232"/>
    </row>
    <row r="841" spans="7:11" ht="15">
      <c r="G841" s="61"/>
      <c r="I841" s="61"/>
      <c r="K841" s="232"/>
    </row>
    <row r="842" spans="7:11" ht="15">
      <c r="G842" s="61"/>
      <c r="I842" s="61"/>
      <c r="K842" s="232"/>
    </row>
    <row r="843" spans="7:11" ht="15">
      <c r="G843" s="61"/>
      <c r="I843" s="61"/>
      <c r="K843" s="232"/>
    </row>
    <row r="844" spans="7:11" ht="15">
      <c r="G844" s="61"/>
      <c r="I844" s="61"/>
      <c r="K844" s="232"/>
    </row>
    <row r="845" spans="7:11" ht="15">
      <c r="G845" s="61"/>
      <c r="I845" s="61"/>
      <c r="K845" s="232"/>
    </row>
    <row r="846" spans="7:11" ht="15">
      <c r="G846" s="61"/>
      <c r="I846" s="61"/>
      <c r="K846" s="232"/>
    </row>
    <row r="847" spans="7:11" ht="15">
      <c r="G847" s="61"/>
      <c r="I847" s="61"/>
      <c r="K847" s="232"/>
    </row>
    <row r="848" spans="7:11" ht="15">
      <c r="G848" s="61"/>
      <c r="I848" s="61"/>
      <c r="K848" s="232"/>
    </row>
    <row r="849" spans="7:11" ht="15">
      <c r="G849" s="61"/>
      <c r="I849" s="61"/>
      <c r="K849" s="232"/>
    </row>
    <row r="850" spans="7:11" ht="15">
      <c r="G850" s="61"/>
      <c r="I850" s="61"/>
      <c r="K850" s="232"/>
    </row>
    <row r="851" spans="7:11" ht="15">
      <c r="G851" s="61"/>
      <c r="I851" s="61"/>
      <c r="K851" s="232"/>
    </row>
    <row r="852" spans="7:11" ht="15">
      <c r="G852" s="61"/>
      <c r="I852" s="61"/>
      <c r="K852" s="232"/>
    </row>
    <row r="853" spans="7:11" ht="15">
      <c r="G853" s="61"/>
      <c r="I853" s="61"/>
      <c r="K853" s="232"/>
    </row>
    <row r="854" spans="7:11" ht="15">
      <c r="G854" s="61"/>
      <c r="I854" s="61"/>
      <c r="K854" s="232"/>
    </row>
    <row r="855" spans="7:11" ht="15">
      <c r="G855" s="61"/>
      <c r="I855" s="61"/>
      <c r="K855" s="232"/>
    </row>
    <row r="856" spans="7:11" ht="15">
      <c r="G856" s="61"/>
      <c r="I856" s="61"/>
      <c r="K856" s="232"/>
    </row>
  </sheetData>
  <sheetProtection/>
  <mergeCells count="14">
    <mergeCell ref="F1:K1"/>
    <mergeCell ref="N6:N8"/>
    <mergeCell ref="H6:H8"/>
    <mergeCell ref="I6:I8"/>
    <mergeCell ref="B7:F7"/>
    <mergeCell ref="J6:J8"/>
    <mergeCell ref="F3:L3"/>
    <mergeCell ref="F2:L2"/>
    <mergeCell ref="K6:K8"/>
    <mergeCell ref="L6:L8"/>
    <mergeCell ref="A4:L4"/>
    <mergeCell ref="A6:A8"/>
    <mergeCell ref="B6:F6"/>
    <mergeCell ref="G6:G8"/>
  </mergeCells>
  <printOptions/>
  <pageMargins left="0.5905511811023623" right="0" top="0.3937007874015748" bottom="0.1968503937007874" header="0" footer="0"/>
  <pageSetup horizontalDpi="600" verticalDpi="600" orientation="portrait" paperSize="9" scale="93" r:id="rId1"/>
  <rowBreaks count="1" manualBreakCount="1">
    <brk id="50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857"/>
  <sheetViews>
    <sheetView tabSelected="1" view="pageBreakPreview" zoomScaleSheetLayoutView="100" zoomScalePageLayoutView="0" workbookViewId="0" topLeftCell="A555">
      <selection activeCell="I1" sqref="I1"/>
    </sheetView>
  </sheetViews>
  <sheetFormatPr defaultColWidth="9.140625" defaultRowHeight="12.75"/>
  <cols>
    <col min="1" max="1" width="35.8515625" style="120" customWidth="1"/>
    <col min="2" max="2" width="7.00390625" style="273" customWidth="1"/>
    <col min="3" max="3" width="6.7109375" style="273" customWidth="1"/>
    <col min="4" max="4" width="5.140625" style="273" customWidth="1"/>
    <col min="5" max="5" width="9.7109375" style="273" customWidth="1"/>
    <col min="6" max="6" width="7.28125" style="273" customWidth="1"/>
    <col min="7" max="7" width="0.13671875" style="18" customWidth="1"/>
    <col min="8" max="8" width="13.421875" style="187" hidden="1" customWidth="1"/>
    <col min="9" max="9" width="12.140625" style="187" customWidth="1"/>
    <col min="10" max="10" width="14.57421875" style="187" customWidth="1"/>
    <col min="11" max="11" width="14.57421875" style="186" hidden="1" customWidth="1"/>
    <col min="12" max="12" width="15.57421875" style="188" customWidth="1"/>
    <col min="13" max="13" width="15.421875" style="18" bestFit="1" customWidth="1"/>
    <col min="14" max="16384" width="9.140625" style="18" customWidth="1"/>
  </cols>
  <sheetData>
    <row r="1" spans="1:12" s="318" customFormat="1" ht="15">
      <c r="A1" s="314"/>
      <c r="B1" s="315"/>
      <c r="C1" s="315"/>
      <c r="D1" s="315"/>
      <c r="E1" s="316"/>
      <c r="F1" s="316"/>
      <c r="G1" s="316"/>
      <c r="H1" s="317"/>
      <c r="I1" s="317"/>
      <c r="J1" s="317"/>
      <c r="K1" s="317"/>
      <c r="L1" s="317"/>
    </row>
    <row r="2" spans="2:12" ht="15">
      <c r="B2" s="299"/>
      <c r="C2" s="299"/>
      <c r="D2" s="299"/>
      <c r="E2" s="359"/>
      <c r="F2" s="360"/>
      <c r="G2" s="360"/>
      <c r="H2" s="261"/>
      <c r="I2" s="356" t="s">
        <v>553</v>
      </c>
      <c r="J2" s="356"/>
      <c r="K2" s="356"/>
      <c r="L2" s="356"/>
    </row>
    <row r="3" spans="2:14" ht="30" customHeight="1">
      <c r="B3" s="299"/>
      <c r="C3" s="299"/>
      <c r="D3" s="299"/>
      <c r="E3" s="67"/>
      <c r="F3" s="67"/>
      <c r="G3" s="67"/>
      <c r="H3" s="179"/>
      <c r="I3" s="334" t="s">
        <v>549</v>
      </c>
      <c r="J3" s="334"/>
      <c r="K3" s="334"/>
      <c r="L3" s="334"/>
      <c r="M3" s="68"/>
      <c r="N3" s="68"/>
    </row>
    <row r="4" spans="1:12" ht="32.25" customHeight="1">
      <c r="A4" s="357" t="s">
        <v>540</v>
      </c>
      <c r="B4" s="358"/>
      <c r="C4" s="358"/>
      <c r="D4" s="358"/>
      <c r="E4" s="358"/>
      <c r="F4" s="358"/>
      <c r="G4" s="358"/>
      <c r="H4" s="329"/>
      <c r="I4" s="329"/>
      <c r="J4" s="329"/>
      <c r="K4" s="329"/>
      <c r="L4" s="329"/>
    </row>
    <row r="5" spans="9:12" ht="14.25" customHeight="1">
      <c r="I5" s="186"/>
      <c r="J5" s="186"/>
      <c r="L5" s="186" t="s">
        <v>542</v>
      </c>
    </row>
    <row r="6" spans="1:12" ht="12.75" customHeight="1">
      <c r="A6" s="342" t="s">
        <v>82</v>
      </c>
      <c r="B6" s="343" t="s">
        <v>83</v>
      </c>
      <c r="C6" s="343"/>
      <c r="D6" s="343"/>
      <c r="E6" s="343"/>
      <c r="F6" s="343"/>
      <c r="G6" s="344" t="s">
        <v>84</v>
      </c>
      <c r="H6" s="346" t="s">
        <v>523</v>
      </c>
      <c r="I6" s="338" t="s">
        <v>539</v>
      </c>
      <c r="J6" s="338" t="s">
        <v>541</v>
      </c>
      <c r="K6" s="189"/>
      <c r="L6" s="353" t="s">
        <v>543</v>
      </c>
    </row>
    <row r="7" spans="1:12" ht="15" customHeight="1">
      <c r="A7" s="342"/>
      <c r="B7" s="343" t="s">
        <v>536</v>
      </c>
      <c r="C7" s="343"/>
      <c r="D7" s="343"/>
      <c r="E7" s="343"/>
      <c r="F7" s="343"/>
      <c r="G7" s="344"/>
      <c r="H7" s="347"/>
      <c r="I7" s="339"/>
      <c r="J7" s="338"/>
      <c r="K7" s="189"/>
      <c r="L7" s="354"/>
    </row>
    <row r="8" spans="1:12" ht="36" customHeight="1">
      <c r="A8" s="342"/>
      <c r="B8" s="19" t="s">
        <v>533</v>
      </c>
      <c r="C8" s="19" t="s">
        <v>86</v>
      </c>
      <c r="D8" s="19" t="s">
        <v>87</v>
      </c>
      <c r="E8" s="19" t="s">
        <v>534</v>
      </c>
      <c r="F8" s="19" t="s">
        <v>535</v>
      </c>
      <c r="G8" s="344"/>
      <c r="H8" s="347"/>
      <c r="I8" s="339"/>
      <c r="J8" s="338"/>
      <c r="K8" s="189"/>
      <c r="L8" s="355"/>
    </row>
    <row r="9" spans="1:12" s="108" customFormat="1" ht="8.25">
      <c r="A9" s="105">
        <v>1</v>
      </c>
      <c r="B9" s="300">
        <v>2</v>
      </c>
      <c r="C9" s="300">
        <v>3</v>
      </c>
      <c r="D9" s="300">
        <v>4</v>
      </c>
      <c r="E9" s="300">
        <v>5</v>
      </c>
      <c r="F9" s="300">
        <v>6</v>
      </c>
      <c r="G9" s="105"/>
      <c r="H9" s="191">
        <v>6</v>
      </c>
      <c r="I9" s="119">
        <v>7</v>
      </c>
      <c r="J9" s="118">
        <v>8</v>
      </c>
      <c r="K9" s="118"/>
      <c r="L9" s="118" t="s">
        <v>544</v>
      </c>
    </row>
    <row r="10" spans="1:13" ht="43.5" customHeight="1" hidden="1">
      <c r="A10" s="121" t="s">
        <v>61</v>
      </c>
      <c r="B10" s="274" t="s">
        <v>88</v>
      </c>
      <c r="C10" s="274" t="s">
        <v>29</v>
      </c>
      <c r="D10" s="274" t="s">
        <v>62</v>
      </c>
      <c r="E10" s="274"/>
      <c r="F10" s="274"/>
      <c r="G10" s="20">
        <f>G11</f>
        <v>0</v>
      </c>
      <c r="H10" s="193">
        <v>0</v>
      </c>
      <c r="I10" s="192">
        <f>I11+I14+I16+I18+I20+I22</f>
        <v>0</v>
      </c>
      <c r="J10" s="192" t="e">
        <f>J11+J14+J16+J18+J20+J22</f>
        <v>#REF!</v>
      </c>
      <c r="K10" s="192"/>
      <c r="L10" s="192">
        <v>0</v>
      </c>
      <c r="M10" s="32"/>
    </row>
    <row r="11" spans="1:13" ht="45" customHeight="1" hidden="1">
      <c r="A11" s="122" t="s">
        <v>105</v>
      </c>
      <c r="B11" s="275" t="s">
        <v>88</v>
      </c>
      <c r="C11" s="275" t="s">
        <v>29</v>
      </c>
      <c r="D11" s="275" t="s">
        <v>62</v>
      </c>
      <c r="E11" s="275" t="s">
        <v>106</v>
      </c>
      <c r="F11" s="275"/>
      <c r="G11" s="27">
        <f>G12</f>
        <v>0</v>
      </c>
      <c r="H11" s="196">
        <v>0</v>
      </c>
      <c r="I11" s="195">
        <f>I12</f>
        <v>0</v>
      </c>
      <c r="J11" s="195" t="e">
        <f>J12</f>
        <v>#REF!</v>
      </c>
      <c r="K11" s="195"/>
      <c r="L11" s="195">
        <v>0</v>
      </c>
      <c r="M11" s="32"/>
    </row>
    <row r="12" spans="1:13" ht="30" customHeight="1" hidden="1">
      <c r="A12" s="122" t="s">
        <v>100</v>
      </c>
      <c r="B12" s="275" t="s">
        <v>88</v>
      </c>
      <c r="C12" s="275" t="s">
        <v>29</v>
      </c>
      <c r="D12" s="275" t="s">
        <v>62</v>
      </c>
      <c r="E12" s="275" t="s">
        <v>107</v>
      </c>
      <c r="F12" s="275"/>
      <c r="G12" s="27">
        <f>G13</f>
        <v>0</v>
      </c>
      <c r="H12" s="196">
        <v>0</v>
      </c>
      <c r="I12" s="195">
        <f>I13</f>
        <v>0</v>
      </c>
      <c r="J12" s="195" t="e">
        <f>J13</f>
        <v>#REF!</v>
      </c>
      <c r="K12" s="195"/>
      <c r="L12" s="195">
        <v>0</v>
      </c>
      <c r="M12" s="32"/>
    </row>
    <row r="13" spans="1:13" ht="30.75" customHeight="1" hidden="1">
      <c r="A13" s="122" t="s">
        <v>102</v>
      </c>
      <c r="B13" s="275" t="s">
        <v>88</v>
      </c>
      <c r="C13" s="275" t="s">
        <v>29</v>
      </c>
      <c r="D13" s="275" t="s">
        <v>62</v>
      </c>
      <c r="E13" s="275" t="s">
        <v>107</v>
      </c>
      <c r="F13" s="275" t="s">
        <v>99</v>
      </c>
      <c r="G13" s="27"/>
      <c r="H13" s="196">
        <v>0</v>
      </c>
      <c r="I13" s="195"/>
      <c r="J13" s="195" t="e">
        <f>#REF!+I13</f>
        <v>#REF!</v>
      </c>
      <c r="K13" s="195"/>
      <c r="L13" s="195">
        <v>0</v>
      </c>
      <c r="M13" s="32"/>
    </row>
    <row r="14" spans="1:13" ht="60.75" customHeight="1" hidden="1">
      <c r="A14" s="122" t="s">
        <v>108</v>
      </c>
      <c r="B14" s="301" t="s">
        <v>88</v>
      </c>
      <c r="C14" s="275" t="s">
        <v>29</v>
      </c>
      <c r="D14" s="275" t="s">
        <v>62</v>
      </c>
      <c r="E14" s="302">
        <v>7952014</v>
      </c>
      <c r="F14" s="275"/>
      <c r="G14" s="29"/>
      <c r="H14" s="196">
        <f>H15</f>
        <v>0</v>
      </c>
      <c r="I14" s="195">
        <f>I15</f>
        <v>0</v>
      </c>
      <c r="J14" s="195" t="e">
        <f>J15</f>
        <v>#REF!</v>
      </c>
      <c r="K14" s="195"/>
      <c r="L14" s="195">
        <f>L15</f>
        <v>0</v>
      </c>
      <c r="M14" s="32"/>
    </row>
    <row r="15" spans="1:13" ht="30" customHeight="1" hidden="1" thickBot="1">
      <c r="A15" s="122" t="s">
        <v>96</v>
      </c>
      <c r="B15" s="275" t="s">
        <v>88</v>
      </c>
      <c r="C15" s="275" t="s">
        <v>29</v>
      </c>
      <c r="D15" s="275" t="s">
        <v>62</v>
      </c>
      <c r="E15" s="302">
        <v>7952014</v>
      </c>
      <c r="F15" s="275" t="s">
        <v>95</v>
      </c>
      <c r="G15" s="27"/>
      <c r="H15" s="196"/>
      <c r="I15" s="195"/>
      <c r="J15" s="195" t="e">
        <f>#REF!+I15</f>
        <v>#REF!</v>
      </c>
      <c r="K15" s="195"/>
      <c r="L15" s="195"/>
      <c r="M15" s="32"/>
    </row>
    <row r="16" spans="1:13" ht="57.75" customHeight="1" hidden="1" thickBot="1">
      <c r="A16" s="122" t="s">
        <v>109</v>
      </c>
      <c r="B16" s="301" t="s">
        <v>88</v>
      </c>
      <c r="C16" s="275" t="s">
        <v>29</v>
      </c>
      <c r="D16" s="275" t="s">
        <v>62</v>
      </c>
      <c r="E16" s="302">
        <v>7952013</v>
      </c>
      <c r="F16" s="275"/>
      <c r="G16" s="27"/>
      <c r="H16" s="196">
        <f>H17</f>
        <v>0</v>
      </c>
      <c r="I16" s="195">
        <f>I17</f>
        <v>0</v>
      </c>
      <c r="J16" s="195" t="e">
        <f>J17</f>
        <v>#REF!</v>
      </c>
      <c r="K16" s="195"/>
      <c r="L16" s="195">
        <f>L17</f>
        <v>0</v>
      </c>
      <c r="M16" s="32"/>
    </row>
    <row r="17" spans="1:13" ht="30" customHeight="1" hidden="1" thickBot="1">
      <c r="A17" s="122" t="s">
        <v>96</v>
      </c>
      <c r="B17" s="275" t="s">
        <v>88</v>
      </c>
      <c r="C17" s="275" t="s">
        <v>29</v>
      </c>
      <c r="D17" s="275" t="s">
        <v>62</v>
      </c>
      <c r="E17" s="302">
        <v>7952013</v>
      </c>
      <c r="F17" s="275" t="s">
        <v>95</v>
      </c>
      <c r="G17" s="27"/>
      <c r="H17" s="196"/>
      <c r="I17" s="195"/>
      <c r="J17" s="195" t="e">
        <f>#REF!+I17</f>
        <v>#REF!</v>
      </c>
      <c r="K17" s="195"/>
      <c r="L17" s="195"/>
      <c r="M17" s="32"/>
    </row>
    <row r="18" spans="1:13" ht="57" customHeight="1" hidden="1" thickBot="1">
      <c r="A18" s="122" t="s">
        <v>110</v>
      </c>
      <c r="B18" s="301" t="s">
        <v>88</v>
      </c>
      <c r="C18" s="275" t="s">
        <v>29</v>
      </c>
      <c r="D18" s="275" t="s">
        <v>62</v>
      </c>
      <c r="E18" s="302">
        <v>7952015</v>
      </c>
      <c r="F18" s="275"/>
      <c r="G18" s="27"/>
      <c r="H18" s="196">
        <f>H19</f>
        <v>0</v>
      </c>
      <c r="I18" s="195">
        <f>I19</f>
        <v>0</v>
      </c>
      <c r="J18" s="195" t="e">
        <f>J19</f>
        <v>#REF!</v>
      </c>
      <c r="K18" s="195"/>
      <c r="L18" s="195">
        <f>L19</f>
        <v>0</v>
      </c>
      <c r="M18" s="32"/>
    </row>
    <row r="19" spans="1:13" ht="30" customHeight="1" hidden="1" thickBot="1">
      <c r="A19" s="122" t="s">
        <v>96</v>
      </c>
      <c r="B19" s="275" t="s">
        <v>88</v>
      </c>
      <c r="C19" s="275" t="s">
        <v>29</v>
      </c>
      <c r="D19" s="275" t="s">
        <v>62</v>
      </c>
      <c r="E19" s="302">
        <v>7952015</v>
      </c>
      <c r="F19" s="275" t="s">
        <v>95</v>
      </c>
      <c r="G19" s="27"/>
      <c r="H19" s="196"/>
      <c r="I19" s="195"/>
      <c r="J19" s="195" t="e">
        <f>#REF!+I19</f>
        <v>#REF!</v>
      </c>
      <c r="K19" s="195"/>
      <c r="L19" s="195"/>
      <c r="M19" s="32"/>
    </row>
    <row r="20" spans="1:13" ht="90" customHeight="1" hidden="1" thickBot="1">
      <c r="A20" s="122" t="s">
        <v>111</v>
      </c>
      <c r="B20" s="301" t="s">
        <v>88</v>
      </c>
      <c r="C20" s="275" t="s">
        <v>29</v>
      </c>
      <c r="D20" s="275" t="s">
        <v>62</v>
      </c>
      <c r="E20" s="302">
        <v>7952016</v>
      </c>
      <c r="F20" s="275"/>
      <c r="G20" s="27"/>
      <c r="H20" s="196">
        <f>H21</f>
        <v>0</v>
      </c>
      <c r="I20" s="195">
        <f>I21</f>
        <v>0</v>
      </c>
      <c r="J20" s="195" t="e">
        <f>J21</f>
        <v>#REF!</v>
      </c>
      <c r="K20" s="195"/>
      <c r="L20" s="195">
        <f>L21</f>
        <v>0</v>
      </c>
      <c r="M20" s="32"/>
    </row>
    <row r="21" spans="1:13" ht="30" customHeight="1" hidden="1" thickBot="1">
      <c r="A21" s="122" t="s">
        <v>96</v>
      </c>
      <c r="B21" s="275" t="s">
        <v>88</v>
      </c>
      <c r="C21" s="275" t="s">
        <v>29</v>
      </c>
      <c r="D21" s="275" t="s">
        <v>62</v>
      </c>
      <c r="E21" s="302">
        <v>7952016</v>
      </c>
      <c r="F21" s="275" t="s">
        <v>95</v>
      </c>
      <c r="G21" s="27"/>
      <c r="H21" s="196"/>
      <c r="I21" s="195"/>
      <c r="J21" s="195" t="e">
        <f>#REF!+I21</f>
        <v>#REF!</v>
      </c>
      <c r="K21" s="195"/>
      <c r="L21" s="195"/>
      <c r="M21" s="32"/>
    </row>
    <row r="22" spans="1:13" ht="45" customHeight="1" hidden="1" thickBot="1">
      <c r="A22" s="122" t="s">
        <v>112</v>
      </c>
      <c r="B22" s="301" t="s">
        <v>88</v>
      </c>
      <c r="C22" s="275" t="s">
        <v>29</v>
      </c>
      <c r="D22" s="275" t="s">
        <v>62</v>
      </c>
      <c r="E22" s="302">
        <v>7952017</v>
      </c>
      <c r="F22" s="275"/>
      <c r="G22" s="27"/>
      <c r="H22" s="196">
        <f>H23</f>
        <v>0</v>
      </c>
      <c r="I22" s="195">
        <f>I23</f>
        <v>0</v>
      </c>
      <c r="J22" s="195" t="e">
        <f>J23</f>
        <v>#REF!</v>
      </c>
      <c r="K22" s="195"/>
      <c r="L22" s="195">
        <f>L23</f>
        <v>0</v>
      </c>
      <c r="M22" s="32"/>
    </row>
    <row r="23" spans="1:13" ht="33" customHeight="1" hidden="1" thickBot="1">
      <c r="A23" s="122" t="s">
        <v>96</v>
      </c>
      <c r="B23" s="275" t="s">
        <v>88</v>
      </c>
      <c r="C23" s="275" t="s">
        <v>29</v>
      </c>
      <c r="D23" s="275" t="s">
        <v>62</v>
      </c>
      <c r="E23" s="302">
        <v>7952017</v>
      </c>
      <c r="F23" s="275" t="s">
        <v>95</v>
      </c>
      <c r="G23" s="27"/>
      <c r="H23" s="196"/>
      <c r="I23" s="195">
        <f>30-30</f>
        <v>0</v>
      </c>
      <c r="J23" s="195" t="e">
        <f>#REF!+I23</f>
        <v>#REF!</v>
      </c>
      <c r="K23" s="195"/>
      <c r="L23" s="195"/>
      <c r="M23" s="32"/>
    </row>
    <row r="24" spans="1:13" ht="15">
      <c r="A24" s="267" t="s">
        <v>113</v>
      </c>
      <c r="B24" s="276" t="s">
        <v>114</v>
      </c>
      <c r="C24" s="276"/>
      <c r="D24" s="276"/>
      <c r="E24" s="276"/>
      <c r="F24" s="276"/>
      <c r="G24" s="101" t="e">
        <f>#REF!+G25+G123</f>
        <v>#REF!</v>
      </c>
      <c r="H24" s="194">
        <f>H25+H123</f>
        <v>206945.15</v>
      </c>
      <c r="I24" s="194">
        <f>I25+I123</f>
        <v>12214.921</v>
      </c>
      <c r="J24" s="194">
        <f>J25+J123</f>
        <v>220827.47099999996</v>
      </c>
      <c r="K24" s="194">
        <f>J29+J32+J35+J39+J41+J43+J44+J45+J48+J50+J52+J53+J57+J66+J78+J80+J92+J100+J105+J108+J109+J110+J115+J116+J117+J118+J122+J130+J132+J136+J140</f>
        <v>220827.471</v>
      </c>
      <c r="L24" s="268">
        <f>L25+L123</f>
        <v>232279.95099999997</v>
      </c>
      <c r="M24" s="266"/>
    </row>
    <row r="25" spans="1:13" ht="15">
      <c r="A25" s="121" t="s">
        <v>89</v>
      </c>
      <c r="B25" s="274" t="s">
        <v>114</v>
      </c>
      <c r="C25" s="274" t="s">
        <v>15</v>
      </c>
      <c r="D25" s="274"/>
      <c r="E25" s="274"/>
      <c r="F25" s="274"/>
      <c r="G25" s="20" t="e">
        <f>G26+G36+G88+G93+G102</f>
        <v>#REF!</v>
      </c>
      <c r="H25" s="193">
        <f>H36+H88+H93+H102+H26</f>
        <v>189347.05</v>
      </c>
      <c r="I25" s="192">
        <f>I36+I88+I93+I102+I26</f>
        <v>8645.021</v>
      </c>
      <c r="J25" s="192">
        <f>J36+J88+J93+J102+J26</f>
        <v>199659.47099999996</v>
      </c>
      <c r="K25" s="192">
        <f>J24-K24</f>
        <v>0</v>
      </c>
      <c r="L25" s="265">
        <f>L36+L88+L93+L102+L26</f>
        <v>211118.95099999997</v>
      </c>
      <c r="M25" s="32"/>
    </row>
    <row r="26" spans="1:12" ht="15" customHeight="1">
      <c r="A26" s="121" t="s">
        <v>44</v>
      </c>
      <c r="B26" s="274" t="s">
        <v>114</v>
      </c>
      <c r="C26" s="274" t="s">
        <v>15</v>
      </c>
      <c r="D26" s="274" t="s">
        <v>7</v>
      </c>
      <c r="E26" s="274"/>
      <c r="F26" s="274"/>
      <c r="G26" s="20">
        <f>G27</f>
        <v>-926.36</v>
      </c>
      <c r="H26" s="193">
        <f>H27+H30+H33</f>
        <v>0</v>
      </c>
      <c r="I26" s="192">
        <f>I27+I30+I33</f>
        <v>0</v>
      </c>
      <c r="J26" s="192">
        <f aca="true" t="shared" si="0" ref="J26:J35">H26+I26</f>
        <v>0</v>
      </c>
      <c r="K26" s="192"/>
      <c r="L26" s="192">
        <f>L27+L30+L33</f>
        <v>0</v>
      </c>
    </row>
    <row r="27" spans="1:12" ht="15" customHeight="1">
      <c r="A27" s="122" t="s">
        <v>121</v>
      </c>
      <c r="B27" s="275" t="s">
        <v>114</v>
      </c>
      <c r="C27" s="275" t="s">
        <v>15</v>
      </c>
      <c r="D27" s="275" t="s">
        <v>7</v>
      </c>
      <c r="E27" s="275" t="s">
        <v>122</v>
      </c>
      <c r="F27" s="275"/>
      <c r="G27" s="27">
        <f>G28</f>
        <v>-926.36</v>
      </c>
      <c r="H27" s="196">
        <f>H28</f>
        <v>0</v>
      </c>
      <c r="I27" s="195">
        <f>I28</f>
        <v>0</v>
      </c>
      <c r="J27" s="195">
        <f t="shared" si="0"/>
        <v>0</v>
      </c>
      <c r="K27" s="195"/>
      <c r="L27" s="195">
        <f>L28</f>
        <v>0</v>
      </c>
    </row>
    <row r="28" spans="1:12" ht="30" customHeight="1" hidden="1">
      <c r="A28" s="122" t="s">
        <v>100</v>
      </c>
      <c r="B28" s="275" t="s">
        <v>114</v>
      </c>
      <c r="C28" s="275" t="s">
        <v>15</v>
      </c>
      <c r="D28" s="275" t="s">
        <v>7</v>
      </c>
      <c r="E28" s="275" t="s">
        <v>123</v>
      </c>
      <c r="F28" s="275"/>
      <c r="G28" s="27">
        <f>G29+G32</f>
        <v>-926.36</v>
      </c>
      <c r="H28" s="196">
        <f>H29</f>
        <v>0</v>
      </c>
      <c r="I28" s="195">
        <f>I29</f>
        <v>0</v>
      </c>
      <c r="J28" s="195">
        <f t="shared" si="0"/>
        <v>0</v>
      </c>
      <c r="K28" s="195"/>
      <c r="L28" s="195">
        <f>L29</f>
        <v>0</v>
      </c>
    </row>
    <row r="29" spans="1:12" ht="30" customHeight="1" hidden="1">
      <c r="A29" s="124" t="s">
        <v>170</v>
      </c>
      <c r="B29" s="275" t="s">
        <v>114</v>
      </c>
      <c r="C29" s="275" t="s">
        <v>15</v>
      </c>
      <c r="D29" s="275" t="s">
        <v>7</v>
      </c>
      <c r="E29" s="275" t="s">
        <v>123</v>
      </c>
      <c r="F29" s="275" t="s">
        <v>137</v>
      </c>
      <c r="G29" s="27">
        <f>-36.76+103.4</f>
        <v>66.64000000000001</v>
      </c>
      <c r="H29" s="196"/>
      <c r="I29" s="195"/>
      <c r="J29" s="195">
        <f t="shared" si="0"/>
        <v>0</v>
      </c>
      <c r="K29" s="195"/>
      <c r="L29" s="195"/>
    </row>
    <row r="30" spans="1:12" ht="30" customHeight="1" hidden="1">
      <c r="A30" s="125" t="s">
        <v>439</v>
      </c>
      <c r="B30" s="275" t="s">
        <v>114</v>
      </c>
      <c r="C30" s="275" t="s">
        <v>15</v>
      </c>
      <c r="D30" s="275" t="s">
        <v>7</v>
      </c>
      <c r="E30" s="275" t="s">
        <v>343</v>
      </c>
      <c r="F30" s="275"/>
      <c r="G30" s="27"/>
      <c r="H30" s="196">
        <f>H31</f>
        <v>0</v>
      </c>
      <c r="I30" s="195">
        <f>I31</f>
        <v>0</v>
      </c>
      <c r="J30" s="195">
        <f t="shared" si="0"/>
        <v>0</v>
      </c>
      <c r="K30" s="195"/>
      <c r="L30" s="195">
        <f>L31</f>
        <v>0</v>
      </c>
    </row>
    <row r="31" spans="1:12" ht="21" hidden="1">
      <c r="A31" s="125" t="s">
        <v>458</v>
      </c>
      <c r="B31" s="275" t="s">
        <v>114</v>
      </c>
      <c r="C31" s="275" t="s">
        <v>15</v>
      </c>
      <c r="D31" s="275" t="s">
        <v>7</v>
      </c>
      <c r="E31" s="275" t="s">
        <v>459</v>
      </c>
      <c r="F31" s="275"/>
      <c r="G31" s="27"/>
      <c r="H31" s="196">
        <f>H32</f>
        <v>0</v>
      </c>
      <c r="I31" s="195">
        <f>I32</f>
        <v>0</v>
      </c>
      <c r="J31" s="195">
        <f t="shared" si="0"/>
        <v>0</v>
      </c>
      <c r="K31" s="195"/>
      <c r="L31" s="195">
        <f>L32</f>
        <v>0</v>
      </c>
    </row>
    <row r="32" spans="1:12" ht="15" hidden="1">
      <c r="A32" s="124" t="s">
        <v>170</v>
      </c>
      <c r="B32" s="275" t="s">
        <v>114</v>
      </c>
      <c r="C32" s="275" t="s">
        <v>15</v>
      </c>
      <c r="D32" s="275" t="s">
        <v>7</v>
      </c>
      <c r="E32" s="275" t="s">
        <v>459</v>
      </c>
      <c r="F32" s="275" t="s">
        <v>137</v>
      </c>
      <c r="G32" s="27">
        <f>-112.8-880.2</f>
        <v>-993</v>
      </c>
      <c r="H32" s="196"/>
      <c r="I32" s="195"/>
      <c r="J32" s="195">
        <f t="shared" si="0"/>
        <v>0</v>
      </c>
      <c r="K32" s="195"/>
      <c r="L32" s="195"/>
    </row>
    <row r="33" spans="1:12" ht="15" hidden="1">
      <c r="A33" s="125" t="s">
        <v>334</v>
      </c>
      <c r="B33" s="275" t="s">
        <v>114</v>
      </c>
      <c r="C33" s="275" t="s">
        <v>15</v>
      </c>
      <c r="D33" s="275" t="s">
        <v>7</v>
      </c>
      <c r="E33" s="275" t="s">
        <v>263</v>
      </c>
      <c r="F33" s="275"/>
      <c r="G33" s="27"/>
      <c r="H33" s="196">
        <f>H34</f>
        <v>0</v>
      </c>
      <c r="I33" s="195">
        <f>I34</f>
        <v>0</v>
      </c>
      <c r="J33" s="195">
        <f t="shared" si="0"/>
        <v>0</v>
      </c>
      <c r="K33" s="195"/>
      <c r="L33" s="195">
        <f>L34</f>
        <v>0</v>
      </c>
    </row>
    <row r="34" spans="1:12" ht="21" hidden="1">
      <c r="A34" s="126" t="s">
        <v>295</v>
      </c>
      <c r="B34" s="275" t="s">
        <v>114</v>
      </c>
      <c r="C34" s="275" t="s">
        <v>15</v>
      </c>
      <c r="D34" s="275" t="s">
        <v>7</v>
      </c>
      <c r="E34" s="275" t="s">
        <v>296</v>
      </c>
      <c r="F34" s="275"/>
      <c r="G34" s="27"/>
      <c r="H34" s="196">
        <f>H35</f>
        <v>0</v>
      </c>
      <c r="I34" s="195">
        <f>I35</f>
        <v>0</v>
      </c>
      <c r="J34" s="195">
        <f t="shared" si="0"/>
        <v>0</v>
      </c>
      <c r="K34" s="195"/>
      <c r="L34" s="195">
        <f>L35</f>
        <v>0</v>
      </c>
    </row>
    <row r="35" spans="1:12" ht="15" hidden="1">
      <c r="A35" s="124" t="s">
        <v>170</v>
      </c>
      <c r="B35" s="275" t="s">
        <v>114</v>
      </c>
      <c r="C35" s="275" t="s">
        <v>15</v>
      </c>
      <c r="D35" s="275" t="s">
        <v>7</v>
      </c>
      <c r="E35" s="275" t="s">
        <v>296</v>
      </c>
      <c r="F35" s="275" t="s">
        <v>137</v>
      </c>
      <c r="G35" s="27"/>
      <c r="H35" s="196"/>
      <c r="I35" s="195"/>
      <c r="J35" s="195">
        <f t="shared" si="0"/>
        <v>0</v>
      </c>
      <c r="K35" s="195"/>
      <c r="L35" s="195"/>
    </row>
    <row r="36" spans="1:12" ht="15">
      <c r="A36" s="121" t="s">
        <v>45</v>
      </c>
      <c r="B36" s="274" t="s">
        <v>114</v>
      </c>
      <c r="C36" s="274" t="s">
        <v>15</v>
      </c>
      <c r="D36" s="274" t="s">
        <v>8</v>
      </c>
      <c r="E36" s="274"/>
      <c r="F36" s="274"/>
      <c r="G36" s="22" t="e">
        <f>G37+G58+#REF!+#REF!+#REF!+#REF!</f>
        <v>#REF!</v>
      </c>
      <c r="H36" s="192">
        <f>H37+H58+H76+H83+H67+H74-H77</f>
        <v>183459.02</v>
      </c>
      <c r="I36" s="192">
        <f>I37+I58+I76+I83+I67+I74</f>
        <v>5201.93</v>
      </c>
      <c r="J36" s="192">
        <f>J37+J58+J76+J83+J67+J74</f>
        <v>190328.34999999998</v>
      </c>
      <c r="K36" s="192"/>
      <c r="L36" s="192">
        <f>L37+L58+L76+L83+L67+L74</f>
        <v>201748.02999999997</v>
      </c>
    </row>
    <row r="37" spans="1:12" ht="21.75">
      <c r="A37" s="122" t="s">
        <v>125</v>
      </c>
      <c r="B37" s="275" t="s">
        <v>114</v>
      </c>
      <c r="C37" s="275" t="s">
        <v>15</v>
      </c>
      <c r="D37" s="275" t="s">
        <v>8</v>
      </c>
      <c r="E37" s="275" t="s">
        <v>126</v>
      </c>
      <c r="F37" s="275"/>
      <c r="G37" s="26">
        <f>G40</f>
        <v>867.76</v>
      </c>
      <c r="H37" s="196">
        <f>H38+H40+H46+H49+H51+H53+H54+H55</f>
        <v>176208.00999999998</v>
      </c>
      <c r="I37" s="195">
        <f>I38+I40+I46+I49+I51+I53+I54+I55</f>
        <v>8656.880000000001</v>
      </c>
      <c r="J37" s="195">
        <f aca="true" t="shared" si="1" ref="J37:J100">H37+I37</f>
        <v>184864.88999999998</v>
      </c>
      <c r="K37" s="195"/>
      <c r="L37" s="195">
        <f>L38+L40+L46+L49+L51+L53+L54+L55</f>
        <v>194561.16999999998</v>
      </c>
    </row>
    <row r="38" spans="1:12" ht="52.5">
      <c r="A38" s="127" t="s">
        <v>429</v>
      </c>
      <c r="B38" s="301" t="s">
        <v>114</v>
      </c>
      <c r="C38" s="301" t="s">
        <v>15</v>
      </c>
      <c r="D38" s="301" t="s">
        <v>8</v>
      </c>
      <c r="E38" s="301" t="s">
        <v>430</v>
      </c>
      <c r="F38" s="275"/>
      <c r="G38" s="26"/>
      <c r="H38" s="196">
        <f>H39</f>
        <v>138428.4</v>
      </c>
      <c r="I38" s="195">
        <f>I39</f>
        <v>7783.6</v>
      </c>
      <c r="J38" s="195">
        <f t="shared" si="1"/>
        <v>146212</v>
      </c>
      <c r="K38" s="195"/>
      <c r="L38" s="195">
        <f>L39</f>
        <v>153936</v>
      </c>
    </row>
    <row r="39" spans="1:12" ht="31.5">
      <c r="A39" s="125" t="s">
        <v>128</v>
      </c>
      <c r="B39" s="275" t="s">
        <v>114</v>
      </c>
      <c r="C39" s="275" t="s">
        <v>15</v>
      </c>
      <c r="D39" s="275" t="s">
        <v>8</v>
      </c>
      <c r="E39" s="275" t="s">
        <v>133</v>
      </c>
      <c r="F39" s="275" t="s">
        <v>129</v>
      </c>
      <c r="G39" s="27"/>
      <c r="H39" s="196">
        <v>138428.4</v>
      </c>
      <c r="I39" s="195">
        <v>7783.6</v>
      </c>
      <c r="J39" s="195">
        <f t="shared" si="1"/>
        <v>146212</v>
      </c>
      <c r="K39" s="195"/>
      <c r="L39" s="195">
        <v>153936</v>
      </c>
    </row>
    <row r="40" spans="1:12" ht="15">
      <c r="A40" s="122" t="s">
        <v>100</v>
      </c>
      <c r="B40" s="275" t="s">
        <v>114</v>
      </c>
      <c r="C40" s="275" t="s">
        <v>15</v>
      </c>
      <c r="D40" s="275" t="s">
        <v>8</v>
      </c>
      <c r="E40" s="275" t="s">
        <v>127</v>
      </c>
      <c r="F40" s="275"/>
      <c r="G40" s="27">
        <f>G41+G47</f>
        <v>867.76</v>
      </c>
      <c r="H40" s="196">
        <f>H41+H44+H45+H42+H43</f>
        <v>34007.81</v>
      </c>
      <c r="I40" s="195">
        <f>I41+I44+I45+I42+I43</f>
        <v>4645.08</v>
      </c>
      <c r="J40" s="195">
        <f t="shared" si="1"/>
        <v>38652.89</v>
      </c>
      <c r="K40" s="195"/>
      <c r="L40" s="195">
        <f>L41+L44+L45+L42+L43</f>
        <v>40625.17</v>
      </c>
    </row>
    <row r="41" spans="1:12" ht="31.5" hidden="1">
      <c r="A41" s="125" t="s">
        <v>159</v>
      </c>
      <c r="B41" s="275" t="s">
        <v>114</v>
      </c>
      <c r="C41" s="275" t="s">
        <v>15</v>
      </c>
      <c r="D41" s="275" t="s">
        <v>8</v>
      </c>
      <c r="E41" s="275" t="s">
        <v>127</v>
      </c>
      <c r="F41" s="275" t="s">
        <v>160</v>
      </c>
      <c r="G41" s="27">
        <f>36.76+38-200</f>
        <v>-125.24000000000001</v>
      </c>
      <c r="H41" s="196"/>
      <c r="I41" s="195"/>
      <c r="J41" s="195">
        <f t="shared" si="1"/>
        <v>0</v>
      </c>
      <c r="K41" s="195"/>
      <c r="L41" s="195"/>
    </row>
    <row r="42" spans="1:12" ht="31.5" hidden="1">
      <c r="A42" s="125" t="s">
        <v>163</v>
      </c>
      <c r="B42" s="275" t="s">
        <v>114</v>
      </c>
      <c r="C42" s="275" t="s">
        <v>15</v>
      </c>
      <c r="D42" s="275" t="s">
        <v>8</v>
      </c>
      <c r="E42" s="275" t="s">
        <v>127</v>
      </c>
      <c r="F42" s="275" t="s">
        <v>164</v>
      </c>
      <c r="G42" s="27"/>
      <c r="H42" s="196"/>
      <c r="I42" s="195"/>
      <c r="J42" s="195">
        <f t="shared" si="1"/>
        <v>0</v>
      </c>
      <c r="K42" s="195"/>
      <c r="L42" s="195"/>
    </row>
    <row r="43" spans="1:12" ht="31.5" hidden="1">
      <c r="A43" s="125" t="s">
        <v>150</v>
      </c>
      <c r="B43" s="275" t="s">
        <v>114</v>
      </c>
      <c r="C43" s="275" t="s">
        <v>15</v>
      </c>
      <c r="D43" s="275" t="s">
        <v>8</v>
      </c>
      <c r="E43" s="275" t="s">
        <v>127</v>
      </c>
      <c r="F43" s="275" t="s">
        <v>152</v>
      </c>
      <c r="G43" s="27"/>
      <c r="H43" s="196"/>
      <c r="I43" s="195"/>
      <c r="J43" s="195">
        <f t="shared" si="1"/>
        <v>0</v>
      </c>
      <c r="K43" s="195"/>
      <c r="L43" s="195"/>
    </row>
    <row r="44" spans="1:12" ht="31.5">
      <c r="A44" s="125" t="s">
        <v>128</v>
      </c>
      <c r="B44" s="275" t="s">
        <v>114</v>
      </c>
      <c r="C44" s="275" t="s">
        <v>15</v>
      </c>
      <c r="D44" s="275" t="s">
        <v>8</v>
      </c>
      <c r="E44" s="275" t="s">
        <v>127</v>
      </c>
      <c r="F44" s="275" t="s">
        <v>129</v>
      </c>
      <c r="G44" s="27"/>
      <c r="H44" s="196">
        <v>34007.81</v>
      </c>
      <c r="I44" s="195">
        <f>4645.08</f>
        <v>4645.08</v>
      </c>
      <c r="J44" s="195">
        <f t="shared" si="1"/>
        <v>38652.89</v>
      </c>
      <c r="K44" s="195"/>
      <c r="L44" s="195">
        <f>40701.04-75.87</f>
        <v>40625.17</v>
      </c>
    </row>
    <row r="45" spans="1:12" ht="15">
      <c r="A45" s="125" t="s">
        <v>438</v>
      </c>
      <c r="B45" s="275" t="s">
        <v>114</v>
      </c>
      <c r="C45" s="275" t="s">
        <v>15</v>
      </c>
      <c r="D45" s="275" t="s">
        <v>8</v>
      </c>
      <c r="E45" s="275" t="s">
        <v>127</v>
      </c>
      <c r="F45" s="275" t="s">
        <v>137</v>
      </c>
      <c r="G45" s="27"/>
      <c r="H45" s="196"/>
      <c r="I45" s="195"/>
      <c r="J45" s="195">
        <f t="shared" si="1"/>
        <v>0</v>
      </c>
      <c r="K45" s="195"/>
      <c r="L45" s="195"/>
    </row>
    <row r="46" spans="1:12" ht="32.25">
      <c r="A46" s="122" t="s">
        <v>101</v>
      </c>
      <c r="B46" s="275" t="s">
        <v>114</v>
      </c>
      <c r="C46" s="275" t="s">
        <v>15</v>
      </c>
      <c r="D46" s="275" t="s">
        <v>8</v>
      </c>
      <c r="E46" s="275" t="s">
        <v>130</v>
      </c>
      <c r="F46" s="275"/>
      <c r="G46" s="27"/>
      <c r="H46" s="196">
        <f>H47+H48</f>
        <v>3771.8</v>
      </c>
      <c r="I46" s="195">
        <f>I47+I48</f>
        <v>-3771.8</v>
      </c>
      <c r="J46" s="195">
        <f t="shared" si="1"/>
        <v>0</v>
      </c>
      <c r="K46" s="195"/>
      <c r="L46" s="195">
        <f>L47+L48</f>
        <v>0</v>
      </c>
    </row>
    <row r="47" spans="1:12" ht="15" hidden="1">
      <c r="A47" s="122" t="s">
        <v>102</v>
      </c>
      <c r="B47" s="275" t="s">
        <v>114</v>
      </c>
      <c r="C47" s="275" t="s">
        <v>15</v>
      </c>
      <c r="D47" s="275" t="s">
        <v>8</v>
      </c>
      <c r="E47" s="275" t="s">
        <v>130</v>
      </c>
      <c r="F47" s="275" t="s">
        <v>99</v>
      </c>
      <c r="G47" s="27">
        <f>112.8+880.2</f>
        <v>993</v>
      </c>
      <c r="H47" s="196"/>
      <c r="I47" s="195"/>
      <c r="J47" s="195">
        <f t="shared" si="1"/>
        <v>0</v>
      </c>
      <c r="K47" s="195"/>
      <c r="L47" s="195"/>
    </row>
    <row r="48" spans="1:12" ht="31.5">
      <c r="A48" s="125" t="s">
        <v>128</v>
      </c>
      <c r="B48" s="275" t="s">
        <v>114</v>
      </c>
      <c r="C48" s="275" t="s">
        <v>15</v>
      </c>
      <c r="D48" s="275" t="s">
        <v>8</v>
      </c>
      <c r="E48" s="275" t="s">
        <v>130</v>
      </c>
      <c r="F48" s="275" t="s">
        <v>129</v>
      </c>
      <c r="G48" s="27"/>
      <c r="H48" s="196">
        <v>3771.8</v>
      </c>
      <c r="I48" s="195">
        <v>-3771.8</v>
      </c>
      <c r="J48" s="195">
        <f t="shared" si="1"/>
        <v>0</v>
      </c>
      <c r="K48" s="195"/>
      <c r="L48" s="195"/>
    </row>
    <row r="49" spans="1:12" ht="21" hidden="1">
      <c r="A49" s="125" t="s">
        <v>433</v>
      </c>
      <c r="B49" s="275" t="s">
        <v>114</v>
      </c>
      <c r="C49" s="275" t="s">
        <v>15</v>
      </c>
      <c r="D49" s="275" t="s">
        <v>8</v>
      </c>
      <c r="E49" s="275" t="s">
        <v>136</v>
      </c>
      <c r="F49" s="275"/>
      <c r="G49" s="27"/>
      <c r="H49" s="196">
        <f>H50</f>
        <v>0</v>
      </c>
      <c r="I49" s="195">
        <f>I50</f>
        <v>0</v>
      </c>
      <c r="J49" s="195">
        <f t="shared" si="1"/>
        <v>0</v>
      </c>
      <c r="K49" s="195"/>
      <c r="L49" s="195">
        <f>L50</f>
        <v>0</v>
      </c>
    </row>
    <row r="50" spans="1:12" ht="15" hidden="1">
      <c r="A50" s="124" t="s">
        <v>170</v>
      </c>
      <c r="B50" s="275" t="s">
        <v>114</v>
      </c>
      <c r="C50" s="275" t="s">
        <v>15</v>
      </c>
      <c r="D50" s="275" t="s">
        <v>8</v>
      </c>
      <c r="E50" s="275" t="s">
        <v>136</v>
      </c>
      <c r="F50" s="275" t="s">
        <v>137</v>
      </c>
      <c r="G50" s="27"/>
      <c r="H50" s="196">
        <v>0</v>
      </c>
      <c r="I50" s="195"/>
      <c r="J50" s="195">
        <f t="shared" si="1"/>
        <v>0</v>
      </c>
      <c r="K50" s="195"/>
      <c r="L50" s="195">
        <v>0</v>
      </c>
    </row>
    <row r="51" spans="1:12" ht="21.75" hidden="1">
      <c r="A51" s="122" t="s">
        <v>432</v>
      </c>
      <c r="B51" s="275" t="s">
        <v>114</v>
      </c>
      <c r="C51" s="275" t="s">
        <v>15</v>
      </c>
      <c r="D51" s="275" t="s">
        <v>8</v>
      </c>
      <c r="E51" s="275" t="s">
        <v>138</v>
      </c>
      <c r="F51" s="275"/>
      <c r="G51" s="27"/>
      <c r="H51" s="196">
        <f>H52</f>
        <v>0</v>
      </c>
      <c r="I51" s="195">
        <f>I52</f>
        <v>0</v>
      </c>
      <c r="J51" s="195">
        <f t="shared" si="1"/>
        <v>0</v>
      </c>
      <c r="K51" s="195"/>
      <c r="L51" s="195">
        <f>L52</f>
        <v>0</v>
      </c>
    </row>
    <row r="52" spans="1:12" ht="15" hidden="1">
      <c r="A52" s="124" t="s">
        <v>170</v>
      </c>
      <c r="B52" s="275" t="s">
        <v>114</v>
      </c>
      <c r="C52" s="275" t="s">
        <v>15</v>
      </c>
      <c r="D52" s="275" t="s">
        <v>8</v>
      </c>
      <c r="E52" s="275" t="s">
        <v>138</v>
      </c>
      <c r="F52" s="275" t="s">
        <v>137</v>
      </c>
      <c r="G52" s="27"/>
      <c r="H52" s="196">
        <v>0</v>
      </c>
      <c r="I52" s="195"/>
      <c r="J52" s="195">
        <f t="shared" si="1"/>
        <v>0</v>
      </c>
      <c r="K52" s="195"/>
      <c r="L52" s="195">
        <v>0</v>
      </c>
    </row>
    <row r="53" spans="1:12" ht="42" hidden="1">
      <c r="A53" s="128" t="s">
        <v>131</v>
      </c>
      <c r="B53" s="275" t="s">
        <v>114</v>
      </c>
      <c r="C53" s="275" t="s">
        <v>15</v>
      </c>
      <c r="D53" s="275" t="s">
        <v>8</v>
      </c>
      <c r="E53" s="275" t="s">
        <v>132</v>
      </c>
      <c r="F53" s="275" t="s">
        <v>99</v>
      </c>
      <c r="G53" s="27"/>
      <c r="H53" s="196"/>
      <c r="I53" s="195"/>
      <c r="J53" s="195">
        <f t="shared" si="1"/>
        <v>0</v>
      </c>
      <c r="K53" s="195"/>
      <c r="L53" s="195"/>
    </row>
    <row r="54" spans="1:12" ht="32.25" hidden="1">
      <c r="A54" s="122" t="s">
        <v>134</v>
      </c>
      <c r="B54" s="275" t="s">
        <v>114</v>
      </c>
      <c r="C54" s="275" t="s">
        <v>15</v>
      </c>
      <c r="D54" s="275" t="s">
        <v>8</v>
      </c>
      <c r="E54" s="275" t="s">
        <v>135</v>
      </c>
      <c r="F54" s="275" t="s">
        <v>99</v>
      </c>
      <c r="G54" s="27"/>
      <c r="H54" s="196"/>
      <c r="I54" s="195"/>
      <c r="J54" s="195">
        <f t="shared" si="1"/>
        <v>0</v>
      </c>
      <c r="K54" s="195"/>
      <c r="L54" s="195"/>
    </row>
    <row r="55" spans="1:12" ht="21.75" hidden="1">
      <c r="A55" s="122" t="s">
        <v>139</v>
      </c>
      <c r="B55" s="275" t="s">
        <v>114</v>
      </c>
      <c r="C55" s="275" t="s">
        <v>15</v>
      </c>
      <c r="D55" s="275" t="s">
        <v>8</v>
      </c>
      <c r="E55" s="275" t="s">
        <v>140</v>
      </c>
      <c r="F55" s="275"/>
      <c r="G55" s="27"/>
      <c r="H55" s="196">
        <f>H56+H57</f>
        <v>0</v>
      </c>
      <c r="I55" s="195">
        <f>I56+I57</f>
        <v>0</v>
      </c>
      <c r="J55" s="195">
        <f t="shared" si="1"/>
        <v>0</v>
      </c>
      <c r="K55" s="195"/>
      <c r="L55" s="195">
        <f>L56+L57</f>
        <v>0</v>
      </c>
    </row>
    <row r="56" spans="1:12" ht="21.75" hidden="1">
      <c r="A56" s="122" t="s">
        <v>139</v>
      </c>
      <c r="B56" s="275" t="s">
        <v>114</v>
      </c>
      <c r="C56" s="275" t="s">
        <v>15</v>
      </c>
      <c r="D56" s="275" t="s">
        <v>8</v>
      </c>
      <c r="E56" s="275" t="s">
        <v>140</v>
      </c>
      <c r="F56" s="275" t="s">
        <v>99</v>
      </c>
      <c r="G56" s="27"/>
      <c r="H56" s="196"/>
      <c r="I56" s="195"/>
      <c r="J56" s="195">
        <f t="shared" si="1"/>
        <v>0</v>
      </c>
      <c r="K56" s="195"/>
      <c r="L56" s="195"/>
    </row>
    <row r="57" spans="1:12" ht="31.5" hidden="1">
      <c r="A57" s="125" t="s">
        <v>128</v>
      </c>
      <c r="B57" s="275" t="s">
        <v>114</v>
      </c>
      <c r="C57" s="275" t="s">
        <v>15</v>
      </c>
      <c r="D57" s="275" t="s">
        <v>8</v>
      </c>
      <c r="E57" s="275" t="s">
        <v>140</v>
      </c>
      <c r="F57" s="275" t="s">
        <v>129</v>
      </c>
      <c r="G57" s="27"/>
      <c r="H57" s="196"/>
      <c r="I57" s="195"/>
      <c r="J57" s="195">
        <f t="shared" si="1"/>
        <v>0</v>
      </c>
      <c r="K57" s="195"/>
      <c r="L57" s="195"/>
    </row>
    <row r="58" spans="1:12" ht="15">
      <c r="A58" s="122" t="s">
        <v>141</v>
      </c>
      <c r="B58" s="275" t="s">
        <v>114</v>
      </c>
      <c r="C58" s="275" t="s">
        <v>15</v>
      </c>
      <c r="D58" s="275" t="s">
        <v>8</v>
      </c>
      <c r="E58" s="275" t="s">
        <v>142</v>
      </c>
      <c r="F58" s="275"/>
      <c r="G58" s="27" t="e">
        <f aca="true" t="shared" si="2" ref="G58:L58">G59</f>
        <v>#REF!</v>
      </c>
      <c r="H58" s="196">
        <f t="shared" si="2"/>
        <v>6817.31</v>
      </c>
      <c r="I58" s="195">
        <f t="shared" si="2"/>
        <v>-3997.8500000000004</v>
      </c>
      <c r="J58" s="195">
        <f t="shared" si="1"/>
        <v>2819.46</v>
      </c>
      <c r="K58" s="195"/>
      <c r="L58" s="195">
        <f t="shared" si="2"/>
        <v>4486.86</v>
      </c>
    </row>
    <row r="59" spans="1:12" ht="15">
      <c r="A59" s="122" t="s">
        <v>100</v>
      </c>
      <c r="B59" s="275" t="s">
        <v>114</v>
      </c>
      <c r="C59" s="275" t="s">
        <v>15</v>
      </c>
      <c r="D59" s="275" t="s">
        <v>8</v>
      </c>
      <c r="E59" s="275" t="s">
        <v>143</v>
      </c>
      <c r="F59" s="275"/>
      <c r="G59" s="27" t="e">
        <f>G60+#REF!</f>
        <v>#REF!</v>
      </c>
      <c r="H59" s="196">
        <f>H60+H66+H61+H62+H63+H64+H65</f>
        <v>6817.31</v>
      </c>
      <c r="I59" s="195">
        <f>I60+I66+I61+I62+I63+I64+I65</f>
        <v>-3997.8500000000004</v>
      </c>
      <c r="J59" s="195">
        <f t="shared" si="1"/>
        <v>2819.46</v>
      </c>
      <c r="K59" s="195"/>
      <c r="L59" s="195">
        <f>L60+L66+L61+L62+L63+L64+L65</f>
        <v>4486.86</v>
      </c>
    </row>
    <row r="60" spans="1:12" ht="21.75" hidden="1">
      <c r="A60" s="129" t="s">
        <v>156</v>
      </c>
      <c r="B60" s="275" t="s">
        <v>114</v>
      </c>
      <c r="C60" s="275" t="s">
        <v>15</v>
      </c>
      <c r="D60" s="275" t="s">
        <v>8</v>
      </c>
      <c r="E60" s="275" t="s">
        <v>143</v>
      </c>
      <c r="F60" s="275" t="s">
        <v>157</v>
      </c>
      <c r="G60" s="27">
        <v>165.6</v>
      </c>
      <c r="H60" s="196"/>
      <c r="I60" s="195"/>
      <c r="J60" s="195">
        <f t="shared" si="1"/>
        <v>0</v>
      </c>
      <c r="K60" s="195"/>
      <c r="L60" s="195"/>
    </row>
    <row r="61" spans="1:12" ht="31.5" hidden="1">
      <c r="A61" s="125" t="s">
        <v>159</v>
      </c>
      <c r="B61" s="275" t="s">
        <v>114</v>
      </c>
      <c r="C61" s="275" t="s">
        <v>15</v>
      </c>
      <c r="D61" s="275" t="s">
        <v>8</v>
      </c>
      <c r="E61" s="275" t="s">
        <v>143</v>
      </c>
      <c r="F61" s="275" t="s">
        <v>160</v>
      </c>
      <c r="G61" s="27"/>
      <c r="H61" s="196"/>
      <c r="I61" s="195"/>
      <c r="J61" s="195">
        <f t="shared" si="1"/>
        <v>0</v>
      </c>
      <c r="K61" s="195"/>
      <c r="L61" s="195"/>
    </row>
    <row r="62" spans="1:12" ht="31.5" hidden="1">
      <c r="A62" s="125" t="s">
        <v>163</v>
      </c>
      <c r="B62" s="275" t="s">
        <v>114</v>
      </c>
      <c r="C62" s="275" t="s">
        <v>15</v>
      </c>
      <c r="D62" s="275" t="s">
        <v>8</v>
      </c>
      <c r="E62" s="275" t="s">
        <v>143</v>
      </c>
      <c r="F62" s="275" t="s">
        <v>164</v>
      </c>
      <c r="G62" s="27"/>
      <c r="H62" s="196"/>
      <c r="I62" s="195"/>
      <c r="J62" s="195">
        <f t="shared" si="1"/>
        <v>0</v>
      </c>
      <c r="K62" s="195"/>
      <c r="L62" s="195"/>
    </row>
    <row r="63" spans="1:12" ht="31.5" hidden="1">
      <c r="A63" s="125" t="s">
        <v>150</v>
      </c>
      <c r="B63" s="275" t="s">
        <v>114</v>
      </c>
      <c r="C63" s="275" t="s">
        <v>15</v>
      </c>
      <c r="D63" s="275" t="s">
        <v>8</v>
      </c>
      <c r="E63" s="275" t="s">
        <v>143</v>
      </c>
      <c r="F63" s="275" t="s">
        <v>152</v>
      </c>
      <c r="G63" s="27"/>
      <c r="H63" s="196"/>
      <c r="I63" s="195"/>
      <c r="J63" s="195">
        <f t="shared" si="1"/>
        <v>0</v>
      </c>
      <c r="K63" s="195"/>
      <c r="L63" s="195"/>
    </row>
    <row r="64" spans="1:12" ht="31.5" hidden="1">
      <c r="A64" s="125" t="s">
        <v>165</v>
      </c>
      <c r="B64" s="275" t="s">
        <v>114</v>
      </c>
      <c r="C64" s="275" t="s">
        <v>15</v>
      </c>
      <c r="D64" s="275" t="s">
        <v>8</v>
      </c>
      <c r="E64" s="275" t="s">
        <v>143</v>
      </c>
      <c r="F64" s="275" t="s">
        <v>166</v>
      </c>
      <c r="G64" s="27"/>
      <c r="H64" s="196"/>
      <c r="I64" s="195"/>
      <c r="J64" s="195">
        <f t="shared" si="1"/>
        <v>0</v>
      </c>
      <c r="K64" s="195"/>
      <c r="L64" s="195"/>
    </row>
    <row r="65" spans="1:12" ht="15" hidden="1">
      <c r="A65" s="125" t="s">
        <v>167</v>
      </c>
      <c r="B65" s="275" t="s">
        <v>114</v>
      </c>
      <c r="C65" s="275" t="s">
        <v>15</v>
      </c>
      <c r="D65" s="275" t="s">
        <v>8</v>
      </c>
      <c r="E65" s="275" t="s">
        <v>143</v>
      </c>
      <c r="F65" s="275" t="s">
        <v>168</v>
      </c>
      <c r="G65" s="27"/>
      <c r="H65" s="196"/>
      <c r="I65" s="195"/>
      <c r="J65" s="195">
        <f t="shared" si="1"/>
        <v>0</v>
      </c>
      <c r="K65" s="195"/>
      <c r="L65" s="195"/>
    </row>
    <row r="66" spans="1:12" ht="27.75" customHeight="1">
      <c r="A66" s="125" t="s">
        <v>128</v>
      </c>
      <c r="B66" s="275" t="s">
        <v>114</v>
      </c>
      <c r="C66" s="275" t="s">
        <v>15</v>
      </c>
      <c r="D66" s="275" t="s">
        <v>8</v>
      </c>
      <c r="E66" s="275" t="s">
        <v>143</v>
      </c>
      <c r="F66" s="275" t="s">
        <v>129</v>
      </c>
      <c r="G66" s="27"/>
      <c r="H66" s="196">
        <v>6817.31</v>
      </c>
      <c r="I66" s="195">
        <f>-2481.05+150.6-1667.4</f>
        <v>-3997.8500000000004</v>
      </c>
      <c r="J66" s="195">
        <f t="shared" si="1"/>
        <v>2819.46</v>
      </c>
      <c r="K66" s="195"/>
      <c r="L66" s="195">
        <v>4486.86</v>
      </c>
    </row>
    <row r="67" spans="1:12" ht="27.75" customHeight="1" hidden="1">
      <c r="A67" s="125" t="s">
        <v>476</v>
      </c>
      <c r="B67" s="275" t="s">
        <v>114</v>
      </c>
      <c r="C67" s="275" t="s">
        <v>15</v>
      </c>
      <c r="D67" s="275" t="s">
        <v>8</v>
      </c>
      <c r="E67" s="275" t="s">
        <v>478</v>
      </c>
      <c r="F67" s="275"/>
      <c r="G67" s="27"/>
      <c r="H67" s="196">
        <f>H68+H70+H72</f>
        <v>0</v>
      </c>
      <c r="I67" s="195">
        <f>I68+I70+I72</f>
        <v>0</v>
      </c>
      <c r="J67" s="195">
        <f t="shared" si="1"/>
        <v>0</v>
      </c>
      <c r="K67" s="195"/>
      <c r="L67" s="195">
        <f>L68+L70+L72</f>
        <v>0</v>
      </c>
    </row>
    <row r="68" spans="1:12" ht="27.75" customHeight="1" hidden="1">
      <c r="A68" s="125" t="s">
        <v>479</v>
      </c>
      <c r="B68" s="275" t="s">
        <v>114</v>
      </c>
      <c r="C68" s="275" t="s">
        <v>15</v>
      </c>
      <c r="D68" s="275" t="s">
        <v>8</v>
      </c>
      <c r="E68" s="275" t="s">
        <v>477</v>
      </c>
      <c r="F68" s="275"/>
      <c r="G68" s="27"/>
      <c r="H68" s="196">
        <f>H69</f>
        <v>0</v>
      </c>
      <c r="I68" s="195">
        <f>I69</f>
        <v>0</v>
      </c>
      <c r="J68" s="195">
        <f t="shared" si="1"/>
        <v>0</v>
      </c>
      <c r="K68" s="195"/>
      <c r="L68" s="195">
        <f>L69</f>
        <v>0</v>
      </c>
    </row>
    <row r="69" spans="1:12" ht="27.75" customHeight="1" hidden="1">
      <c r="A69" s="124" t="s">
        <v>170</v>
      </c>
      <c r="B69" s="275" t="s">
        <v>114</v>
      </c>
      <c r="C69" s="275" t="s">
        <v>15</v>
      </c>
      <c r="D69" s="275" t="s">
        <v>8</v>
      </c>
      <c r="E69" s="275" t="s">
        <v>477</v>
      </c>
      <c r="F69" s="275" t="s">
        <v>137</v>
      </c>
      <c r="G69" s="27"/>
      <c r="H69" s="196"/>
      <c r="I69" s="195"/>
      <c r="J69" s="195">
        <f t="shared" si="1"/>
        <v>0</v>
      </c>
      <c r="K69" s="195"/>
      <c r="L69" s="195"/>
    </row>
    <row r="70" spans="1:12" ht="27.75" customHeight="1" hidden="1">
      <c r="A70" s="125" t="s">
        <v>481</v>
      </c>
      <c r="B70" s="275" t="s">
        <v>114</v>
      </c>
      <c r="C70" s="275" t="s">
        <v>15</v>
      </c>
      <c r="D70" s="275" t="s">
        <v>8</v>
      </c>
      <c r="E70" s="275" t="s">
        <v>482</v>
      </c>
      <c r="F70" s="275"/>
      <c r="G70" s="27"/>
      <c r="H70" s="196">
        <f>H71</f>
        <v>0</v>
      </c>
      <c r="I70" s="195">
        <f>I71</f>
        <v>0</v>
      </c>
      <c r="J70" s="195">
        <f t="shared" si="1"/>
        <v>0</v>
      </c>
      <c r="K70" s="195"/>
      <c r="L70" s="195">
        <f>L71</f>
        <v>0</v>
      </c>
    </row>
    <row r="71" spans="1:12" ht="27.75" customHeight="1" hidden="1">
      <c r="A71" s="124" t="s">
        <v>170</v>
      </c>
      <c r="B71" s="275" t="s">
        <v>114</v>
      </c>
      <c r="C71" s="275" t="s">
        <v>15</v>
      </c>
      <c r="D71" s="275" t="s">
        <v>8</v>
      </c>
      <c r="E71" s="275" t="s">
        <v>482</v>
      </c>
      <c r="F71" s="275" t="s">
        <v>137</v>
      </c>
      <c r="G71" s="27"/>
      <c r="H71" s="196"/>
      <c r="I71" s="195"/>
      <c r="J71" s="195">
        <f t="shared" si="1"/>
        <v>0</v>
      </c>
      <c r="K71" s="195"/>
      <c r="L71" s="195"/>
    </row>
    <row r="72" spans="1:12" ht="46.5" customHeight="1" hidden="1">
      <c r="A72" s="125" t="s">
        <v>480</v>
      </c>
      <c r="B72" s="275" t="s">
        <v>114</v>
      </c>
      <c r="C72" s="275" t="s">
        <v>15</v>
      </c>
      <c r="D72" s="275" t="s">
        <v>8</v>
      </c>
      <c r="E72" s="275" t="s">
        <v>483</v>
      </c>
      <c r="F72" s="275"/>
      <c r="G72" s="27"/>
      <c r="H72" s="196">
        <f>H73</f>
        <v>0</v>
      </c>
      <c r="I72" s="195">
        <f>I73</f>
        <v>0</v>
      </c>
      <c r="J72" s="195">
        <f t="shared" si="1"/>
        <v>0</v>
      </c>
      <c r="K72" s="195"/>
      <c r="L72" s="195">
        <f>L73</f>
        <v>0</v>
      </c>
    </row>
    <row r="73" spans="1:12" ht="27.75" customHeight="1" hidden="1">
      <c r="A73" s="124" t="s">
        <v>170</v>
      </c>
      <c r="B73" s="275" t="s">
        <v>114</v>
      </c>
      <c r="C73" s="275" t="s">
        <v>15</v>
      </c>
      <c r="D73" s="275" t="s">
        <v>8</v>
      </c>
      <c r="E73" s="275" t="s">
        <v>483</v>
      </c>
      <c r="F73" s="275" t="s">
        <v>137</v>
      </c>
      <c r="G73" s="27"/>
      <c r="H73" s="196"/>
      <c r="I73" s="195"/>
      <c r="J73" s="195">
        <f t="shared" si="1"/>
        <v>0</v>
      </c>
      <c r="K73" s="195"/>
      <c r="L73" s="195"/>
    </row>
    <row r="74" spans="1:12" ht="21" hidden="1">
      <c r="A74" s="125" t="s">
        <v>484</v>
      </c>
      <c r="B74" s="275" t="s">
        <v>114</v>
      </c>
      <c r="C74" s="275" t="s">
        <v>15</v>
      </c>
      <c r="D74" s="275" t="s">
        <v>8</v>
      </c>
      <c r="E74" s="275" t="s">
        <v>485</v>
      </c>
      <c r="F74" s="275"/>
      <c r="G74" s="27"/>
      <c r="H74" s="196">
        <f>H75</f>
        <v>0</v>
      </c>
      <c r="I74" s="195">
        <f>I75</f>
        <v>0</v>
      </c>
      <c r="J74" s="195">
        <f t="shared" si="1"/>
        <v>0</v>
      </c>
      <c r="K74" s="195"/>
      <c r="L74" s="195">
        <f>L75</f>
        <v>0</v>
      </c>
    </row>
    <row r="75" spans="1:12" ht="15" hidden="1">
      <c r="A75" s="124" t="s">
        <v>170</v>
      </c>
      <c r="B75" s="275" t="s">
        <v>114</v>
      </c>
      <c r="C75" s="275" t="s">
        <v>15</v>
      </c>
      <c r="D75" s="275" t="s">
        <v>8</v>
      </c>
      <c r="E75" s="275" t="s">
        <v>485</v>
      </c>
      <c r="F75" s="275" t="s">
        <v>137</v>
      </c>
      <c r="G75" s="27"/>
      <c r="H75" s="196"/>
      <c r="I75" s="195"/>
      <c r="J75" s="195">
        <f t="shared" si="1"/>
        <v>0</v>
      </c>
      <c r="K75" s="195"/>
      <c r="L75" s="195"/>
    </row>
    <row r="76" spans="1:12" ht="13.5" customHeight="1">
      <c r="A76" s="125" t="s">
        <v>439</v>
      </c>
      <c r="B76" s="275" t="s">
        <v>114</v>
      </c>
      <c r="C76" s="275" t="s">
        <v>15</v>
      </c>
      <c r="D76" s="275" t="s">
        <v>8</v>
      </c>
      <c r="E76" s="275" t="s">
        <v>343</v>
      </c>
      <c r="F76" s="275"/>
      <c r="G76" s="27"/>
      <c r="H76" s="196">
        <f>H77+H79+H81</f>
        <v>2101.1</v>
      </c>
      <c r="I76" s="195">
        <f>I77+I79+I81</f>
        <v>542.9</v>
      </c>
      <c r="J76" s="195">
        <f t="shared" si="1"/>
        <v>2644</v>
      </c>
      <c r="K76" s="195"/>
      <c r="L76" s="195">
        <f>L77+L79+L81</f>
        <v>2700</v>
      </c>
    </row>
    <row r="77" spans="1:12" ht="27.75" customHeight="1">
      <c r="A77" s="125" t="s">
        <v>440</v>
      </c>
      <c r="B77" s="275" t="s">
        <v>114</v>
      </c>
      <c r="C77" s="275" t="s">
        <v>15</v>
      </c>
      <c r="D77" s="275" t="s">
        <v>8</v>
      </c>
      <c r="E77" s="275" t="s">
        <v>441</v>
      </c>
      <c r="F77" s="275"/>
      <c r="G77" s="27"/>
      <c r="H77" s="196">
        <f>H78</f>
        <v>1667.4</v>
      </c>
      <c r="I77" s="195">
        <f>I78</f>
        <v>479.6</v>
      </c>
      <c r="J77" s="195">
        <f t="shared" si="1"/>
        <v>2147</v>
      </c>
      <c r="K77" s="195"/>
      <c r="L77" s="195">
        <f>L78</f>
        <v>2147</v>
      </c>
    </row>
    <row r="78" spans="1:12" ht="27.75" customHeight="1">
      <c r="A78" s="125" t="s">
        <v>128</v>
      </c>
      <c r="B78" s="275" t="s">
        <v>114</v>
      </c>
      <c r="C78" s="275" t="s">
        <v>15</v>
      </c>
      <c r="D78" s="275" t="s">
        <v>8</v>
      </c>
      <c r="E78" s="275" t="s">
        <v>441</v>
      </c>
      <c r="F78" s="275" t="s">
        <v>129</v>
      </c>
      <c r="G78" s="27"/>
      <c r="H78" s="196">
        <v>1667.4</v>
      </c>
      <c r="I78" s="195">
        <v>479.6</v>
      </c>
      <c r="J78" s="195">
        <f t="shared" si="1"/>
        <v>2147</v>
      </c>
      <c r="K78" s="195"/>
      <c r="L78" s="195">
        <v>2147</v>
      </c>
    </row>
    <row r="79" spans="1:12" ht="28.5" customHeight="1">
      <c r="A79" s="125" t="s">
        <v>144</v>
      </c>
      <c r="B79" s="275" t="s">
        <v>114</v>
      </c>
      <c r="C79" s="275" t="s">
        <v>15</v>
      </c>
      <c r="D79" s="275" t="s">
        <v>8</v>
      </c>
      <c r="E79" s="275" t="s">
        <v>145</v>
      </c>
      <c r="F79" s="275"/>
      <c r="G79" s="27"/>
      <c r="H79" s="196">
        <f>H80</f>
        <v>433.7</v>
      </c>
      <c r="I79" s="195">
        <f>I80</f>
        <v>63.3</v>
      </c>
      <c r="J79" s="195">
        <f t="shared" si="1"/>
        <v>497</v>
      </c>
      <c r="K79" s="195"/>
      <c r="L79" s="195">
        <f>L80</f>
        <v>553</v>
      </c>
    </row>
    <row r="80" spans="1:12" ht="36" customHeight="1">
      <c r="A80" s="125" t="s">
        <v>128</v>
      </c>
      <c r="B80" s="275" t="s">
        <v>114</v>
      </c>
      <c r="C80" s="275" t="s">
        <v>15</v>
      </c>
      <c r="D80" s="275" t="s">
        <v>8</v>
      </c>
      <c r="E80" s="275" t="s">
        <v>145</v>
      </c>
      <c r="F80" s="275" t="s">
        <v>129</v>
      </c>
      <c r="G80" s="27"/>
      <c r="H80" s="196">
        <v>433.7</v>
      </c>
      <c r="I80" s="195">
        <v>63.3</v>
      </c>
      <c r="J80" s="195">
        <f t="shared" si="1"/>
        <v>497</v>
      </c>
      <c r="K80" s="195"/>
      <c r="L80" s="195">
        <v>553</v>
      </c>
    </row>
    <row r="81" spans="1:12" ht="21" hidden="1">
      <c r="A81" s="125" t="s">
        <v>458</v>
      </c>
      <c r="B81" s="275" t="s">
        <v>114</v>
      </c>
      <c r="C81" s="275" t="s">
        <v>15</v>
      </c>
      <c r="D81" s="275" t="s">
        <v>8</v>
      </c>
      <c r="E81" s="275" t="s">
        <v>459</v>
      </c>
      <c r="F81" s="275"/>
      <c r="G81" s="27"/>
      <c r="H81" s="196">
        <f>H82</f>
        <v>0</v>
      </c>
      <c r="I81" s="195">
        <f>I82</f>
        <v>0</v>
      </c>
      <c r="J81" s="195">
        <f t="shared" si="1"/>
        <v>0</v>
      </c>
      <c r="K81" s="195"/>
      <c r="L81" s="195">
        <f>L82</f>
        <v>0</v>
      </c>
    </row>
    <row r="82" spans="1:12" ht="15" hidden="1">
      <c r="A82" s="124" t="s">
        <v>170</v>
      </c>
      <c r="B82" s="275" t="s">
        <v>114</v>
      </c>
      <c r="C82" s="275" t="s">
        <v>15</v>
      </c>
      <c r="D82" s="275" t="s">
        <v>8</v>
      </c>
      <c r="E82" s="275" t="s">
        <v>459</v>
      </c>
      <c r="F82" s="275" t="s">
        <v>137</v>
      </c>
      <c r="G82" s="27"/>
      <c r="H82" s="196"/>
      <c r="I82" s="195"/>
      <c r="J82" s="195">
        <f t="shared" si="1"/>
        <v>0</v>
      </c>
      <c r="K82" s="195"/>
      <c r="L82" s="195"/>
    </row>
    <row r="83" spans="1:12" ht="15" hidden="1">
      <c r="A83" s="125" t="s">
        <v>334</v>
      </c>
      <c r="B83" s="275" t="s">
        <v>114</v>
      </c>
      <c r="C83" s="275" t="s">
        <v>15</v>
      </c>
      <c r="D83" s="275" t="s">
        <v>8</v>
      </c>
      <c r="E83" s="275" t="s">
        <v>263</v>
      </c>
      <c r="F83" s="275"/>
      <c r="G83" s="27"/>
      <c r="H83" s="196">
        <f>H84+H86</f>
        <v>0</v>
      </c>
      <c r="I83" s="195">
        <f>I84+I86</f>
        <v>0</v>
      </c>
      <c r="J83" s="195">
        <f t="shared" si="1"/>
        <v>0</v>
      </c>
      <c r="K83" s="195"/>
      <c r="L83" s="195">
        <f>L84+L86</f>
        <v>0</v>
      </c>
    </row>
    <row r="84" spans="1:12" ht="21" hidden="1">
      <c r="A84" s="126" t="s">
        <v>295</v>
      </c>
      <c r="B84" s="275" t="s">
        <v>114</v>
      </c>
      <c r="C84" s="275" t="s">
        <v>15</v>
      </c>
      <c r="D84" s="275" t="s">
        <v>8</v>
      </c>
      <c r="E84" s="275" t="s">
        <v>296</v>
      </c>
      <c r="F84" s="275"/>
      <c r="G84" s="27"/>
      <c r="H84" s="196">
        <f>H85</f>
        <v>0</v>
      </c>
      <c r="I84" s="195">
        <f>I85</f>
        <v>0</v>
      </c>
      <c r="J84" s="195">
        <f t="shared" si="1"/>
        <v>0</v>
      </c>
      <c r="K84" s="195"/>
      <c r="L84" s="195">
        <f>L85</f>
        <v>0</v>
      </c>
    </row>
    <row r="85" spans="1:12" ht="15" hidden="1">
      <c r="A85" s="124" t="s">
        <v>170</v>
      </c>
      <c r="B85" s="275" t="s">
        <v>114</v>
      </c>
      <c r="C85" s="275" t="s">
        <v>15</v>
      </c>
      <c r="D85" s="275" t="s">
        <v>8</v>
      </c>
      <c r="E85" s="275" t="s">
        <v>296</v>
      </c>
      <c r="F85" s="275" t="s">
        <v>137</v>
      </c>
      <c r="G85" s="27"/>
      <c r="H85" s="196"/>
      <c r="I85" s="195"/>
      <c r="J85" s="195">
        <f t="shared" si="1"/>
        <v>0</v>
      </c>
      <c r="K85" s="195"/>
      <c r="L85" s="195"/>
    </row>
    <row r="86" spans="1:12" ht="21.75" hidden="1">
      <c r="A86" s="130" t="s">
        <v>335</v>
      </c>
      <c r="B86" s="275" t="s">
        <v>114</v>
      </c>
      <c r="C86" s="275" t="s">
        <v>15</v>
      </c>
      <c r="D86" s="275" t="s">
        <v>8</v>
      </c>
      <c r="E86" s="275" t="s">
        <v>336</v>
      </c>
      <c r="F86" s="275"/>
      <c r="G86" s="27"/>
      <c r="H86" s="196">
        <f>H87</f>
        <v>0</v>
      </c>
      <c r="I86" s="195">
        <f>I87</f>
        <v>0</v>
      </c>
      <c r="J86" s="195">
        <f t="shared" si="1"/>
        <v>0</v>
      </c>
      <c r="K86" s="195"/>
      <c r="L86" s="195">
        <f>L87</f>
        <v>0</v>
      </c>
    </row>
    <row r="87" spans="1:12" ht="15" hidden="1">
      <c r="A87" s="124" t="s">
        <v>170</v>
      </c>
      <c r="B87" s="275" t="s">
        <v>114</v>
      </c>
      <c r="C87" s="275" t="s">
        <v>15</v>
      </c>
      <c r="D87" s="275" t="s">
        <v>8</v>
      </c>
      <c r="E87" s="275" t="s">
        <v>336</v>
      </c>
      <c r="F87" s="275" t="s">
        <v>137</v>
      </c>
      <c r="G87" s="27"/>
      <c r="H87" s="196"/>
      <c r="I87" s="195"/>
      <c r="J87" s="195">
        <f t="shared" si="1"/>
        <v>0</v>
      </c>
      <c r="K87" s="195"/>
      <c r="L87" s="195"/>
    </row>
    <row r="88" spans="1:12" ht="15" hidden="1">
      <c r="A88" s="121" t="s">
        <v>146</v>
      </c>
      <c r="B88" s="274" t="s">
        <v>114</v>
      </c>
      <c r="C88" s="274" t="s">
        <v>15</v>
      </c>
      <c r="D88" s="274" t="s">
        <v>12</v>
      </c>
      <c r="E88" s="274"/>
      <c r="F88" s="274"/>
      <c r="G88" s="20" t="e">
        <f>G89+#REF!</f>
        <v>#REF!</v>
      </c>
      <c r="H88" s="193">
        <f>H89</f>
        <v>0</v>
      </c>
      <c r="I88" s="192">
        <f>I89</f>
        <v>0</v>
      </c>
      <c r="J88" s="192">
        <f t="shared" si="1"/>
        <v>0</v>
      </c>
      <c r="K88" s="192"/>
      <c r="L88" s="192">
        <f>L89</f>
        <v>0</v>
      </c>
    </row>
    <row r="89" spans="1:12" ht="15" hidden="1">
      <c r="A89" s="122" t="s">
        <v>90</v>
      </c>
      <c r="B89" s="275" t="s">
        <v>114</v>
      </c>
      <c r="C89" s="275" t="s">
        <v>15</v>
      </c>
      <c r="D89" s="275" t="s">
        <v>12</v>
      </c>
      <c r="E89" s="275" t="s">
        <v>91</v>
      </c>
      <c r="F89" s="275"/>
      <c r="G89" s="27">
        <f>G90</f>
        <v>-224</v>
      </c>
      <c r="H89" s="196">
        <f>H90</f>
        <v>0</v>
      </c>
      <c r="I89" s="195">
        <f>I90</f>
        <v>0</v>
      </c>
      <c r="J89" s="195">
        <f t="shared" si="1"/>
        <v>0</v>
      </c>
      <c r="K89" s="195"/>
      <c r="L89" s="195">
        <f>L90</f>
        <v>0</v>
      </c>
    </row>
    <row r="90" spans="1:12" ht="15" hidden="1">
      <c r="A90" s="122" t="s">
        <v>92</v>
      </c>
      <c r="B90" s="275" t="s">
        <v>114</v>
      </c>
      <c r="C90" s="275" t="s">
        <v>15</v>
      </c>
      <c r="D90" s="275" t="s">
        <v>12</v>
      </c>
      <c r="E90" s="275" t="s">
        <v>93</v>
      </c>
      <c r="F90" s="275"/>
      <c r="G90" s="27">
        <f>G91</f>
        <v>-224</v>
      </c>
      <c r="H90" s="196">
        <f>H91+H92</f>
        <v>0</v>
      </c>
      <c r="I90" s="195">
        <f>I91+I92</f>
        <v>0</v>
      </c>
      <c r="J90" s="195">
        <f t="shared" si="1"/>
        <v>0</v>
      </c>
      <c r="K90" s="195"/>
      <c r="L90" s="195">
        <f>L91+L92</f>
        <v>0</v>
      </c>
    </row>
    <row r="91" spans="1:12" ht="31.5" customHeight="1" hidden="1">
      <c r="A91" s="122" t="s">
        <v>102</v>
      </c>
      <c r="B91" s="275" t="s">
        <v>114</v>
      </c>
      <c r="C91" s="275" t="s">
        <v>15</v>
      </c>
      <c r="D91" s="275" t="s">
        <v>12</v>
      </c>
      <c r="E91" s="275" t="s">
        <v>93</v>
      </c>
      <c r="F91" s="275" t="s">
        <v>95</v>
      </c>
      <c r="G91" s="27">
        <v>-224</v>
      </c>
      <c r="H91" s="196"/>
      <c r="I91" s="195"/>
      <c r="J91" s="195">
        <f t="shared" si="1"/>
        <v>0</v>
      </c>
      <c r="K91" s="195"/>
      <c r="L91" s="195"/>
    </row>
    <row r="92" spans="1:12" ht="24.75" customHeight="1" hidden="1">
      <c r="A92" s="125" t="s">
        <v>128</v>
      </c>
      <c r="B92" s="275" t="s">
        <v>114</v>
      </c>
      <c r="C92" s="275" t="s">
        <v>15</v>
      </c>
      <c r="D92" s="275" t="s">
        <v>12</v>
      </c>
      <c r="E92" s="275" t="s">
        <v>93</v>
      </c>
      <c r="F92" s="275" t="s">
        <v>129</v>
      </c>
      <c r="G92" s="25"/>
      <c r="H92" s="196"/>
      <c r="I92" s="195"/>
      <c r="J92" s="195">
        <f t="shared" si="1"/>
        <v>0</v>
      </c>
      <c r="K92" s="195"/>
      <c r="L92" s="195"/>
    </row>
    <row r="93" spans="1:12" ht="15">
      <c r="A93" s="121" t="s">
        <v>47</v>
      </c>
      <c r="B93" s="274" t="s">
        <v>114</v>
      </c>
      <c r="C93" s="274" t="s">
        <v>15</v>
      </c>
      <c r="D93" s="274" t="s">
        <v>15</v>
      </c>
      <c r="E93" s="274"/>
      <c r="F93" s="274"/>
      <c r="G93" s="20" t="e">
        <f>G94</f>
        <v>#REF!</v>
      </c>
      <c r="H93" s="193">
        <f>H94</f>
        <v>190.2</v>
      </c>
      <c r="I93" s="192">
        <f>I94</f>
        <v>-190.2</v>
      </c>
      <c r="J93" s="192">
        <f t="shared" si="1"/>
        <v>0</v>
      </c>
      <c r="K93" s="192"/>
      <c r="L93" s="192">
        <f>L94</f>
        <v>0</v>
      </c>
    </row>
    <row r="94" spans="1:12" ht="21.75">
      <c r="A94" s="122" t="s">
        <v>147</v>
      </c>
      <c r="B94" s="275" t="s">
        <v>114</v>
      </c>
      <c r="C94" s="275" t="s">
        <v>15</v>
      </c>
      <c r="D94" s="275" t="s">
        <v>15</v>
      </c>
      <c r="E94" s="275" t="s">
        <v>148</v>
      </c>
      <c r="F94" s="275"/>
      <c r="G94" s="27" t="e">
        <f>G95</f>
        <v>#REF!</v>
      </c>
      <c r="H94" s="196">
        <f>H95+H97+H99+H101+H100</f>
        <v>190.2</v>
      </c>
      <c r="I94" s="195">
        <f>I95+I97+I99+I101+I100</f>
        <v>-190.2</v>
      </c>
      <c r="J94" s="195">
        <f t="shared" si="1"/>
        <v>0</v>
      </c>
      <c r="K94" s="195"/>
      <c r="L94" s="195">
        <f>L95+L97+L99+L101+L100</f>
        <v>0</v>
      </c>
    </row>
    <row r="95" spans="1:12" ht="15" hidden="1">
      <c r="A95" s="122" t="s">
        <v>436</v>
      </c>
      <c r="B95" s="275" t="s">
        <v>114</v>
      </c>
      <c r="C95" s="275" t="s">
        <v>15</v>
      </c>
      <c r="D95" s="275" t="s">
        <v>15</v>
      </c>
      <c r="E95" s="275" t="s">
        <v>149</v>
      </c>
      <c r="F95" s="275"/>
      <c r="G95" s="27" t="e">
        <f>G96+#REF!</f>
        <v>#REF!</v>
      </c>
      <c r="H95" s="196">
        <f>H96</f>
        <v>0</v>
      </c>
      <c r="I95" s="195">
        <f>I96</f>
        <v>0</v>
      </c>
      <c r="J95" s="195">
        <f t="shared" si="1"/>
        <v>0</v>
      </c>
      <c r="K95" s="195"/>
      <c r="L95" s="195">
        <f>L96</f>
        <v>0</v>
      </c>
    </row>
    <row r="96" spans="1:12" ht="15" hidden="1">
      <c r="A96" s="122" t="s">
        <v>102</v>
      </c>
      <c r="B96" s="275" t="s">
        <v>114</v>
      </c>
      <c r="C96" s="275" t="s">
        <v>15</v>
      </c>
      <c r="D96" s="275" t="s">
        <v>15</v>
      </c>
      <c r="E96" s="275" t="s">
        <v>149</v>
      </c>
      <c r="F96" s="275" t="s">
        <v>137</v>
      </c>
      <c r="G96" s="27">
        <v>321</v>
      </c>
      <c r="H96" s="196"/>
      <c r="I96" s="195"/>
      <c r="J96" s="195">
        <f t="shared" si="1"/>
        <v>0</v>
      </c>
      <c r="K96" s="195"/>
      <c r="L96" s="195"/>
    </row>
    <row r="97" spans="1:12" ht="21.75" hidden="1">
      <c r="A97" s="122" t="s">
        <v>434</v>
      </c>
      <c r="B97" s="275" t="s">
        <v>114</v>
      </c>
      <c r="C97" s="275" t="s">
        <v>15</v>
      </c>
      <c r="D97" s="275" t="s">
        <v>15</v>
      </c>
      <c r="E97" s="275" t="s">
        <v>153</v>
      </c>
      <c r="F97" s="275"/>
      <c r="G97" s="27"/>
      <c r="H97" s="196">
        <f>H98</f>
        <v>0</v>
      </c>
      <c r="I97" s="195">
        <f>I98</f>
        <v>0</v>
      </c>
      <c r="J97" s="195">
        <f t="shared" si="1"/>
        <v>0</v>
      </c>
      <c r="K97" s="195"/>
      <c r="L97" s="195">
        <f>L98</f>
        <v>0</v>
      </c>
    </row>
    <row r="98" spans="1:12" ht="15" hidden="1">
      <c r="A98" s="122" t="s">
        <v>102</v>
      </c>
      <c r="B98" s="275" t="s">
        <v>114</v>
      </c>
      <c r="C98" s="275" t="s">
        <v>15</v>
      </c>
      <c r="D98" s="275" t="s">
        <v>15</v>
      </c>
      <c r="E98" s="275" t="s">
        <v>153</v>
      </c>
      <c r="F98" s="275" t="s">
        <v>137</v>
      </c>
      <c r="G98" s="27">
        <v>500</v>
      </c>
      <c r="H98" s="196"/>
      <c r="I98" s="195"/>
      <c r="J98" s="195">
        <f t="shared" si="1"/>
        <v>0</v>
      </c>
      <c r="K98" s="195"/>
      <c r="L98" s="195"/>
    </row>
    <row r="99" spans="1:12" ht="15" hidden="1">
      <c r="A99" s="122" t="s">
        <v>435</v>
      </c>
      <c r="B99" s="275" t="s">
        <v>114</v>
      </c>
      <c r="C99" s="275" t="s">
        <v>15</v>
      </c>
      <c r="D99" s="275" t="s">
        <v>15</v>
      </c>
      <c r="E99" s="275" t="s">
        <v>151</v>
      </c>
      <c r="F99" s="275" t="s">
        <v>137</v>
      </c>
      <c r="G99" s="27"/>
      <c r="H99" s="196"/>
      <c r="I99" s="195"/>
      <c r="J99" s="195">
        <f t="shared" si="1"/>
        <v>0</v>
      </c>
      <c r="K99" s="195"/>
      <c r="L99" s="195"/>
    </row>
    <row r="100" spans="1:12" ht="27.75" customHeight="1">
      <c r="A100" s="125" t="s">
        <v>150</v>
      </c>
      <c r="B100" s="275" t="s">
        <v>114</v>
      </c>
      <c r="C100" s="275" t="s">
        <v>15</v>
      </c>
      <c r="D100" s="275" t="s">
        <v>15</v>
      </c>
      <c r="E100" s="275" t="s">
        <v>154</v>
      </c>
      <c r="F100" s="275" t="s">
        <v>152</v>
      </c>
      <c r="G100" s="27"/>
      <c r="H100" s="196">
        <v>190.2</v>
      </c>
      <c r="I100" s="195">
        <v>-190.2</v>
      </c>
      <c r="J100" s="195">
        <f t="shared" si="1"/>
        <v>0</v>
      </c>
      <c r="K100" s="195"/>
      <c r="L100" s="195"/>
    </row>
    <row r="101" spans="1:12" ht="31.5" customHeight="1" hidden="1">
      <c r="A101" s="125" t="s">
        <v>128</v>
      </c>
      <c r="B101" s="275" t="s">
        <v>114</v>
      </c>
      <c r="C101" s="275" t="s">
        <v>15</v>
      </c>
      <c r="D101" s="275" t="s">
        <v>15</v>
      </c>
      <c r="E101" s="275" t="s">
        <v>154</v>
      </c>
      <c r="F101" s="275" t="s">
        <v>129</v>
      </c>
      <c r="G101" s="27"/>
      <c r="H101" s="196"/>
      <c r="I101" s="195"/>
      <c r="J101" s="195">
        <f aca="true" t="shared" si="3" ref="J101:J164">H101+I101</f>
        <v>0</v>
      </c>
      <c r="K101" s="195"/>
      <c r="L101" s="195"/>
    </row>
    <row r="102" spans="1:12" ht="18.75" customHeight="1">
      <c r="A102" s="121" t="s">
        <v>48</v>
      </c>
      <c r="B102" s="274" t="s">
        <v>114</v>
      </c>
      <c r="C102" s="274" t="s">
        <v>15</v>
      </c>
      <c r="D102" s="274" t="s">
        <v>29</v>
      </c>
      <c r="E102" s="274"/>
      <c r="F102" s="274"/>
      <c r="G102" s="22" t="e">
        <f>G103+G112+#REF!+#REF!+G107+G121</f>
        <v>#REF!</v>
      </c>
      <c r="H102" s="193">
        <f>H103+H107+H112+H121</f>
        <v>5697.83</v>
      </c>
      <c r="I102" s="192">
        <f>I103+I107+I112+I121</f>
        <v>3633.2909999999997</v>
      </c>
      <c r="J102" s="192">
        <f t="shared" si="3"/>
        <v>9331.121</v>
      </c>
      <c r="K102" s="192"/>
      <c r="L102" s="192">
        <f>L103+L107+L112+L121</f>
        <v>9370.921</v>
      </c>
    </row>
    <row r="103" spans="1:12" ht="32.25">
      <c r="A103" s="122" t="s">
        <v>117</v>
      </c>
      <c r="B103" s="275" t="s">
        <v>114</v>
      </c>
      <c r="C103" s="275" t="s">
        <v>15</v>
      </c>
      <c r="D103" s="275" t="s">
        <v>29</v>
      </c>
      <c r="E103" s="275" t="s">
        <v>118</v>
      </c>
      <c r="F103" s="275"/>
      <c r="G103" s="27" t="e">
        <f aca="true" t="shared" si="4" ref="G103:L103">G104</f>
        <v>#REF!</v>
      </c>
      <c r="H103" s="196">
        <f t="shared" si="4"/>
        <v>1049.99</v>
      </c>
      <c r="I103" s="195">
        <f t="shared" si="4"/>
        <v>256.851</v>
      </c>
      <c r="J103" s="195">
        <f t="shared" si="3"/>
        <v>1306.841</v>
      </c>
      <c r="K103" s="195"/>
      <c r="L103" s="195">
        <f t="shared" si="4"/>
        <v>1306.841</v>
      </c>
    </row>
    <row r="104" spans="1:12" ht="15">
      <c r="A104" s="122" t="s">
        <v>119</v>
      </c>
      <c r="B104" s="275" t="s">
        <v>114</v>
      </c>
      <c r="C104" s="275" t="s">
        <v>15</v>
      </c>
      <c r="D104" s="275" t="s">
        <v>29</v>
      </c>
      <c r="E104" s="275" t="s">
        <v>120</v>
      </c>
      <c r="F104" s="275"/>
      <c r="G104" s="27" t="e">
        <f>#REF!+#REF!</f>
        <v>#REF!</v>
      </c>
      <c r="H104" s="196">
        <f>H105+H106</f>
        <v>1049.99</v>
      </c>
      <c r="I104" s="195">
        <f>I105+I106</f>
        <v>256.851</v>
      </c>
      <c r="J104" s="195">
        <f t="shared" si="3"/>
        <v>1306.841</v>
      </c>
      <c r="K104" s="195"/>
      <c r="L104" s="195">
        <f>L105+L106</f>
        <v>1306.841</v>
      </c>
    </row>
    <row r="105" spans="1:12" ht="14.25" customHeight="1">
      <c r="A105" s="125" t="s">
        <v>156</v>
      </c>
      <c r="B105" s="275" t="s">
        <v>114</v>
      </c>
      <c r="C105" s="275" t="s">
        <v>15</v>
      </c>
      <c r="D105" s="275" t="s">
        <v>29</v>
      </c>
      <c r="E105" s="275" t="s">
        <v>120</v>
      </c>
      <c r="F105" s="275" t="s">
        <v>157</v>
      </c>
      <c r="G105" s="27"/>
      <c r="H105" s="196">
        <v>1049.99</v>
      </c>
      <c r="I105" s="195">
        <v>256.851</v>
      </c>
      <c r="J105" s="195">
        <f t="shared" si="3"/>
        <v>1306.841</v>
      </c>
      <c r="K105" s="195"/>
      <c r="L105" s="195">
        <v>1306.841</v>
      </c>
    </row>
    <row r="106" spans="1:12" ht="15" hidden="1">
      <c r="A106" s="122" t="s">
        <v>96</v>
      </c>
      <c r="B106" s="275" t="s">
        <v>114</v>
      </c>
      <c r="C106" s="275" t="s">
        <v>15</v>
      </c>
      <c r="D106" s="275" t="s">
        <v>29</v>
      </c>
      <c r="E106" s="275" t="s">
        <v>120</v>
      </c>
      <c r="F106" s="275" t="s">
        <v>95</v>
      </c>
      <c r="G106" s="27">
        <f>519.1+79</f>
        <v>598.1</v>
      </c>
      <c r="H106" s="196"/>
      <c r="I106" s="195"/>
      <c r="J106" s="195">
        <f t="shared" si="3"/>
        <v>0</v>
      </c>
      <c r="K106" s="195"/>
      <c r="L106" s="195"/>
    </row>
    <row r="107" spans="1:12" ht="52.5">
      <c r="A107" s="127" t="s">
        <v>431</v>
      </c>
      <c r="B107" s="275" t="s">
        <v>114</v>
      </c>
      <c r="C107" s="275" t="s">
        <v>15</v>
      </c>
      <c r="D107" s="275" t="s">
        <v>29</v>
      </c>
      <c r="E107" s="275" t="s">
        <v>158</v>
      </c>
      <c r="F107" s="275"/>
      <c r="G107" s="27"/>
      <c r="H107" s="196">
        <f>H108+H109+H110+H111</f>
        <v>665.8</v>
      </c>
      <c r="I107" s="195">
        <f>I108+I109+I110+I111</f>
        <v>85.2</v>
      </c>
      <c r="J107" s="195">
        <f t="shared" si="3"/>
        <v>751</v>
      </c>
      <c r="K107" s="195"/>
      <c r="L107" s="195">
        <f>L108+L109+L110+L111</f>
        <v>791</v>
      </c>
    </row>
    <row r="108" spans="1:12" ht="21">
      <c r="A108" s="125" t="s">
        <v>156</v>
      </c>
      <c r="B108" s="275" t="s">
        <v>114</v>
      </c>
      <c r="C108" s="275" t="s">
        <v>15</v>
      </c>
      <c r="D108" s="275" t="s">
        <v>29</v>
      </c>
      <c r="E108" s="275" t="s">
        <v>158</v>
      </c>
      <c r="F108" s="275" t="s">
        <v>157</v>
      </c>
      <c r="G108" s="27"/>
      <c r="H108" s="196">
        <v>487.61</v>
      </c>
      <c r="I108" s="195">
        <v>85.2</v>
      </c>
      <c r="J108" s="195">
        <f t="shared" si="3"/>
        <v>572.8100000000001</v>
      </c>
      <c r="K108" s="195"/>
      <c r="L108" s="195">
        <v>612.81</v>
      </c>
    </row>
    <row r="109" spans="1:12" ht="24.75" customHeight="1">
      <c r="A109" s="125" t="s">
        <v>159</v>
      </c>
      <c r="B109" s="275" t="s">
        <v>114</v>
      </c>
      <c r="C109" s="275" t="s">
        <v>15</v>
      </c>
      <c r="D109" s="275" t="s">
        <v>29</v>
      </c>
      <c r="E109" s="275" t="s">
        <v>158</v>
      </c>
      <c r="F109" s="275" t="s">
        <v>160</v>
      </c>
      <c r="G109" s="27"/>
      <c r="H109" s="196">
        <v>10.2</v>
      </c>
      <c r="I109" s="195"/>
      <c r="J109" s="195">
        <f t="shared" si="3"/>
        <v>10.2</v>
      </c>
      <c r="K109" s="195"/>
      <c r="L109" s="195">
        <v>10.2</v>
      </c>
    </row>
    <row r="110" spans="1:12" ht="24" customHeight="1">
      <c r="A110" s="125" t="s">
        <v>150</v>
      </c>
      <c r="B110" s="275" t="s">
        <v>114</v>
      </c>
      <c r="C110" s="275" t="s">
        <v>15</v>
      </c>
      <c r="D110" s="275" t="s">
        <v>29</v>
      </c>
      <c r="E110" s="275" t="s">
        <v>158</v>
      </c>
      <c r="F110" s="275" t="s">
        <v>152</v>
      </c>
      <c r="G110" s="27"/>
      <c r="H110" s="196">
        <v>167.99</v>
      </c>
      <c r="I110" s="195"/>
      <c r="J110" s="195">
        <f t="shared" si="3"/>
        <v>167.99</v>
      </c>
      <c r="K110" s="195"/>
      <c r="L110" s="195">
        <v>167.99</v>
      </c>
    </row>
    <row r="111" spans="1:12" ht="15" hidden="1">
      <c r="A111" s="122" t="s">
        <v>96</v>
      </c>
      <c r="B111" s="275" t="s">
        <v>114</v>
      </c>
      <c r="C111" s="275" t="s">
        <v>15</v>
      </c>
      <c r="D111" s="275" t="s">
        <v>29</v>
      </c>
      <c r="E111" s="275" t="s">
        <v>158</v>
      </c>
      <c r="F111" s="275" t="s">
        <v>95</v>
      </c>
      <c r="G111" s="27"/>
      <c r="H111" s="196"/>
      <c r="I111" s="195"/>
      <c r="J111" s="195">
        <f t="shared" si="3"/>
        <v>0</v>
      </c>
      <c r="K111" s="195"/>
      <c r="L111" s="195"/>
    </row>
    <row r="112" spans="1:12" ht="42.75">
      <c r="A112" s="122" t="s">
        <v>161</v>
      </c>
      <c r="B112" s="275" t="s">
        <v>114</v>
      </c>
      <c r="C112" s="275" t="s">
        <v>15</v>
      </c>
      <c r="D112" s="275" t="s">
        <v>29</v>
      </c>
      <c r="E112" s="275" t="s">
        <v>106</v>
      </c>
      <c r="F112" s="275"/>
      <c r="G112" s="27">
        <f>G113</f>
        <v>80</v>
      </c>
      <c r="H112" s="196">
        <f>H113</f>
        <v>3982.04</v>
      </c>
      <c r="I112" s="195">
        <f>I113</f>
        <v>3291.24</v>
      </c>
      <c r="J112" s="195">
        <f t="shared" si="3"/>
        <v>7273.28</v>
      </c>
      <c r="K112" s="195"/>
      <c r="L112" s="195">
        <f>L113</f>
        <v>7273.08</v>
      </c>
    </row>
    <row r="113" spans="1:12" ht="15">
      <c r="A113" s="122" t="s">
        <v>100</v>
      </c>
      <c r="B113" s="275" t="s">
        <v>114</v>
      </c>
      <c r="C113" s="275" t="s">
        <v>15</v>
      </c>
      <c r="D113" s="275" t="s">
        <v>29</v>
      </c>
      <c r="E113" s="275" t="s">
        <v>107</v>
      </c>
      <c r="F113" s="275"/>
      <c r="G113" s="27">
        <f>G114</f>
        <v>80</v>
      </c>
      <c r="H113" s="196">
        <f>H114+H115+H116+H118+H117+H119+H120</f>
        <v>3982.04</v>
      </c>
      <c r="I113" s="195">
        <f>I114+I115+I116+I118+I117+I119+I120</f>
        <v>3291.24</v>
      </c>
      <c r="J113" s="195">
        <f t="shared" si="3"/>
        <v>7273.28</v>
      </c>
      <c r="K113" s="195"/>
      <c r="L113" s="195">
        <f>L114+L115+L116+L118+L117+L119+L120</f>
        <v>7273.08</v>
      </c>
    </row>
    <row r="114" spans="1:12" ht="15" hidden="1">
      <c r="A114" s="122" t="s">
        <v>124</v>
      </c>
      <c r="B114" s="275" t="s">
        <v>114</v>
      </c>
      <c r="C114" s="275" t="s">
        <v>15</v>
      </c>
      <c r="D114" s="275" t="s">
        <v>29</v>
      </c>
      <c r="E114" s="275" t="s">
        <v>107</v>
      </c>
      <c r="F114" s="275" t="s">
        <v>99</v>
      </c>
      <c r="G114" s="27">
        <f>50+30</f>
        <v>80</v>
      </c>
      <c r="H114" s="196"/>
      <c r="I114" s="195"/>
      <c r="J114" s="195">
        <f t="shared" si="3"/>
        <v>0</v>
      </c>
      <c r="K114" s="195"/>
      <c r="L114" s="195"/>
    </row>
    <row r="115" spans="1:12" ht="21" customHeight="1">
      <c r="A115" s="129" t="s">
        <v>156</v>
      </c>
      <c r="B115" s="275" t="s">
        <v>114</v>
      </c>
      <c r="C115" s="275" t="s">
        <v>15</v>
      </c>
      <c r="D115" s="275" t="s">
        <v>29</v>
      </c>
      <c r="E115" s="275" t="s">
        <v>107</v>
      </c>
      <c r="F115" s="275" t="s">
        <v>157</v>
      </c>
      <c r="G115" s="27"/>
      <c r="H115" s="196">
        <v>2962.84</v>
      </c>
      <c r="I115" s="195">
        <f>1829.234+261</f>
        <v>2090.234</v>
      </c>
      <c r="J115" s="195">
        <f t="shared" si="3"/>
        <v>5053.0740000000005</v>
      </c>
      <c r="K115" s="195"/>
      <c r="L115" s="195">
        <v>5053.074</v>
      </c>
    </row>
    <row r="116" spans="1:12" ht="23.25" customHeight="1">
      <c r="A116" s="125" t="s">
        <v>159</v>
      </c>
      <c r="B116" s="275" t="s">
        <v>114</v>
      </c>
      <c r="C116" s="275" t="s">
        <v>15</v>
      </c>
      <c r="D116" s="275" t="s">
        <v>29</v>
      </c>
      <c r="E116" s="275" t="s">
        <v>107</v>
      </c>
      <c r="F116" s="275" t="s">
        <v>160</v>
      </c>
      <c r="G116" s="27"/>
      <c r="H116" s="196">
        <v>19.2</v>
      </c>
      <c r="I116" s="195"/>
      <c r="J116" s="195">
        <f t="shared" si="3"/>
        <v>19.2</v>
      </c>
      <c r="K116" s="195"/>
      <c r="L116" s="195">
        <v>19</v>
      </c>
    </row>
    <row r="117" spans="1:12" ht="30" customHeight="1">
      <c r="A117" s="125" t="s">
        <v>163</v>
      </c>
      <c r="B117" s="275" t="s">
        <v>114</v>
      </c>
      <c r="C117" s="275" t="s">
        <v>15</v>
      </c>
      <c r="D117" s="275" t="s">
        <v>29</v>
      </c>
      <c r="E117" s="275" t="s">
        <v>107</v>
      </c>
      <c r="F117" s="275" t="s">
        <v>164</v>
      </c>
      <c r="G117" s="27"/>
      <c r="H117" s="196"/>
      <c r="I117" s="195">
        <v>270</v>
      </c>
      <c r="J117" s="195">
        <f t="shared" si="3"/>
        <v>270</v>
      </c>
      <c r="K117" s="195"/>
      <c r="L117" s="195">
        <v>270</v>
      </c>
    </row>
    <row r="118" spans="1:12" ht="21.75" customHeight="1">
      <c r="A118" s="125" t="s">
        <v>150</v>
      </c>
      <c r="B118" s="275" t="s">
        <v>114</v>
      </c>
      <c r="C118" s="275" t="s">
        <v>15</v>
      </c>
      <c r="D118" s="275" t="s">
        <v>29</v>
      </c>
      <c r="E118" s="275" t="s">
        <v>107</v>
      </c>
      <c r="F118" s="275" t="s">
        <v>152</v>
      </c>
      <c r="G118" s="27"/>
      <c r="H118" s="196">
        <v>1000</v>
      </c>
      <c r="I118" s="195">
        <v>931.006</v>
      </c>
      <c r="J118" s="195">
        <f t="shared" si="3"/>
        <v>1931.0059999999999</v>
      </c>
      <c r="K118" s="195"/>
      <c r="L118" s="195">
        <v>1931.006</v>
      </c>
    </row>
    <row r="119" spans="1:12" ht="30" customHeight="1" hidden="1">
      <c r="A119" s="125" t="s">
        <v>165</v>
      </c>
      <c r="B119" s="275" t="s">
        <v>114</v>
      </c>
      <c r="C119" s="275" t="s">
        <v>15</v>
      </c>
      <c r="D119" s="275" t="s">
        <v>29</v>
      </c>
      <c r="E119" s="275" t="s">
        <v>107</v>
      </c>
      <c r="F119" s="275" t="s">
        <v>166</v>
      </c>
      <c r="G119" s="27"/>
      <c r="H119" s="196"/>
      <c r="I119" s="195"/>
      <c r="J119" s="195">
        <f t="shared" si="3"/>
        <v>0</v>
      </c>
      <c r="K119" s="195"/>
      <c r="L119" s="195"/>
    </row>
    <row r="120" spans="1:12" ht="30" customHeight="1" hidden="1">
      <c r="A120" s="125" t="s">
        <v>167</v>
      </c>
      <c r="B120" s="275" t="s">
        <v>114</v>
      </c>
      <c r="C120" s="275" t="s">
        <v>15</v>
      </c>
      <c r="D120" s="275" t="s">
        <v>29</v>
      </c>
      <c r="E120" s="275" t="s">
        <v>107</v>
      </c>
      <c r="F120" s="275" t="s">
        <v>168</v>
      </c>
      <c r="G120" s="27"/>
      <c r="H120" s="196"/>
      <c r="I120" s="195"/>
      <c r="J120" s="195">
        <f t="shared" si="3"/>
        <v>0</v>
      </c>
      <c r="K120" s="195"/>
      <c r="L120" s="195"/>
    </row>
    <row r="121" spans="1:12" ht="40.5" customHeight="1" hidden="1">
      <c r="A121" s="125" t="s">
        <v>162</v>
      </c>
      <c r="B121" s="275" t="s">
        <v>114</v>
      </c>
      <c r="C121" s="275" t="s">
        <v>15</v>
      </c>
      <c r="D121" s="275" t="s">
        <v>29</v>
      </c>
      <c r="E121" s="275" t="s">
        <v>169</v>
      </c>
      <c r="F121" s="275"/>
      <c r="G121" s="27"/>
      <c r="H121" s="196">
        <f>H122</f>
        <v>0</v>
      </c>
      <c r="I121" s="195">
        <f>I122</f>
        <v>0</v>
      </c>
      <c r="J121" s="195">
        <f t="shared" si="3"/>
        <v>0</v>
      </c>
      <c r="K121" s="195"/>
      <c r="L121" s="195">
        <f>L122</f>
        <v>0</v>
      </c>
    </row>
    <row r="122" spans="1:12" ht="30" customHeight="1" hidden="1">
      <c r="A122" s="125" t="s">
        <v>170</v>
      </c>
      <c r="B122" s="275" t="s">
        <v>114</v>
      </c>
      <c r="C122" s="275" t="s">
        <v>15</v>
      </c>
      <c r="D122" s="275" t="s">
        <v>29</v>
      </c>
      <c r="E122" s="275" t="s">
        <v>169</v>
      </c>
      <c r="F122" s="275" t="s">
        <v>137</v>
      </c>
      <c r="G122" s="27"/>
      <c r="H122" s="196"/>
      <c r="I122" s="195"/>
      <c r="J122" s="195">
        <f t="shared" si="3"/>
        <v>0</v>
      </c>
      <c r="K122" s="195"/>
      <c r="L122" s="195"/>
    </row>
    <row r="123" spans="1:12" ht="15">
      <c r="A123" s="121" t="s">
        <v>63</v>
      </c>
      <c r="B123" s="274" t="s">
        <v>114</v>
      </c>
      <c r="C123" s="274" t="s">
        <v>62</v>
      </c>
      <c r="D123" s="274"/>
      <c r="E123" s="274"/>
      <c r="F123" s="274"/>
      <c r="G123" s="20" t="e">
        <f>G124+G127</f>
        <v>#REF!</v>
      </c>
      <c r="H123" s="193">
        <f>H124+H127</f>
        <v>17598.1</v>
      </c>
      <c r="I123" s="192">
        <f>I124+I127</f>
        <v>3569.9</v>
      </c>
      <c r="J123" s="192">
        <f t="shared" si="3"/>
        <v>21168</v>
      </c>
      <c r="K123" s="192"/>
      <c r="L123" s="192">
        <f>L124+L127</f>
        <v>21161</v>
      </c>
    </row>
    <row r="124" spans="1:12" ht="15" hidden="1">
      <c r="A124" s="121" t="s">
        <v>171</v>
      </c>
      <c r="B124" s="274" t="s">
        <v>114</v>
      </c>
      <c r="C124" s="274" t="s">
        <v>62</v>
      </c>
      <c r="D124" s="274" t="s">
        <v>9</v>
      </c>
      <c r="E124" s="274"/>
      <c r="F124" s="274"/>
      <c r="G124" s="20" t="e">
        <f>G125</f>
        <v>#REF!</v>
      </c>
      <c r="H124" s="193">
        <f>H125</f>
        <v>0</v>
      </c>
      <c r="I124" s="192">
        <f>I125</f>
        <v>0</v>
      </c>
      <c r="J124" s="192">
        <f t="shared" si="3"/>
        <v>0</v>
      </c>
      <c r="K124" s="192"/>
      <c r="L124" s="192">
        <f>L125</f>
        <v>0</v>
      </c>
    </row>
    <row r="125" spans="1:12" ht="42.75" hidden="1">
      <c r="A125" s="122" t="s">
        <v>172</v>
      </c>
      <c r="B125" s="275" t="s">
        <v>114</v>
      </c>
      <c r="C125" s="275" t="s">
        <v>62</v>
      </c>
      <c r="D125" s="275" t="s">
        <v>9</v>
      </c>
      <c r="E125" s="275" t="s">
        <v>173</v>
      </c>
      <c r="F125" s="275"/>
      <c r="G125" s="27" t="e">
        <f>#REF!+G126</f>
        <v>#REF!</v>
      </c>
      <c r="H125" s="196">
        <f>H126</f>
        <v>0</v>
      </c>
      <c r="I125" s="195">
        <f>I126</f>
        <v>0</v>
      </c>
      <c r="J125" s="192">
        <f t="shared" si="3"/>
        <v>0</v>
      </c>
      <c r="K125" s="192"/>
      <c r="L125" s="195">
        <f>L126</f>
        <v>0</v>
      </c>
    </row>
    <row r="126" spans="1:12" ht="15" hidden="1">
      <c r="A126" s="122" t="s">
        <v>174</v>
      </c>
      <c r="B126" s="275" t="s">
        <v>114</v>
      </c>
      <c r="C126" s="275" t="s">
        <v>62</v>
      </c>
      <c r="D126" s="275" t="s">
        <v>9</v>
      </c>
      <c r="E126" s="275" t="s">
        <v>176</v>
      </c>
      <c r="F126" s="275" t="s">
        <v>175</v>
      </c>
      <c r="G126" s="27">
        <v>2819.6</v>
      </c>
      <c r="H126" s="196"/>
      <c r="I126" s="195"/>
      <c r="J126" s="192">
        <f t="shared" si="3"/>
        <v>0</v>
      </c>
      <c r="K126" s="192"/>
      <c r="L126" s="195"/>
    </row>
    <row r="127" spans="1:12" ht="15">
      <c r="A127" s="121" t="s">
        <v>177</v>
      </c>
      <c r="B127" s="274" t="s">
        <v>114</v>
      </c>
      <c r="C127" s="274" t="s">
        <v>62</v>
      </c>
      <c r="D127" s="274" t="s">
        <v>10</v>
      </c>
      <c r="E127" s="274"/>
      <c r="F127" s="274"/>
      <c r="G127" s="22" t="e">
        <f>#REF!+G133+#REF!+#REF!</f>
        <v>#REF!</v>
      </c>
      <c r="H127" s="193">
        <f>H128+H133</f>
        <v>17598.1</v>
      </c>
      <c r="I127" s="192">
        <f>I128+I133</f>
        <v>3569.9</v>
      </c>
      <c r="J127" s="192">
        <f t="shared" si="3"/>
        <v>21168</v>
      </c>
      <c r="K127" s="192"/>
      <c r="L127" s="192">
        <f>L128+L133</f>
        <v>21161</v>
      </c>
    </row>
    <row r="128" spans="1:12" ht="15">
      <c r="A128" s="120" t="s">
        <v>256</v>
      </c>
      <c r="B128" s="275" t="s">
        <v>114</v>
      </c>
      <c r="C128" s="275" t="s">
        <v>62</v>
      </c>
      <c r="D128" s="275" t="s">
        <v>10</v>
      </c>
      <c r="E128" s="275" t="s">
        <v>257</v>
      </c>
      <c r="F128" s="275"/>
      <c r="G128" s="26"/>
      <c r="H128" s="196">
        <f>H129+H131</f>
        <v>3432</v>
      </c>
      <c r="I128" s="195">
        <f>I129+I131</f>
        <v>3549</v>
      </c>
      <c r="J128" s="195">
        <f t="shared" si="3"/>
        <v>6981</v>
      </c>
      <c r="K128" s="195"/>
      <c r="L128" s="195">
        <f>L129+L131</f>
        <v>6974</v>
      </c>
    </row>
    <row r="129" spans="1:12" ht="46.5" customHeight="1">
      <c r="A129" s="122" t="s">
        <v>172</v>
      </c>
      <c r="B129" s="275" t="s">
        <v>114</v>
      </c>
      <c r="C129" s="275" t="s">
        <v>62</v>
      </c>
      <c r="D129" s="275" t="s">
        <v>10</v>
      </c>
      <c r="E129" s="275" t="s">
        <v>178</v>
      </c>
      <c r="F129" s="275"/>
      <c r="G129" s="27"/>
      <c r="H129" s="196">
        <f>H130</f>
        <v>3432</v>
      </c>
      <c r="I129" s="195">
        <f>I130</f>
        <v>3424</v>
      </c>
      <c r="J129" s="195">
        <f t="shared" si="3"/>
        <v>6856</v>
      </c>
      <c r="K129" s="195"/>
      <c r="L129" s="195">
        <f>L130</f>
        <v>6849</v>
      </c>
    </row>
    <row r="130" spans="1:12" ht="25.5" customHeight="1">
      <c r="A130" s="122" t="s">
        <v>179</v>
      </c>
      <c r="B130" s="275" t="s">
        <v>114</v>
      </c>
      <c r="C130" s="275" t="s">
        <v>62</v>
      </c>
      <c r="D130" s="275" t="s">
        <v>10</v>
      </c>
      <c r="E130" s="275" t="s">
        <v>178</v>
      </c>
      <c r="F130" s="275" t="s">
        <v>180</v>
      </c>
      <c r="G130" s="27"/>
      <c r="H130" s="196">
        <v>3432</v>
      </c>
      <c r="I130" s="195">
        <v>3424</v>
      </c>
      <c r="J130" s="195">
        <f t="shared" si="3"/>
        <v>6856</v>
      </c>
      <c r="K130" s="195"/>
      <c r="L130" s="195">
        <v>6849</v>
      </c>
    </row>
    <row r="131" spans="1:12" ht="43.5" customHeight="1">
      <c r="A131" s="125" t="s">
        <v>181</v>
      </c>
      <c r="B131" s="303" t="s">
        <v>114</v>
      </c>
      <c r="C131" s="303" t="s">
        <v>62</v>
      </c>
      <c r="D131" s="303" t="s">
        <v>10</v>
      </c>
      <c r="E131" s="303" t="s">
        <v>182</v>
      </c>
      <c r="F131" s="275"/>
      <c r="G131" s="27"/>
      <c r="H131" s="196">
        <f>H132</f>
        <v>0</v>
      </c>
      <c r="I131" s="195">
        <f>I132</f>
        <v>125</v>
      </c>
      <c r="J131" s="195">
        <f t="shared" si="3"/>
        <v>125</v>
      </c>
      <c r="K131" s="195"/>
      <c r="L131" s="195">
        <f>L132</f>
        <v>125</v>
      </c>
    </row>
    <row r="132" spans="1:12" ht="25.5" customHeight="1">
      <c r="A132" s="122" t="s">
        <v>179</v>
      </c>
      <c r="B132" s="303" t="s">
        <v>114</v>
      </c>
      <c r="C132" s="303" t="s">
        <v>62</v>
      </c>
      <c r="D132" s="303" t="s">
        <v>10</v>
      </c>
      <c r="E132" s="303" t="s">
        <v>182</v>
      </c>
      <c r="F132" s="275" t="s">
        <v>180</v>
      </c>
      <c r="G132" s="27"/>
      <c r="H132" s="196"/>
      <c r="I132" s="195">
        <v>125</v>
      </c>
      <c r="J132" s="195">
        <f t="shared" si="3"/>
        <v>125</v>
      </c>
      <c r="K132" s="195"/>
      <c r="L132" s="195">
        <v>125</v>
      </c>
    </row>
    <row r="133" spans="1:12" ht="15">
      <c r="A133" s="122" t="s">
        <v>103</v>
      </c>
      <c r="B133" s="275" t="s">
        <v>114</v>
      </c>
      <c r="C133" s="275" t="s">
        <v>62</v>
      </c>
      <c r="D133" s="275" t="s">
        <v>10</v>
      </c>
      <c r="E133" s="275" t="s">
        <v>104</v>
      </c>
      <c r="F133" s="275"/>
      <c r="G133" s="26" t="e">
        <f>G137+G134</f>
        <v>#REF!</v>
      </c>
      <c r="H133" s="196">
        <f>H134+H137</f>
        <v>14166.1</v>
      </c>
      <c r="I133" s="195">
        <f>I134+I137</f>
        <v>20.9</v>
      </c>
      <c r="J133" s="195">
        <f t="shared" si="3"/>
        <v>14187</v>
      </c>
      <c r="K133" s="195"/>
      <c r="L133" s="195">
        <f>L134+L137</f>
        <v>14187</v>
      </c>
    </row>
    <row r="134" spans="1:12" ht="43.5" customHeight="1">
      <c r="A134" s="122" t="s">
        <v>183</v>
      </c>
      <c r="B134" s="275" t="s">
        <v>114</v>
      </c>
      <c r="C134" s="275" t="s">
        <v>62</v>
      </c>
      <c r="D134" s="275" t="s">
        <v>10</v>
      </c>
      <c r="E134" s="275" t="s">
        <v>184</v>
      </c>
      <c r="F134" s="275"/>
      <c r="G134" s="27">
        <f>G135</f>
        <v>1011.2162</v>
      </c>
      <c r="H134" s="196">
        <f>H135+H136</f>
        <v>1372.6</v>
      </c>
      <c r="I134" s="195">
        <f>I135+I136</f>
        <v>17.4</v>
      </c>
      <c r="J134" s="195">
        <f t="shared" si="3"/>
        <v>1390</v>
      </c>
      <c r="K134" s="195"/>
      <c r="L134" s="195">
        <f>L135+L136</f>
        <v>1390</v>
      </c>
    </row>
    <row r="135" spans="1:12" ht="15" customHeight="1" hidden="1">
      <c r="A135" s="122" t="s">
        <v>174</v>
      </c>
      <c r="B135" s="275" t="s">
        <v>114</v>
      </c>
      <c r="C135" s="275" t="s">
        <v>62</v>
      </c>
      <c r="D135" s="275" t="s">
        <v>10</v>
      </c>
      <c r="E135" s="275" t="s">
        <v>184</v>
      </c>
      <c r="F135" s="275" t="s">
        <v>175</v>
      </c>
      <c r="G135" s="27">
        <f>11.2162+1000</f>
        <v>1011.2162</v>
      </c>
      <c r="H135" s="196"/>
      <c r="I135" s="195"/>
      <c r="J135" s="195">
        <f t="shared" si="3"/>
        <v>0</v>
      </c>
      <c r="K135" s="195"/>
      <c r="L135" s="195"/>
    </row>
    <row r="136" spans="1:12" ht="15" customHeight="1">
      <c r="A136" s="125" t="s">
        <v>185</v>
      </c>
      <c r="B136" s="275" t="s">
        <v>114</v>
      </c>
      <c r="C136" s="275" t="s">
        <v>62</v>
      </c>
      <c r="D136" s="275" t="s">
        <v>10</v>
      </c>
      <c r="E136" s="275" t="s">
        <v>184</v>
      </c>
      <c r="F136" s="275" t="s">
        <v>186</v>
      </c>
      <c r="G136" s="27"/>
      <c r="H136" s="196">
        <v>1372.6</v>
      </c>
      <c r="I136" s="195">
        <v>17.4</v>
      </c>
      <c r="J136" s="195">
        <f t="shared" si="3"/>
        <v>1390</v>
      </c>
      <c r="K136" s="195"/>
      <c r="L136" s="195">
        <v>1390</v>
      </c>
    </row>
    <row r="137" spans="1:12" ht="21.75">
      <c r="A137" s="122" t="s">
        <v>187</v>
      </c>
      <c r="B137" s="275" t="s">
        <v>114</v>
      </c>
      <c r="C137" s="275" t="s">
        <v>62</v>
      </c>
      <c r="D137" s="275" t="s">
        <v>10</v>
      </c>
      <c r="E137" s="275" t="s">
        <v>188</v>
      </c>
      <c r="F137" s="275"/>
      <c r="G137" s="26" t="e">
        <f>#REF!+G138+G139</f>
        <v>#REF!</v>
      </c>
      <c r="H137" s="196">
        <f>H138+H139+H140+H141</f>
        <v>12793.5</v>
      </c>
      <c r="I137" s="195">
        <f>I138+I139+I140+I141</f>
        <v>3.5</v>
      </c>
      <c r="J137" s="195">
        <f t="shared" si="3"/>
        <v>12797</v>
      </c>
      <c r="K137" s="195"/>
      <c r="L137" s="195">
        <f>L138+L139+L140+L141</f>
        <v>12797</v>
      </c>
    </row>
    <row r="138" spans="1:12" ht="45" customHeight="1" hidden="1">
      <c r="A138" s="122" t="s">
        <v>189</v>
      </c>
      <c r="B138" s="275" t="s">
        <v>114</v>
      </c>
      <c r="C138" s="275" t="s">
        <v>62</v>
      </c>
      <c r="D138" s="275" t="s">
        <v>10</v>
      </c>
      <c r="E138" s="275" t="s">
        <v>190</v>
      </c>
      <c r="F138" s="275" t="s">
        <v>99</v>
      </c>
      <c r="G138" s="27">
        <v>-94.76</v>
      </c>
      <c r="H138" s="196">
        <v>0</v>
      </c>
      <c r="I138" s="195"/>
      <c r="J138" s="195">
        <f t="shared" si="3"/>
        <v>0</v>
      </c>
      <c r="K138" s="195"/>
      <c r="L138" s="195">
        <v>0</v>
      </c>
    </row>
    <row r="139" spans="1:12" ht="21.75" hidden="1">
      <c r="A139" s="131" t="s">
        <v>189</v>
      </c>
      <c r="B139" s="275" t="s">
        <v>114</v>
      </c>
      <c r="C139" s="275" t="s">
        <v>62</v>
      </c>
      <c r="D139" s="275" t="s">
        <v>10</v>
      </c>
      <c r="E139" s="275" t="s">
        <v>190</v>
      </c>
      <c r="F139" s="275" t="s">
        <v>175</v>
      </c>
      <c r="G139" s="27">
        <f>94.76+6519.9</f>
        <v>6614.66</v>
      </c>
      <c r="H139" s="196"/>
      <c r="I139" s="195"/>
      <c r="J139" s="195">
        <f t="shared" si="3"/>
        <v>0</v>
      </c>
      <c r="K139" s="195"/>
      <c r="L139" s="195"/>
    </row>
    <row r="140" spans="1:13" ht="21.75" customHeight="1">
      <c r="A140" s="125" t="s">
        <v>191</v>
      </c>
      <c r="B140" s="275" t="s">
        <v>114</v>
      </c>
      <c r="C140" s="275" t="s">
        <v>62</v>
      </c>
      <c r="D140" s="275" t="s">
        <v>10</v>
      </c>
      <c r="E140" s="275" t="s">
        <v>190</v>
      </c>
      <c r="F140" s="275" t="s">
        <v>192</v>
      </c>
      <c r="G140" s="27"/>
      <c r="H140" s="196">
        <v>12793.5</v>
      </c>
      <c r="I140" s="195">
        <v>3.5</v>
      </c>
      <c r="J140" s="195">
        <f t="shared" si="3"/>
        <v>12797</v>
      </c>
      <c r="K140" s="195"/>
      <c r="L140" s="264">
        <v>12797</v>
      </c>
      <c r="M140" s="32"/>
    </row>
    <row r="141" spans="1:13" ht="42.75" customHeight="1" hidden="1" thickBot="1">
      <c r="A141" s="122" t="s">
        <v>179</v>
      </c>
      <c r="B141" s="275" t="s">
        <v>114</v>
      </c>
      <c r="C141" s="275" t="s">
        <v>62</v>
      </c>
      <c r="D141" s="275" t="s">
        <v>10</v>
      </c>
      <c r="E141" s="275" t="s">
        <v>190</v>
      </c>
      <c r="F141" s="275" t="s">
        <v>180</v>
      </c>
      <c r="G141" s="27"/>
      <c r="H141" s="196"/>
      <c r="I141" s="195"/>
      <c r="J141" s="192">
        <f t="shared" si="3"/>
        <v>0</v>
      </c>
      <c r="K141" s="192"/>
      <c r="L141" s="264"/>
      <c r="M141" s="32"/>
    </row>
    <row r="142" spans="1:13" ht="26.25">
      <c r="A142" s="267" t="s">
        <v>193</v>
      </c>
      <c r="B142" s="276" t="s">
        <v>0</v>
      </c>
      <c r="C142" s="276"/>
      <c r="D142" s="276"/>
      <c r="E142" s="276"/>
      <c r="F142" s="276"/>
      <c r="G142" s="103" t="e">
        <f>G143+G189+#REF!+#REF!</f>
        <v>#REF!</v>
      </c>
      <c r="H142" s="194">
        <f>H143+H189+H204+H177+H231+H237+H172+H212+H223+H227</f>
        <v>33856.9</v>
      </c>
      <c r="I142" s="194">
        <f>I143+I189+I204+I177+I231+I237+I172+I212+I223+I227</f>
        <v>1360.824</v>
      </c>
      <c r="J142" s="194">
        <f t="shared" si="3"/>
        <v>35217.724</v>
      </c>
      <c r="K142" s="194">
        <f>J148+J152+J153+J154+J155+J157+J158+J160+J165+J169+J171+J175+J176+J181+J182+J203+J211+J236+J242+J245</f>
        <v>35217.724</v>
      </c>
      <c r="L142" s="268">
        <f>L143+L189+L204+L177+L231+L237+L172+L212+L223+L227</f>
        <v>35177.304</v>
      </c>
      <c r="M142" s="266"/>
    </row>
    <row r="143" spans="1:12" ht="15">
      <c r="A143" s="121" t="s">
        <v>194</v>
      </c>
      <c r="B143" s="274" t="s">
        <v>0</v>
      </c>
      <c r="C143" s="274" t="s">
        <v>7</v>
      </c>
      <c r="D143" s="275"/>
      <c r="E143" s="275"/>
      <c r="F143" s="275"/>
      <c r="G143" s="20" t="e">
        <f>G150+#REF!+#REF!+G172+G144</f>
        <v>#REF!</v>
      </c>
      <c r="H143" s="193">
        <f>H144+H150+H161+H166</f>
        <v>4142.580000000001</v>
      </c>
      <c r="I143" s="192">
        <f>I144+I150+I161+I166</f>
        <v>1213.224</v>
      </c>
      <c r="J143" s="192">
        <f t="shared" si="3"/>
        <v>5355.804000000001</v>
      </c>
      <c r="K143" s="192"/>
      <c r="L143" s="192">
        <f>L144+L150+L161+L166</f>
        <v>5361.304</v>
      </c>
    </row>
    <row r="144" spans="1:12" ht="42.75">
      <c r="A144" s="132" t="s">
        <v>195</v>
      </c>
      <c r="B144" s="274" t="s">
        <v>0</v>
      </c>
      <c r="C144" s="274" t="s">
        <v>7</v>
      </c>
      <c r="D144" s="274" t="s">
        <v>10</v>
      </c>
      <c r="E144" s="275"/>
      <c r="F144" s="275"/>
      <c r="G144" s="20">
        <f>G145</f>
        <v>0.4</v>
      </c>
      <c r="H144" s="193">
        <f>H145+H147</f>
        <v>729.76</v>
      </c>
      <c r="I144" s="192">
        <f>I145+I147</f>
        <v>154.637</v>
      </c>
      <c r="J144" s="192">
        <f t="shared" si="3"/>
        <v>884.3969999999999</v>
      </c>
      <c r="K144" s="192"/>
      <c r="L144" s="192">
        <f>L145+L147</f>
        <v>884.397</v>
      </c>
    </row>
    <row r="145" spans="1:12" ht="32.25" hidden="1">
      <c r="A145" s="122" t="s">
        <v>196</v>
      </c>
      <c r="B145" s="275" t="s">
        <v>0</v>
      </c>
      <c r="C145" s="275" t="s">
        <v>7</v>
      </c>
      <c r="D145" s="275" t="s">
        <v>10</v>
      </c>
      <c r="E145" s="275" t="s">
        <v>197</v>
      </c>
      <c r="F145" s="275"/>
      <c r="G145" s="20">
        <f>G146</f>
        <v>0.4</v>
      </c>
      <c r="H145" s="196">
        <f>H146</f>
        <v>0</v>
      </c>
      <c r="I145" s="195">
        <f>I146</f>
        <v>0</v>
      </c>
      <c r="J145" s="192">
        <f t="shared" si="3"/>
        <v>0</v>
      </c>
      <c r="K145" s="192"/>
      <c r="L145" s="195">
        <f>L146</f>
        <v>0</v>
      </c>
    </row>
    <row r="146" spans="1:12" ht="15" hidden="1">
      <c r="A146" s="133" t="s">
        <v>98</v>
      </c>
      <c r="B146" s="275" t="s">
        <v>0</v>
      </c>
      <c r="C146" s="275" t="s">
        <v>7</v>
      </c>
      <c r="D146" s="275" t="s">
        <v>10</v>
      </c>
      <c r="E146" s="275" t="s">
        <v>197</v>
      </c>
      <c r="F146" s="275" t="s">
        <v>99</v>
      </c>
      <c r="G146" s="20">
        <v>0.4</v>
      </c>
      <c r="H146" s="196"/>
      <c r="I146" s="192"/>
      <c r="J146" s="192">
        <f t="shared" si="3"/>
        <v>0</v>
      </c>
      <c r="K146" s="192"/>
      <c r="L146" s="195"/>
    </row>
    <row r="147" spans="1:12" ht="32.25">
      <c r="A147" s="134" t="s">
        <v>199</v>
      </c>
      <c r="B147" s="275" t="s">
        <v>0</v>
      </c>
      <c r="C147" s="275" t="s">
        <v>7</v>
      </c>
      <c r="D147" s="275" t="s">
        <v>10</v>
      </c>
      <c r="E147" s="275" t="s">
        <v>118</v>
      </c>
      <c r="F147" s="275"/>
      <c r="G147" s="20"/>
      <c r="H147" s="196">
        <f>H148+H149</f>
        <v>729.76</v>
      </c>
      <c r="I147" s="195">
        <f>I148+I149</f>
        <v>154.637</v>
      </c>
      <c r="J147" s="195">
        <f t="shared" si="3"/>
        <v>884.3969999999999</v>
      </c>
      <c r="K147" s="195"/>
      <c r="L147" s="195">
        <f>L148+L149</f>
        <v>884.397</v>
      </c>
    </row>
    <row r="148" spans="1:12" ht="17.25" customHeight="1">
      <c r="A148" s="125" t="s">
        <v>156</v>
      </c>
      <c r="B148" s="275" t="s">
        <v>0</v>
      </c>
      <c r="C148" s="275" t="s">
        <v>7</v>
      </c>
      <c r="D148" s="275" t="s">
        <v>10</v>
      </c>
      <c r="E148" s="275" t="s">
        <v>120</v>
      </c>
      <c r="F148" s="275" t="s">
        <v>157</v>
      </c>
      <c r="G148" s="20"/>
      <c r="H148" s="196">
        <v>729.76</v>
      </c>
      <c r="I148" s="195">
        <v>154.637</v>
      </c>
      <c r="J148" s="195">
        <f t="shared" si="3"/>
        <v>884.3969999999999</v>
      </c>
      <c r="K148" s="195"/>
      <c r="L148" s="195">
        <v>884.397</v>
      </c>
    </row>
    <row r="149" spans="1:12" ht="15" hidden="1">
      <c r="A149" s="133" t="s">
        <v>96</v>
      </c>
      <c r="B149" s="275" t="s">
        <v>0</v>
      </c>
      <c r="C149" s="275" t="s">
        <v>7</v>
      </c>
      <c r="D149" s="275" t="s">
        <v>10</v>
      </c>
      <c r="E149" s="275" t="s">
        <v>120</v>
      </c>
      <c r="F149" s="275" t="s">
        <v>95</v>
      </c>
      <c r="G149" s="20"/>
      <c r="H149" s="196"/>
      <c r="I149" s="192"/>
      <c r="J149" s="192">
        <f t="shared" si="3"/>
        <v>0</v>
      </c>
      <c r="K149" s="192"/>
      <c r="L149" s="195"/>
    </row>
    <row r="150" spans="1:12" s="61" customFormat="1" ht="21">
      <c r="A150" s="135" t="s">
        <v>198</v>
      </c>
      <c r="B150" s="274" t="s">
        <v>0</v>
      </c>
      <c r="C150" s="274" t="s">
        <v>7</v>
      </c>
      <c r="D150" s="274" t="s">
        <v>13</v>
      </c>
      <c r="E150" s="274"/>
      <c r="F150" s="274"/>
      <c r="G150" s="20" t="e">
        <f>G151</f>
        <v>#REF!</v>
      </c>
      <c r="H150" s="193">
        <f>H151+H159</f>
        <v>2992.2200000000003</v>
      </c>
      <c r="I150" s="192">
        <f>I151+I159</f>
        <v>1145.687</v>
      </c>
      <c r="J150" s="192">
        <f t="shared" si="3"/>
        <v>4137.907</v>
      </c>
      <c r="K150" s="192"/>
      <c r="L150" s="192">
        <f>L151+L159</f>
        <v>4137.907</v>
      </c>
    </row>
    <row r="151" spans="1:12" ht="32.25">
      <c r="A151" s="134" t="s">
        <v>199</v>
      </c>
      <c r="B151" s="275" t="s">
        <v>0</v>
      </c>
      <c r="C151" s="275" t="s">
        <v>7</v>
      </c>
      <c r="D151" s="275" t="s">
        <v>13</v>
      </c>
      <c r="E151" s="275" t="s">
        <v>118</v>
      </c>
      <c r="F151" s="275"/>
      <c r="G151" s="27" t="e">
        <f>#REF!+#REF!</f>
        <v>#REF!</v>
      </c>
      <c r="H151" s="196">
        <f>H152+H153+H154+H155+H156+H157+H158</f>
        <v>2992.2200000000003</v>
      </c>
      <c r="I151" s="195">
        <f>I152+I153+I154+I155+I156+I157+I158</f>
        <v>1145.687</v>
      </c>
      <c r="J151" s="195">
        <f t="shared" si="3"/>
        <v>4137.907</v>
      </c>
      <c r="K151" s="195"/>
      <c r="L151" s="195">
        <f>L152+L153+L154+L155+L156+L157+L158</f>
        <v>4137.907</v>
      </c>
    </row>
    <row r="152" spans="1:12" ht="15" customHeight="1">
      <c r="A152" s="125" t="s">
        <v>156</v>
      </c>
      <c r="B152" s="275" t="s">
        <v>0</v>
      </c>
      <c r="C152" s="275" t="s">
        <v>7</v>
      </c>
      <c r="D152" s="275" t="s">
        <v>13</v>
      </c>
      <c r="E152" s="275" t="s">
        <v>120</v>
      </c>
      <c r="F152" s="275" t="s">
        <v>157</v>
      </c>
      <c r="G152" s="27"/>
      <c r="H152" s="196">
        <v>2490.82</v>
      </c>
      <c r="I152" s="195">
        <v>735.087</v>
      </c>
      <c r="J152" s="195">
        <f t="shared" si="3"/>
        <v>3225.907</v>
      </c>
      <c r="K152" s="195"/>
      <c r="L152" s="195">
        <v>3225.907</v>
      </c>
    </row>
    <row r="153" spans="1:12" ht="24" customHeight="1">
      <c r="A153" s="125" t="s">
        <v>159</v>
      </c>
      <c r="B153" s="275" t="s">
        <v>0</v>
      </c>
      <c r="C153" s="275" t="s">
        <v>7</v>
      </c>
      <c r="D153" s="275" t="s">
        <v>13</v>
      </c>
      <c r="E153" s="275" t="s">
        <v>120</v>
      </c>
      <c r="F153" s="275" t="s">
        <v>160</v>
      </c>
      <c r="G153" s="27"/>
      <c r="H153" s="196">
        <v>27</v>
      </c>
      <c r="I153" s="195">
        <v>27.6</v>
      </c>
      <c r="J153" s="195">
        <f t="shared" si="3"/>
        <v>54.6</v>
      </c>
      <c r="K153" s="195"/>
      <c r="L153" s="195">
        <v>54.6</v>
      </c>
    </row>
    <row r="154" spans="1:12" ht="25.5" customHeight="1">
      <c r="A154" s="125" t="s">
        <v>163</v>
      </c>
      <c r="B154" s="275" t="s">
        <v>0</v>
      </c>
      <c r="C154" s="275" t="s">
        <v>7</v>
      </c>
      <c r="D154" s="275" t="s">
        <v>13</v>
      </c>
      <c r="E154" s="275" t="s">
        <v>120</v>
      </c>
      <c r="F154" s="275" t="s">
        <v>164</v>
      </c>
      <c r="G154" s="27"/>
      <c r="H154" s="196">
        <v>200</v>
      </c>
      <c r="I154" s="195">
        <v>79.38</v>
      </c>
      <c r="J154" s="195">
        <f t="shared" si="3"/>
        <v>279.38</v>
      </c>
      <c r="K154" s="195"/>
      <c r="L154" s="195">
        <v>279.38</v>
      </c>
    </row>
    <row r="155" spans="1:12" ht="23.25" customHeight="1">
      <c r="A155" s="125" t="s">
        <v>150</v>
      </c>
      <c r="B155" s="275" t="s">
        <v>0</v>
      </c>
      <c r="C155" s="275" t="s">
        <v>7</v>
      </c>
      <c r="D155" s="275" t="s">
        <v>13</v>
      </c>
      <c r="E155" s="275" t="s">
        <v>120</v>
      </c>
      <c r="F155" s="275" t="s">
        <v>152</v>
      </c>
      <c r="G155" s="27"/>
      <c r="H155" s="196">
        <v>264.4</v>
      </c>
      <c r="I155" s="195">
        <v>298.12</v>
      </c>
      <c r="J155" s="195">
        <f t="shared" si="3"/>
        <v>562.52</v>
      </c>
      <c r="K155" s="195"/>
      <c r="L155" s="195">
        <v>562.52</v>
      </c>
    </row>
    <row r="156" spans="1:12" ht="15" hidden="1">
      <c r="A156" s="133" t="s">
        <v>96</v>
      </c>
      <c r="B156" s="275" t="s">
        <v>0</v>
      </c>
      <c r="C156" s="275" t="s">
        <v>7</v>
      </c>
      <c r="D156" s="275" t="s">
        <v>13</v>
      </c>
      <c r="E156" s="275" t="s">
        <v>120</v>
      </c>
      <c r="F156" s="275" t="s">
        <v>95</v>
      </c>
      <c r="G156" s="27">
        <f>50+360+80+3.47-0.01-80-3.47+2.72</f>
        <v>412.71000000000004</v>
      </c>
      <c r="H156" s="196"/>
      <c r="I156" s="195"/>
      <c r="J156" s="195">
        <f t="shared" si="3"/>
        <v>0</v>
      </c>
      <c r="K156" s="195"/>
      <c r="L156" s="195"/>
    </row>
    <row r="157" spans="1:12" ht="21.75" customHeight="1">
      <c r="A157" s="125" t="s">
        <v>165</v>
      </c>
      <c r="B157" s="275" t="s">
        <v>0</v>
      </c>
      <c r="C157" s="275" t="s">
        <v>7</v>
      </c>
      <c r="D157" s="275" t="s">
        <v>13</v>
      </c>
      <c r="E157" s="275" t="s">
        <v>120</v>
      </c>
      <c r="F157" s="275" t="s">
        <v>166</v>
      </c>
      <c r="G157" s="27"/>
      <c r="H157" s="196">
        <v>5</v>
      </c>
      <c r="I157" s="195">
        <v>7</v>
      </c>
      <c r="J157" s="195">
        <f t="shared" si="3"/>
        <v>12</v>
      </c>
      <c r="K157" s="195"/>
      <c r="L157" s="195">
        <v>12</v>
      </c>
    </row>
    <row r="158" spans="1:12" ht="15">
      <c r="A158" s="125" t="s">
        <v>167</v>
      </c>
      <c r="B158" s="275" t="s">
        <v>0</v>
      </c>
      <c r="C158" s="275" t="s">
        <v>7</v>
      </c>
      <c r="D158" s="275" t="s">
        <v>13</v>
      </c>
      <c r="E158" s="275" t="s">
        <v>120</v>
      </c>
      <c r="F158" s="275" t="s">
        <v>168</v>
      </c>
      <c r="G158" s="27"/>
      <c r="H158" s="196">
        <v>5</v>
      </c>
      <c r="I158" s="195">
        <v>-1.5</v>
      </c>
      <c r="J158" s="195">
        <f t="shared" si="3"/>
        <v>3.5</v>
      </c>
      <c r="K158" s="195"/>
      <c r="L158" s="195">
        <v>3.5</v>
      </c>
    </row>
    <row r="159" spans="1:12" ht="15" hidden="1">
      <c r="A159" s="133" t="s">
        <v>514</v>
      </c>
      <c r="B159" s="275" t="s">
        <v>0</v>
      </c>
      <c r="C159" s="275" t="s">
        <v>7</v>
      </c>
      <c r="D159" s="275" t="s">
        <v>13</v>
      </c>
      <c r="E159" s="275" t="s">
        <v>506</v>
      </c>
      <c r="F159" s="275"/>
      <c r="G159" s="27"/>
      <c r="H159" s="196">
        <f>H160</f>
        <v>0</v>
      </c>
      <c r="I159" s="195">
        <f>I160</f>
        <v>0</v>
      </c>
      <c r="J159" s="195">
        <f t="shared" si="3"/>
        <v>0</v>
      </c>
      <c r="K159" s="195"/>
      <c r="L159" s="195">
        <f>L160</f>
        <v>0</v>
      </c>
    </row>
    <row r="160" spans="1:12" ht="15" hidden="1">
      <c r="A160" s="133" t="s">
        <v>515</v>
      </c>
      <c r="B160" s="275" t="s">
        <v>0</v>
      </c>
      <c r="C160" s="275" t="s">
        <v>7</v>
      </c>
      <c r="D160" s="275" t="s">
        <v>13</v>
      </c>
      <c r="E160" s="275" t="s">
        <v>506</v>
      </c>
      <c r="F160" s="275" t="s">
        <v>510</v>
      </c>
      <c r="G160" s="27"/>
      <c r="H160" s="196"/>
      <c r="I160" s="195"/>
      <c r="J160" s="195">
        <f t="shared" si="3"/>
        <v>0</v>
      </c>
      <c r="K160" s="195"/>
      <c r="L160" s="195"/>
    </row>
    <row r="161" spans="1:12" ht="15">
      <c r="A161" s="134" t="s">
        <v>16</v>
      </c>
      <c r="B161" s="274" t="s">
        <v>0</v>
      </c>
      <c r="C161" s="274" t="s">
        <v>7</v>
      </c>
      <c r="D161" s="274" t="s">
        <v>17</v>
      </c>
      <c r="E161" s="274"/>
      <c r="F161" s="274"/>
      <c r="G161" s="27"/>
      <c r="H161" s="193">
        <f>H162</f>
        <v>233</v>
      </c>
      <c r="I161" s="192">
        <f>I162</f>
        <v>100</v>
      </c>
      <c r="J161" s="192">
        <f t="shared" si="3"/>
        <v>333</v>
      </c>
      <c r="K161" s="192"/>
      <c r="L161" s="192">
        <f>L162</f>
        <v>333</v>
      </c>
    </row>
    <row r="162" spans="1:12" ht="15">
      <c r="A162" s="134" t="s">
        <v>16</v>
      </c>
      <c r="B162" s="275" t="s">
        <v>0</v>
      </c>
      <c r="C162" s="275" t="s">
        <v>7</v>
      </c>
      <c r="D162" s="275" t="s">
        <v>17</v>
      </c>
      <c r="E162" s="275" t="s">
        <v>205</v>
      </c>
      <c r="F162" s="275"/>
      <c r="G162" s="27"/>
      <c r="H162" s="196">
        <f>H163</f>
        <v>233</v>
      </c>
      <c r="I162" s="195">
        <f>I163</f>
        <v>100</v>
      </c>
      <c r="J162" s="195">
        <f t="shared" si="3"/>
        <v>333</v>
      </c>
      <c r="K162" s="195"/>
      <c r="L162" s="195">
        <f>L163</f>
        <v>333</v>
      </c>
    </row>
    <row r="163" spans="1:12" ht="15">
      <c r="A163" s="134" t="s">
        <v>206</v>
      </c>
      <c r="B163" s="275" t="s">
        <v>0</v>
      </c>
      <c r="C163" s="275" t="s">
        <v>7</v>
      </c>
      <c r="D163" s="275" t="s">
        <v>17</v>
      </c>
      <c r="E163" s="275" t="s">
        <v>207</v>
      </c>
      <c r="F163" s="275"/>
      <c r="G163" s="27"/>
      <c r="H163" s="196">
        <f>H164+H165</f>
        <v>233</v>
      </c>
      <c r="I163" s="195">
        <f>I164+I165</f>
        <v>100</v>
      </c>
      <c r="J163" s="195">
        <f t="shared" si="3"/>
        <v>333</v>
      </c>
      <c r="K163" s="195"/>
      <c r="L163" s="195">
        <f>L164+L165</f>
        <v>333</v>
      </c>
    </row>
    <row r="164" spans="1:12" ht="15" hidden="1">
      <c r="A164" s="134" t="s">
        <v>203</v>
      </c>
      <c r="B164" s="275" t="s">
        <v>0</v>
      </c>
      <c r="C164" s="275" t="s">
        <v>7</v>
      </c>
      <c r="D164" s="275" t="s">
        <v>17</v>
      </c>
      <c r="E164" s="275" t="s">
        <v>207</v>
      </c>
      <c r="F164" s="275" t="s">
        <v>204</v>
      </c>
      <c r="G164" s="27"/>
      <c r="H164" s="196"/>
      <c r="I164" s="195"/>
      <c r="J164" s="195">
        <f t="shared" si="3"/>
        <v>0</v>
      </c>
      <c r="K164" s="195"/>
      <c r="L164" s="195"/>
    </row>
    <row r="165" spans="1:12" ht="15">
      <c r="A165" s="134" t="s">
        <v>208</v>
      </c>
      <c r="B165" s="275" t="s">
        <v>0</v>
      </c>
      <c r="C165" s="275" t="s">
        <v>7</v>
      </c>
      <c r="D165" s="275" t="s">
        <v>17</v>
      </c>
      <c r="E165" s="275" t="s">
        <v>207</v>
      </c>
      <c r="F165" s="275" t="s">
        <v>209</v>
      </c>
      <c r="G165" s="27"/>
      <c r="H165" s="196">
        <v>233</v>
      </c>
      <c r="I165" s="195">
        <v>100</v>
      </c>
      <c r="J165" s="195">
        <f aca="true" t="shared" si="5" ref="J165:J228">H165+I165</f>
        <v>333</v>
      </c>
      <c r="K165" s="195"/>
      <c r="L165" s="195">
        <v>333</v>
      </c>
    </row>
    <row r="166" spans="1:12" ht="15">
      <c r="A166" s="136" t="s">
        <v>20</v>
      </c>
      <c r="B166" s="304" t="s">
        <v>0</v>
      </c>
      <c r="C166" s="304" t="s">
        <v>7</v>
      </c>
      <c r="D166" s="304" t="s">
        <v>19</v>
      </c>
      <c r="E166" s="275"/>
      <c r="F166" s="275"/>
      <c r="G166" s="27"/>
      <c r="H166" s="196">
        <f>H167</f>
        <v>187.6</v>
      </c>
      <c r="I166" s="195">
        <f>I167</f>
        <v>-187.1</v>
      </c>
      <c r="J166" s="192">
        <f t="shared" si="5"/>
        <v>0.5</v>
      </c>
      <c r="K166" s="192"/>
      <c r="L166" s="195">
        <f>L167</f>
        <v>6</v>
      </c>
    </row>
    <row r="167" spans="1:12" ht="15">
      <c r="A167" s="127" t="s">
        <v>261</v>
      </c>
      <c r="B167" s="303" t="s">
        <v>0</v>
      </c>
      <c r="C167" s="303" t="s">
        <v>7</v>
      </c>
      <c r="D167" s="303" t="s">
        <v>19</v>
      </c>
      <c r="E167" s="275" t="s">
        <v>437</v>
      </c>
      <c r="F167" s="275"/>
      <c r="G167" s="27"/>
      <c r="H167" s="196">
        <f>H168+H170</f>
        <v>187.6</v>
      </c>
      <c r="I167" s="195">
        <f>I168+I170</f>
        <v>-187.1</v>
      </c>
      <c r="J167" s="195">
        <f t="shared" si="5"/>
        <v>0.5</v>
      </c>
      <c r="K167" s="195"/>
      <c r="L167" s="195">
        <f>L168+L170</f>
        <v>6</v>
      </c>
    </row>
    <row r="168" spans="1:12" ht="32.25">
      <c r="A168" s="122" t="s">
        <v>196</v>
      </c>
      <c r="B168" s="275" t="s">
        <v>0</v>
      </c>
      <c r="C168" s="275" t="s">
        <v>7</v>
      </c>
      <c r="D168" s="275" t="s">
        <v>19</v>
      </c>
      <c r="E168" s="275" t="s">
        <v>197</v>
      </c>
      <c r="F168" s="275"/>
      <c r="G168" s="20">
        <f aca="true" t="shared" si="6" ref="G168:L168">G169</f>
        <v>0</v>
      </c>
      <c r="H168" s="196">
        <f t="shared" si="6"/>
        <v>0.5</v>
      </c>
      <c r="I168" s="195">
        <f t="shared" si="6"/>
        <v>0</v>
      </c>
      <c r="J168" s="195">
        <f t="shared" si="5"/>
        <v>0.5</v>
      </c>
      <c r="K168" s="195"/>
      <c r="L168" s="195">
        <f t="shared" si="6"/>
        <v>6</v>
      </c>
    </row>
    <row r="169" spans="1:12" ht="22.5" customHeight="1">
      <c r="A169" s="125" t="s">
        <v>150</v>
      </c>
      <c r="B169" s="275" t="s">
        <v>0</v>
      </c>
      <c r="C169" s="275" t="s">
        <v>7</v>
      </c>
      <c r="D169" s="275" t="s">
        <v>19</v>
      </c>
      <c r="E169" s="275" t="s">
        <v>197</v>
      </c>
      <c r="F169" s="275" t="s">
        <v>152</v>
      </c>
      <c r="G169" s="20"/>
      <c r="H169" s="196">
        <v>0.5</v>
      </c>
      <c r="I169" s="195"/>
      <c r="J169" s="195">
        <f t="shared" si="5"/>
        <v>0.5</v>
      </c>
      <c r="K169" s="195"/>
      <c r="L169" s="195">
        <v>6</v>
      </c>
    </row>
    <row r="170" spans="1:12" ht="42">
      <c r="A170" s="137" t="s">
        <v>210</v>
      </c>
      <c r="B170" s="303" t="s">
        <v>0</v>
      </c>
      <c r="C170" s="303" t="s">
        <v>7</v>
      </c>
      <c r="D170" s="303" t="s">
        <v>19</v>
      </c>
      <c r="E170" s="303" t="s">
        <v>211</v>
      </c>
      <c r="F170" s="275"/>
      <c r="G170" s="27"/>
      <c r="H170" s="196">
        <f>H171</f>
        <v>187.1</v>
      </c>
      <c r="I170" s="195">
        <f>I171</f>
        <v>-187.1</v>
      </c>
      <c r="J170" s="195">
        <f t="shared" si="5"/>
        <v>0</v>
      </c>
      <c r="K170" s="195"/>
      <c r="L170" s="195">
        <f>L171</f>
        <v>0</v>
      </c>
    </row>
    <row r="171" spans="1:12" ht="11.25" customHeight="1">
      <c r="A171" s="125" t="s">
        <v>156</v>
      </c>
      <c r="B171" s="303" t="s">
        <v>0</v>
      </c>
      <c r="C171" s="303" t="s">
        <v>7</v>
      </c>
      <c r="D171" s="303" t="s">
        <v>19</v>
      </c>
      <c r="E171" s="303" t="s">
        <v>211</v>
      </c>
      <c r="F171" s="275" t="s">
        <v>157</v>
      </c>
      <c r="G171" s="27"/>
      <c r="H171" s="196">
        <v>187.1</v>
      </c>
      <c r="I171" s="195">
        <v>-187.1</v>
      </c>
      <c r="J171" s="195">
        <f t="shared" si="5"/>
        <v>0</v>
      </c>
      <c r="K171" s="195"/>
      <c r="L171" s="195"/>
    </row>
    <row r="172" spans="1:12" s="61" customFormat="1" ht="14.25" customHeight="1">
      <c r="A172" s="135" t="s">
        <v>22</v>
      </c>
      <c r="B172" s="274" t="s">
        <v>0</v>
      </c>
      <c r="C172" s="274" t="s">
        <v>8</v>
      </c>
      <c r="D172" s="274" t="s">
        <v>213</v>
      </c>
      <c r="E172" s="274"/>
      <c r="F172" s="274"/>
      <c r="G172" s="20">
        <f aca="true" t="shared" si="7" ref="G172:L174">G173</f>
        <v>-1000</v>
      </c>
      <c r="H172" s="193">
        <f t="shared" si="7"/>
        <v>581.2</v>
      </c>
      <c r="I172" s="192">
        <f t="shared" si="7"/>
        <v>24.4</v>
      </c>
      <c r="J172" s="192">
        <f t="shared" si="5"/>
        <v>605.6</v>
      </c>
      <c r="K172" s="192"/>
      <c r="L172" s="192">
        <f t="shared" si="7"/>
        <v>606.9</v>
      </c>
    </row>
    <row r="173" spans="1:12" ht="17.25" customHeight="1">
      <c r="A173" s="122" t="s">
        <v>214</v>
      </c>
      <c r="B173" s="275" t="s">
        <v>0</v>
      </c>
      <c r="C173" s="275" t="s">
        <v>8</v>
      </c>
      <c r="D173" s="275" t="s">
        <v>9</v>
      </c>
      <c r="E173" s="275"/>
      <c r="F173" s="275"/>
      <c r="G173" s="27">
        <f t="shared" si="7"/>
        <v>-1000</v>
      </c>
      <c r="H173" s="196">
        <f t="shared" si="7"/>
        <v>581.2</v>
      </c>
      <c r="I173" s="195">
        <f t="shared" si="7"/>
        <v>24.4</v>
      </c>
      <c r="J173" s="195">
        <f t="shared" si="5"/>
        <v>605.6</v>
      </c>
      <c r="K173" s="195"/>
      <c r="L173" s="195">
        <f t="shared" si="7"/>
        <v>606.9</v>
      </c>
    </row>
    <row r="174" spans="1:12" ht="24.75" customHeight="1">
      <c r="A174" s="122" t="s">
        <v>215</v>
      </c>
      <c r="B174" s="275" t="s">
        <v>0</v>
      </c>
      <c r="C174" s="275" t="s">
        <v>8</v>
      </c>
      <c r="D174" s="275" t="s">
        <v>9</v>
      </c>
      <c r="E174" s="275" t="s">
        <v>216</v>
      </c>
      <c r="F174" s="275"/>
      <c r="G174" s="27">
        <f t="shared" si="7"/>
        <v>-1000</v>
      </c>
      <c r="H174" s="196">
        <f>H175+H176</f>
        <v>581.2</v>
      </c>
      <c r="I174" s="195">
        <f>I175+I176</f>
        <v>24.4</v>
      </c>
      <c r="J174" s="195">
        <f t="shared" si="5"/>
        <v>605.6</v>
      </c>
      <c r="K174" s="195"/>
      <c r="L174" s="195">
        <f>L175+L176</f>
        <v>606.9</v>
      </c>
    </row>
    <row r="175" spans="1:12" ht="15" customHeight="1" hidden="1">
      <c r="A175" s="133" t="s">
        <v>217</v>
      </c>
      <c r="B175" s="275" t="s">
        <v>0</v>
      </c>
      <c r="C175" s="275" t="s">
        <v>8</v>
      </c>
      <c r="D175" s="275" t="s">
        <v>9</v>
      </c>
      <c r="E175" s="275" t="s">
        <v>216</v>
      </c>
      <c r="F175" s="275" t="s">
        <v>218</v>
      </c>
      <c r="G175" s="27">
        <v>-1000</v>
      </c>
      <c r="H175" s="196"/>
      <c r="I175" s="195"/>
      <c r="J175" s="195">
        <f t="shared" si="5"/>
        <v>0</v>
      </c>
      <c r="K175" s="195"/>
      <c r="L175" s="195"/>
    </row>
    <row r="176" spans="1:12" ht="15">
      <c r="A176" s="138" t="s">
        <v>212</v>
      </c>
      <c r="B176" s="275" t="s">
        <v>0</v>
      </c>
      <c r="C176" s="275" t="s">
        <v>8</v>
      </c>
      <c r="D176" s="275" t="s">
        <v>9</v>
      </c>
      <c r="E176" s="275" t="s">
        <v>216</v>
      </c>
      <c r="F176" s="275" t="s">
        <v>219</v>
      </c>
      <c r="G176" s="27"/>
      <c r="H176" s="196">
        <v>581.2</v>
      </c>
      <c r="I176" s="195">
        <v>24.4</v>
      </c>
      <c r="J176" s="195">
        <f t="shared" si="5"/>
        <v>605.6</v>
      </c>
      <c r="K176" s="195"/>
      <c r="L176" s="195">
        <v>606.9</v>
      </c>
    </row>
    <row r="177" spans="1:12" ht="21.75" hidden="1">
      <c r="A177" s="132" t="s">
        <v>25</v>
      </c>
      <c r="B177" s="274" t="s">
        <v>0</v>
      </c>
      <c r="C177" s="274" t="s">
        <v>9</v>
      </c>
      <c r="D177" s="275"/>
      <c r="E177" s="275"/>
      <c r="F177" s="275"/>
      <c r="G177" s="20">
        <f>G178</f>
        <v>0</v>
      </c>
      <c r="H177" s="193">
        <f>H178+H186</f>
        <v>0</v>
      </c>
      <c r="I177" s="192">
        <f>I178+I186</f>
        <v>0</v>
      </c>
      <c r="J177" s="192">
        <f t="shared" si="5"/>
        <v>0</v>
      </c>
      <c r="K177" s="192"/>
      <c r="L177" s="192">
        <f>L178+L186</f>
        <v>0</v>
      </c>
    </row>
    <row r="178" spans="1:12" s="61" customFormat="1" ht="14.25" hidden="1">
      <c r="A178" s="132" t="s">
        <v>27</v>
      </c>
      <c r="B178" s="274" t="s">
        <v>0</v>
      </c>
      <c r="C178" s="274" t="s">
        <v>9</v>
      </c>
      <c r="D178" s="274" t="s">
        <v>8</v>
      </c>
      <c r="E178" s="274"/>
      <c r="F178" s="274"/>
      <c r="G178" s="20">
        <f>G180+G183</f>
        <v>0</v>
      </c>
      <c r="H178" s="193">
        <f>H180+H183</f>
        <v>0</v>
      </c>
      <c r="I178" s="192">
        <f>I180+I183</f>
        <v>0</v>
      </c>
      <c r="J178" s="192">
        <f t="shared" si="5"/>
        <v>0</v>
      </c>
      <c r="K178" s="192"/>
      <c r="L178" s="192">
        <f>L180+L183</f>
        <v>0</v>
      </c>
    </row>
    <row r="179" spans="1:12" ht="15" hidden="1">
      <c r="A179" s="133" t="s">
        <v>334</v>
      </c>
      <c r="B179" s="275" t="s">
        <v>0</v>
      </c>
      <c r="C179" s="275" t="s">
        <v>9</v>
      </c>
      <c r="D179" s="275" t="s">
        <v>8</v>
      </c>
      <c r="E179" s="275" t="s">
        <v>263</v>
      </c>
      <c r="F179" s="275"/>
      <c r="G179" s="27"/>
      <c r="H179" s="196">
        <f>H180+H183</f>
        <v>0</v>
      </c>
      <c r="I179" s="195">
        <f>I180+I183</f>
        <v>0</v>
      </c>
      <c r="J179" s="195">
        <f t="shared" si="5"/>
        <v>0</v>
      </c>
      <c r="K179" s="195"/>
      <c r="L179" s="195">
        <f>L180+L183</f>
        <v>0</v>
      </c>
    </row>
    <row r="180" spans="1:12" ht="21" hidden="1">
      <c r="A180" s="139" t="s">
        <v>220</v>
      </c>
      <c r="B180" s="275" t="s">
        <v>0</v>
      </c>
      <c r="C180" s="275" t="s">
        <v>9</v>
      </c>
      <c r="D180" s="275" t="s">
        <v>8</v>
      </c>
      <c r="E180" s="275" t="s">
        <v>221</v>
      </c>
      <c r="F180" s="275"/>
      <c r="G180" s="27">
        <f>G181</f>
        <v>0</v>
      </c>
      <c r="H180" s="196">
        <f>H181+H182</f>
        <v>0</v>
      </c>
      <c r="I180" s="195">
        <f>I181+I182</f>
        <v>0</v>
      </c>
      <c r="J180" s="195">
        <f t="shared" si="5"/>
        <v>0</v>
      </c>
      <c r="K180" s="195"/>
      <c r="L180" s="195">
        <f>L181+L182</f>
        <v>0</v>
      </c>
    </row>
    <row r="181" spans="1:12" ht="15" hidden="1">
      <c r="A181" s="133" t="s">
        <v>96</v>
      </c>
      <c r="B181" s="275" t="s">
        <v>0</v>
      </c>
      <c r="C181" s="275" t="s">
        <v>9</v>
      </c>
      <c r="D181" s="275" t="s">
        <v>8</v>
      </c>
      <c r="E181" s="275" t="s">
        <v>221</v>
      </c>
      <c r="F181" s="275" t="s">
        <v>95</v>
      </c>
      <c r="G181" s="27"/>
      <c r="H181" s="196"/>
      <c r="I181" s="195"/>
      <c r="J181" s="195">
        <f t="shared" si="5"/>
        <v>0</v>
      </c>
      <c r="K181" s="195"/>
      <c r="L181" s="195"/>
    </row>
    <row r="182" spans="1:12" ht="31.5" hidden="1">
      <c r="A182" s="125" t="s">
        <v>150</v>
      </c>
      <c r="B182" s="275" t="s">
        <v>0</v>
      </c>
      <c r="C182" s="275" t="s">
        <v>9</v>
      </c>
      <c r="D182" s="275" t="s">
        <v>8</v>
      </c>
      <c r="E182" s="275" t="s">
        <v>221</v>
      </c>
      <c r="F182" s="275" t="s">
        <v>152</v>
      </c>
      <c r="G182" s="27"/>
      <c r="H182" s="196">
        <v>0</v>
      </c>
      <c r="I182" s="195"/>
      <c r="J182" s="195">
        <f t="shared" si="5"/>
        <v>0</v>
      </c>
      <c r="K182" s="195"/>
      <c r="L182" s="195">
        <v>0</v>
      </c>
    </row>
    <row r="183" spans="1:12" ht="43.5" customHeight="1" hidden="1">
      <c r="A183" s="122" t="s">
        <v>222</v>
      </c>
      <c r="B183" s="275" t="s">
        <v>0</v>
      </c>
      <c r="C183" s="275" t="s">
        <v>9</v>
      </c>
      <c r="D183" s="275" t="s">
        <v>8</v>
      </c>
      <c r="E183" s="275" t="s">
        <v>223</v>
      </c>
      <c r="F183" s="275"/>
      <c r="G183" s="27">
        <f>G184</f>
        <v>0</v>
      </c>
      <c r="H183" s="196">
        <f>H184+H185</f>
        <v>0</v>
      </c>
      <c r="I183" s="195">
        <f>I184+I185</f>
        <v>0</v>
      </c>
      <c r="J183" s="195">
        <f t="shared" si="5"/>
        <v>0</v>
      </c>
      <c r="K183" s="195"/>
      <c r="L183" s="195">
        <f>L184+L185</f>
        <v>0</v>
      </c>
    </row>
    <row r="184" spans="1:12" ht="15" hidden="1">
      <c r="A184" s="133" t="s">
        <v>96</v>
      </c>
      <c r="B184" s="275" t="s">
        <v>0</v>
      </c>
      <c r="C184" s="275" t="s">
        <v>9</v>
      </c>
      <c r="D184" s="275" t="s">
        <v>8</v>
      </c>
      <c r="E184" s="275" t="s">
        <v>223</v>
      </c>
      <c r="F184" s="275" t="s">
        <v>95</v>
      </c>
      <c r="G184" s="27"/>
      <c r="H184" s="196"/>
      <c r="I184" s="195"/>
      <c r="J184" s="195">
        <f t="shared" si="5"/>
        <v>0</v>
      </c>
      <c r="K184" s="195"/>
      <c r="L184" s="195"/>
    </row>
    <row r="185" spans="1:12" ht="31.5" hidden="1">
      <c r="A185" s="125" t="s">
        <v>150</v>
      </c>
      <c r="B185" s="275" t="s">
        <v>0</v>
      </c>
      <c r="C185" s="275" t="s">
        <v>9</v>
      </c>
      <c r="D185" s="275" t="s">
        <v>8</v>
      </c>
      <c r="E185" s="275" t="s">
        <v>223</v>
      </c>
      <c r="F185" s="275" t="s">
        <v>152</v>
      </c>
      <c r="G185" s="27"/>
      <c r="H185" s="196">
        <v>0</v>
      </c>
      <c r="I185" s="195"/>
      <c r="J185" s="195">
        <f t="shared" si="5"/>
        <v>0</v>
      </c>
      <c r="K185" s="195"/>
      <c r="L185" s="195">
        <v>0</v>
      </c>
    </row>
    <row r="186" spans="1:12" ht="32.25" hidden="1">
      <c r="A186" s="132" t="s">
        <v>297</v>
      </c>
      <c r="B186" s="274" t="s">
        <v>0</v>
      </c>
      <c r="C186" s="274" t="s">
        <v>9</v>
      </c>
      <c r="D186" s="274" t="s">
        <v>29</v>
      </c>
      <c r="E186" s="274"/>
      <c r="F186" s="274"/>
      <c r="G186" s="20"/>
      <c r="H186" s="193">
        <f>H187</f>
        <v>0</v>
      </c>
      <c r="I186" s="192">
        <f>I187</f>
        <v>0</v>
      </c>
      <c r="J186" s="192">
        <f t="shared" si="5"/>
        <v>0</v>
      </c>
      <c r="K186" s="192"/>
      <c r="L186" s="192">
        <f>L187</f>
        <v>0</v>
      </c>
    </row>
    <row r="187" spans="1:12" ht="32.25" hidden="1">
      <c r="A187" s="134" t="s">
        <v>467</v>
      </c>
      <c r="B187" s="275" t="s">
        <v>0</v>
      </c>
      <c r="C187" s="275" t="s">
        <v>9</v>
      </c>
      <c r="D187" s="275" t="s">
        <v>29</v>
      </c>
      <c r="E187" s="275" t="s">
        <v>468</v>
      </c>
      <c r="F187" s="275"/>
      <c r="G187" s="27"/>
      <c r="H187" s="196">
        <f>H188</f>
        <v>0</v>
      </c>
      <c r="I187" s="195">
        <f>I188</f>
        <v>0</v>
      </c>
      <c r="J187" s="195">
        <f t="shared" si="5"/>
        <v>0</v>
      </c>
      <c r="K187" s="195"/>
      <c r="L187" s="195">
        <f>L188</f>
        <v>0</v>
      </c>
    </row>
    <row r="188" spans="1:12" ht="15" hidden="1">
      <c r="A188" s="134" t="s">
        <v>470</v>
      </c>
      <c r="B188" s="275" t="s">
        <v>0</v>
      </c>
      <c r="C188" s="275" t="s">
        <v>9</v>
      </c>
      <c r="D188" s="275" t="s">
        <v>29</v>
      </c>
      <c r="E188" s="275" t="s">
        <v>468</v>
      </c>
      <c r="F188" s="275" t="s">
        <v>469</v>
      </c>
      <c r="G188" s="27"/>
      <c r="H188" s="196"/>
      <c r="I188" s="195"/>
      <c r="J188" s="195">
        <f t="shared" si="5"/>
        <v>0</v>
      </c>
      <c r="K188" s="195"/>
      <c r="L188" s="195"/>
    </row>
    <row r="189" spans="1:12" ht="16.5" customHeight="1">
      <c r="A189" s="132" t="s">
        <v>31</v>
      </c>
      <c r="B189" s="274" t="s">
        <v>0</v>
      </c>
      <c r="C189" s="274" t="s">
        <v>10</v>
      </c>
      <c r="D189" s="274"/>
      <c r="E189" s="274"/>
      <c r="F189" s="274"/>
      <c r="G189" s="20" t="e">
        <f>#REF!+G195</f>
        <v>#REF!</v>
      </c>
      <c r="H189" s="193">
        <f>H195+H190</f>
        <v>0</v>
      </c>
      <c r="I189" s="192">
        <f>I195+I190</f>
        <v>400</v>
      </c>
      <c r="J189" s="192">
        <f t="shared" si="5"/>
        <v>400</v>
      </c>
      <c r="K189" s="192"/>
      <c r="L189" s="192">
        <f>L195+L190</f>
        <v>400</v>
      </c>
    </row>
    <row r="190" spans="1:12" ht="15" hidden="1">
      <c r="A190" s="132" t="s">
        <v>497</v>
      </c>
      <c r="B190" s="274" t="s">
        <v>0</v>
      </c>
      <c r="C190" s="274" t="s">
        <v>10</v>
      </c>
      <c r="D190" s="274" t="s">
        <v>29</v>
      </c>
      <c r="E190" s="274"/>
      <c r="F190" s="274"/>
      <c r="G190" s="20"/>
      <c r="H190" s="193">
        <f>H191+H193</f>
        <v>0</v>
      </c>
      <c r="I190" s="192">
        <f>I191+I193</f>
        <v>0</v>
      </c>
      <c r="J190" s="192">
        <f t="shared" si="5"/>
        <v>0</v>
      </c>
      <c r="K190" s="192"/>
      <c r="L190" s="192">
        <f>L191+L193</f>
        <v>0</v>
      </c>
    </row>
    <row r="191" spans="1:12" ht="32.25" hidden="1">
      <c r="A191" s="134" t="s">
        <v>467</v>
      </c>
      <c r="B191" s="275" t="s">
        <v>0</v>
      </c>
      <c r="C191" s="275" t="s">
        <v>10</v>
      </c>
      <c r="D191" s="275" t="s">
        <v>29</v>
      </c>
      <c r="E191" s="275" t="s">
        <v>468</v>
      </c>
      <c r="F191" s="275"/>
      <c r="G191" s="20"/>
      <c r="H191" s="196">
        <f>H192</f>
        <v>0</v>
      </c>
      <c r="I191" s="195">
        <f>I192</f>
        <v>0</v>
      </c>
      <c r="J191" s="195">
        <f t="shared" si="5"/>
        <v>0</v>
      </c>
      <c r="K191" s="195"/>
      <c r="L191" s="195">
        <f>L192</f>
        <v>0</v>
      </c>
    </row>
    <row r="192" spans="1:12" ht="15" hidden="1">
      <c r="A192" s="134" t="s">
        <v>470</v>
      </c>
      <c r="B192" s="275" t="s">
        <v>0</v>
      </c>
      <c r="C192" s="275" t="s">
        <v>10</v>
      </c>
      <c r="D192" s="275" t="s">
        <v>29</v>
      </c>
      <c r="E192" s="275" t="s">
        <v>468</v>
      </c>
      <c r="F192" s="275" t="s">
        <v>469</v>
      </c>
      <c r="G192" s="20"/>
      <c r="H192" s="196"/>
      <c r="I192" s="195"/>
      <c r="J192" s="195">
        <f t="shared" si="5"/>
        <v>0</v>
      </c>
      <c r="K192" s="195"/>
      <c r="L192" s="195"/>
    </row>
    <row r="193" spans="1:12" ht="42.75" hidden="1">
      <c r="A193" s="133" t="s">
        <v>499</v>
      </c>
      <c r="B193" s="275" t="s">
        <v>0</v>
      </c>
      <c r="C193" s="275" t="s">
        <v>10</v>
      </c>
      <c r="D193" s="275" t="s">
        <v>29</v>
      </c>
      <c r="E193" s="275" t="s">
        <v>498</v>
      </c>
      <c r="F193" s="275"/>
      <c r="G193" s="20"/>
      <c r="H193" s="196">
        <f>H194</f>
        <v>0</v>
      </c>
      <c r="I193" s="195">
        <f>I194</f>
        <v>0</v>
      </c>
      <c r="J193" s="195">
        <f t="shared" si="5"/>
        <v>0</v>
      </c>
      <c r="K193" s="195"/>
      <c r="L193" s="195">
        <f>L194</f>
        <v>0</v>
      </c>
    </row>
    <row r="194" spans="1:12" ht="15" hidden="1">
      <c r="A194" s="134" t="s">
        <v>470</v>
      </c>
      <c r="B194" s="275" t="s">
        <v>0</v>
      </c>
      <c r="C194" s="275" t="s">
        <v>10</v>
      </c>
      <c r="D194" s="275" t="s">
        <v>29</v>
      </c>
      <c r="E194" s="275" t="s">
        <v>498</v>
      </c>
      <c r="F194" s="275" t="s">
        <v>469</v>
      </c>
      <c r="G194" s="20"/>
      <c r="H194" s="196"/>
      <c r="I194" s="195"/>
      <c r="J194" s="195">
        <f t="shared" si="5"/>
        <v>0</v>
      </c>
      <c r="K194" s="195"/>
      <c r="L194" s="195"/>
    </row>
    <row r="195" spans="1:12" s="61" customFormat="1" ht="14.25">
      <c r="A195" s="135" t="s">
        <v>36</v>
      </c>
      <c r="B195" s="274" t="s">
        <v>0</v>
      </c>
      <c r="C195" s="274" t="s">
        <v>10</v>
      </c>
      <c r="D195" s="274" t="s">
        <v>18</v>
      </c>
      <c r="E195" s="274"/>
      <c r="F195" s="274"/>
      <c r="G195" s="20">
        <f>G202</f>
        <v>0</v>
      </c>
      <c r="H195" s="193">
        <f>H201+H198+H196</f>
        <v>0</v>
      </c>
      <c r="I195" s="192">
        <f>I201+I198+I196</f>
        <v>400</v>
      </c>
      <c r="J195" s="192">
        <f t="shared" si="5"/>
        <v>400</v>
      </c>
      <c r="K195" s="192"/>
      <c r="L195" s="192">
        <f>L201+L198+L196</f>
        <v>400</v>
      </c>
    </row>
    <row r="196" spans="1:12" s="61" customFormat="1" ht="31.5" hidden="1">
      <c r="A196" s="134" t="s">
        <v>467</v>
      </c>
      <c r="B196" s="275" t="s">
        <v>0</v>
      </c>
      <c r="C196" s="275" t="s">
        <v>10</v>
      </c>
      <c r="D196" s="275" t="s">
        <v>18</v>
      </c>
      <c r="E196" s="275" t="s">
        <v>468</v>
      </c>
      <c r="F196" s="275"/>
      <c r="G196" s="20"/>
      <c r="H196" s="196">
        <f>H197</f>
        <v>0</v>
      </c>
      <c r="I196" s="195">
        <f>I197</f>
        <v>0</v>
      </c>
      <c r="J196" s="195">
        <f t="shared" si="5"/>
        <v>0</v>
      </c>
      <c r="K196" s="195"/>
      <c r="L196" s="195">
        <f>L197</f>
        <v>0</v>
      </c>
    </row>
    <row r="197" spans="1:12" s="61" customFormat="1" ht="14.25" hidden="1">
      <c r="A197" s="134" t="s">
        <v>470</v>
      </c>
      <c r="B197" s="275" t="s">
        <v>0</v>
      </c>
      <c r="C197" s="275" t="s">
        <v>10</v>
      </c>
      <c r="D197" s="275" t="s">
        <v>18</v>
      </c>
      <c r="E197" s="275" t="s">
        <v>468</v>
      </c>
      <c r="F197" s="275" t="s">
        <v>469</v>
      </c>
      <c r="G197" s="20"/>
      <c r="H197" s="196"/>
      <c r="I197" s="195"/>
      <c r="J197" s="195">
        <f t="shared" si="5"/>
        <v>0</v>
      </c>
      <c r="K197" s="195"/>
      <c r="L197" s="195"/>
    </row>
    <row r="198" spans="1:12" s="61" customFormat="1" ht="21" hidden="1">
      <c r="A198" s="122" t="s">
        <v>496</v>
      </c>
      <c r="B198" s="275" t="s">
        <v>0</v>
      </c>
      <c r="C198" s="275" t="s">
        <v>10</v>
      </c>
      <c r="D198" s="275" t="s">
        <v>18</v>
      </c>
      <c r="E198" s="275" t="s">
        <v>495</v>
      </c>
      <c r="F198" s="275"/>
      <c r="G198" s="20"/>
      <c r="H198" s="196">
        <f>H199+H200</f>
        <v>0</v>
      </c>
      <c r="I198" s="195">
        <f>I199+I200</f>
        <v>0</v>
      </c>
      <c r="J198" s="195">
        <f t="shared" si="5"/>
        <v>0</v>
      </c>
      <c r="K198" s="195"/>
      <c r="L198" s="195">
        <f>L199+L200</f>
        <v>0</v>
      </c>
    </row>
    <row r="199" spans="1:12" s="61" customFormat="1" ht="31.5" hidden="1">
      <c r="A199" s="125" t="s">
        <v>227</v>
      </c>
      <c r="B199" s="275" t="s">
        <v>0</v>
      </c>
      <c r="C199" s="275" t="s">
        <v>10</v>
      </c>
      <c r="D199" s="275" t="s">
        <v>18</v>
      </c>
      <c r="E199" s="275" t="s">
        <v>495</v>
      </c>
      <c r="F199" s="275" t="s">
        <v>228</v>
      </c>
      <c r="G199" s="20"/>
      <c r="H199" s="196"/>
      <c r="I199" s="195"/>
      <c r="J199" s="195">
        <f t="shared" si="5"/>
        <v>0</v>
      </c>
      <c r="K199" s="195"/>
      <c r="L199" s="195"/>
    </row>
    <row r="200" spans="1:12" s="61" customFormat="1" ht="31.5" hidden="1">
      <c r="A200" s="125" t="s">
        <v>227</v>
      </c>
      <c r="B200" s="275" t="s">
        <v>0</v>
      </c>
      <c r="C200" s="275" t="s">
        <v>10</v>
      </c>
      <c r="D200" s="275" t="s">
        <v>18</v>
      </c>
      <c r="E200" s="275" t="s">
        <v>226</v>
      </c>
      <c r="F200" s="275" t="s">
        <v>228</v>
      </c>
      <c r="G200" s="20"/>
      <c r="H200" s="196"/>
      <c r="I200" s="195"/>
      <c r="J200" s="195">
        <f t="shared" si="5"/>
        <v>0</v>
      </c>
      <c r="K200" s="195"/>
      <c r="L200" s="195"/>
    </row>
    <row r="201" spans="1:12" s="61" customFormat="1" ht="14.25">
      <c r="A201" s="125" t="s">
        <v>334</v>
      </c>
      <c r="B201" s="275" t="s">
        <v>0</v>
      </c>
      <c r="C201" s="275" t="s">
        <v>10</v>
      </c>
      <c r="D201" s="275" t="s">
        <v>18</v>
      </c>
      <c r="E201" s="275" t="s">
        <v>263</v>
      </c>
      <c r="F201" s="275"/>
      <c r="G201" s="20"/>
      <c r="H201" s="196">
        <f>H202</f>
        <v>0</v>
      </c>
      <c r="I201" s="195">
        <f>I202</f>
        <v>400</v>
      </c>
      <c r="J201" s="195">
        <f t="shared" si="5"/>
        <v>400</v>
      </c>
      <c r="K201" s="195"/>
      <c r="L201" s="195">
        <f>L202</f>
        <v>400</v>
      </c>
    </row>
    <row r="202" spans="1:12" ht="21.75">
      <c r="A202" s="140" t="s">
        <v>229</v>
      </c>
      <c r="B202" s="275" t="s">
        <v>0</v>
      </c>
      <c r="C202" s="275" t="s">
        <v>10</v>
      </c>
      <c r="D202" s="275" t="s">
        <v>18</v>
      </c>
      <c r="E202" s="275" t="s">
        <v>230</v>
      </c>
      <c r="F202" s="275"/>
      <c r="G202" s="27">
        <f>G203</f>
        <v>0</v>
      </c>
      <c r="H202" s="196">
        <f>H203+H210+H211</f>
        <v>0</v>
      </c>
      <c r="I202" s="195">
        <f>I203+I210+I211</f>
        <v>400</v>
      </c>
      <c r="J202" s="195">
        <f t="shared" si="5"/>
        <v>400</v>
      </c>
      <c r="K202" s="195"/>
      <c r="L202" s="195">
        <f>L203+L210+L211</f>
        <v>400</v>
      </c>
    </row>
    <row r="203" spans="1:12" ht="15">
      <c r="A203" s="133" t="s">
        <v>96</v>
      </c>
      <c r="B203" s="275" t="s">
        <v>0</v>
      </c>
      <c r="C203" s="275" t="s">
        <v>10</v>
      </c>
      <c r="D203" s="275" t="s">
        <v>18</v>
      </c>
      <c r="E203" s="275" t="s">
        <v>230</v>
      </c>
      <c r="F203" s="275" t="s">
        <v>152</v>
      </c>
      <c r="G203" s="27"/>
      <c r="H203" s="196"/>
      <c r="I203" s="195">
        <v>100</v>
      </c>
      <c r="J203" s="195">
        <f t="shared" si="5"/>
        <v>100</v>
      </c>
      <c r="K203" s="195"/>
      <c r="L203" s="195">
        <v>100</v>
      </c>
    </row>
    <row r="204" spans="1:12" ht="15" customHeight="1" hidden="1">
      <c r="A204" s="122" t="s">
        <v>231</v>
      </c>
      <c r="B204" s="275" t="s">
        <v>0</v>
      </c>
      <c r="C204" s="275" t="s">
        <v>10</v>
      </c>
      <c r="D204" s="275" t="s">
        <v>18</v>
      </c>
      <c r="E204" s="275" t="s">
        <v>230</v>
      </c>
      <c r="F204" s="275"/>
      <c r="G204" s="38"/>
      <c r="H204" s="196">
        <f>H205</f>
        <v>0</v>
      </c>
      <c r="I204" s="195">
        <f>I205</f>
        <v>0</v>
      </c>
      <c r="J204" s="195">
        <f t="shared" si="5"/>
        <v>0</v>
      </c>
      <c r="K204" s="195"/>
      <c r="L204" s="195">
        <f>L205</f>
        <v>0</v>
      </c>
    </row>
    <row r="205" spans="1:12" ht="15" customHeight="1" hidden="1">
      <c r="A205" s="122" t="s">
        <v>39</v>
      </c>
      <c r="B205" s="275" t="s">
        <v>0</v>
      </c>
      <c r="C205" s="275" t="s">
        <v>10</v>
      </c>
      <c r="D205" s="275" t="s">
        <v>18</v>
      </c>
      <c r="E205" s="275" t="s">
        <v>230</v>
      </c>
      <c r="F205" s="275"/>
      <c r="G205" s="38"/>
      <c r="H205" s="196">
        <f>H208+H206</f>
        <v>0</v>
      </c>
      <c r="I205" s="195">
        <f>I208+I206</f>
        <v>0</v>
      </c>
      <c r="J205" s="195">
        <f t="shared" si="5"/>
        <v>0</v>
      </c>
      <c r="K205" s="195"/>
      <c r="L205" s="195">
        <f>L208+L206</f>
        <v>0</v>
      </c>
    </row>
    <row r="206" spans="1:12" ht="32.25" hidden="1">
      <c r="A206" s="122" t="s">
        <v>232</v>
      </c>
      <c r="B206" s="275" t="s">
        <v>0</v>
      </c>
      <c r="C206" s="275" t="s">
        <v>10</v>
      </c>
      <c r="D206" s="275" t="s">
        <v>18</v>
      </c>
      <c r="E206" s="275" t="s">
        <v>230</v>
      </c>
      <c r="F206" s="275"/>
      <c r="G206" s="38"/>
      <c r="H206" s="196">
        <f>H207</f>
        <v>0</v>
      </c>
      <c r="I206" s="195">
        <f>I207</f>
        <v>0</v>
      </c>
      <c r="J206" s="195">
        <f t="shared" si="5"/>
        <v>0</v>
      </c>
      <c r="K206" s="195"/>
      <c r="L206" s="195">
        <f>L207</f>
        <v>0</v>
      </c>
    </row>
    <row r="207" spans="1:12" ht="32.25" hidden="1">
      <c r="A207" s="122" t="s">
        <v>233</v>
      </c>
      <c r="B207" s="275" t="s">
        <v>0</v>
      </c>
      <c r="C207" s="275" t="s">
        <v>10</v>
      </c>
      <c r="D207" s="275" t="s">
        <v>18</v>
      </c>
      <c r="E207" s="275" t="s">
        <v>230</v>
      </c>
      <c r="F207" s="275" t="s">
        <v>225</v>
      </c>
      <c r="G207" s="38"/>
      <c r="H207" s="196"/>
      <c r="I207" s="195"/>
      <c r="J207" s="195">
        <f t="shared" si="5"/>
        <v>0</v>
      </c>
      <c r="K207" s="195"/>
      <c r="L207" s="195"/>
    </row>
    <row r="208" spans="1:12" ht="32.25" hidden="1">
      <c r="A208" s="122" t="s">
        <v>232</v>
      </c>
      <c r="B208" s="275" t="s">
        <v>0</v>
      </c>
      <c r="C208" s="275" t="s">
        <v>10</v>
      </c>
      <c r="D208" s="275" t="s">
        <v>18</v>
      </c>
      <c r="E208" s="275" t="s">
        <v>230</v>
      </c>
      <c r="F208" s="275"/>
      <c r="G208" s="38"/>
      <c r="H208" s="196">
        <f>H209</f>
        <v>0</v>
      </c>
      <c r="I208" s="195">
        <f>I209</f>
        <v>0</v>
      </c>
      <c r="J208" s="195">
        <f t="shared" si="5"/>
        <v>0</v>
      </c>
      <c r="K208" s="195"/>
      <c r="L208" s="195">
        <f>L209</f>
        <v>0</v>
      </c>
    </row>
    <row r="209" spans="1:12" ht="32.25" hidden="1">
      <c r="A209" s="122" t="s">
        <v>233</v>
      </c>
      <c r="B209" s="275" t="s">
        <v>0</v>
      </c>
      <c r="C209" s="275" t="s">
        <v>10</v>
      </c>
      <c r="D209" s="275" t="s">
        <v>18</v>
      </c>
      <c r="E209" s="275" t="s">
        <v>230</v>
      </c>
      <c r="F209" s="275" t="s">
        <v>225</v>
      </c>
      <c r="G209" s="38"/>
      <c r="H209" s="196"/>
      <c r="I209" s="195"/>
      <c r="J209" s="195">
        <f t="shared" si="5"/>
        <v>0</v>
      </c>
      <c r="K209" s="195"/>
      <c r="L209" s="195"/>
    </row>
    <row r="210" spans="1:12" ht="31.5" hidden="1">
      <c r="A210" s="125" t="s">
        <v>150</v>
      </c>
      <c r="B210" s="275" t="s">
        <v>0</v>
      </c>
      <c r="C210" s="275" t="s">
        <v>10</v>
      </c>
      <c r="D210" s="275" t="s">
        <v>18</v>
      </c>
      <c r="E210" s="275" t="s">
        <v>230</v>
      </c>
      <c r="F210" s="275" t="s">
        <v>152</v>
      </c>
      <c r="G210" s="38"/>
      <c r="H210" s="196"/>
      <c r="I210" s="195"/>
      <c r="J210" s="195">
        <f t="shared" si="5"/>
        <v>0</v>
      </c>
      <c r="K210" s="195"/>
      <c r="L210" s="195"/>
    </row>
    <row r="211" spans="1:12" ht="31.5">
      <c r="A211" s="125" t="s">
        <v>227</v>
      </c>
      <c r="B211" s="275" t="s">
        <v>0</v>
      </c>
      <c r="C211" s="275" t="s">
        <v>10</v>
      </c>
      <c r="D211" s="275" t="s">
        <v>18</v>
      </c>
      <c r="E211" s="275" t="s">
        <v>230</v>
      </c>
      <c r="F211" s="275" t="s">
        <v>228</v>
      </c>
      <c r="G211" s="38"/>
      <c r="H211" s="196"/>
      <c r="I211" s="195">
        <v>300</v>
      </c>
      <c r="J211" s="195">
        <f t="shared" si="5"/>
        <v>300</v>
      </c>
      <c r="K211" s="195"/>
      <c r="L211" s="195">
        <v>300</v>
      </c>
    </row>
    <row r="212" spans="1:12" s="61" customFormat="1" ht="14.25" hidden="1">
      <c r="A212" s="136" t="s">
        <v>231</v>
      </c>
      <c r="B212" s="274" t="s">
        <v>0</v>
      </c>
      <c r="C212" s="274" t="s">
        <v>12</v>
      </c>
      <c r="D212" s="274"/>
      <c r="E212" s="274"/>
      <c r="F212" s="274"/>
      <c r="G212" s="35"/>
      <c r="H212" s="193">
        <f>H213+H220</f>
        <v>0</v>
      </c>
      <c r="I212" s="192">
        <f>I213+I220</f>
        <v>0</v>
      </c>
      <c r="J212" s="192">
        <f t="shared" si="5"/>
        <v>0</v>
      </c>
      <c r="K212" s="192"/>
      <c r="L212" s="192">
        <f>L213+L220</f>
        <v>0</v>
      </c>
    </row>
    <row r="213" spans="1:12" s="61" customFormat="1" ht="14.25" hidden="1">
      <c r="A213" s="136" t="s">
        <v>40</v>
      </c>
      <c r="B213" s="274" t="s">
        <v>0</v>
      </c>
      <c r="C213" s="274" t="s">
        <v>12</v>
      </c>
      <c r="D213" s="274" t="s">
        <v>8</v>
      </c>
      <c r="E213" s="274"/>
      <c r="F213" s="274"/>
      <c r="G213" s="35"/>
      <c r="H213" s="193">
        <f>H214+H216+H218</f>
        <v>0</v>
      </c>
      <c r="I213" s="192">
        <f>I214+I216+I218</f>
        <v>0</v>
      </c>
      <c r="J213" s="192">
        <f t="shared" si="5"/>
        <v>0</v>
      </c>
      <c r="K213" s="192"/>
      <c r="L213" s="192">
        <f>L214+L216+L218</f>
        <v>0</v>
      </c>
    </row>
    <row r="214" spans="1:12" ht="32.25" hidden="1">
      <c r="A214" s="134" t="s">
        <v>467</v>
      </c>
      <c r="B214" s="275" t="s">
        <v>0</v>
      </c>
      <c r="C214" s="275" t="s">
        <v>12</v>
      </c>
      <c r="D214" s="275" t="s">
        <v>8</v>
      </c>
      <c r="E214" s="275" t="s">
        <v>468</v>
      </c>
      <c r="F214" s="275"/>
      <c r="G214" s="38"/>
      <c r="H214" s="196">
        <f>H215</f>
        <v>0</v>
      </c>
      <c r="I214" s="195">
        <f>I215</f>
        <v>0</v>
      </c>
      <c r="J214" s="195">
        <f t="shared" si="5"/>
        <v>0</v>
      </c>
      <c r="K214" s="195"/>
      <c r="L214" s="195">
        <f>L215</f>
        <v>0</v>
      </c>
    </row>
    <row r="215" spans="1:12" ht="15" hidden="1">
      <c r="A215" s="134" t="s">
        <v>470</v>
      </c>
      <c r="B215" s="275" t="s">
        <v>0</v>
      </c>
      <c r="C215" s="275" t="s">
        <v>12</v>
      </c>
      <c r="D215" s="275" t="s">
        <v>8</v>
      </c>
      <c r="E215" s="275" t="s">
        <v>468</v>
      </c>
      <c r="F215" s="275" t="s">
        <v>469</v>
      </c>
      <c r="G215" s="38"/>
      <c r="H215" s="196"/>
      <c r="I215" s="195"/>
      <c r="J215" s="195">
        <f t="shared" si="5"/>
        <v>0</v>
      </c>
      <c r="K215" s="195"/>
      <c r="L215" s="195"/>
    </row>
    <row r="216" spans="1:12" ht="21.75" hidden="1">
      <c r="A216" s="134" t="s">
        <v>512</v>
      </c>
      <c r="B216" s="275" t="s">
        <v>0</v>
      </c>
      <c r="C216" s="275" t="s">
        <v>12</v>
      </c>
      <c r="D216" s="275" t="s">
        <v>8</v>
      </c>
      <c r="E216" s="275" t="s">
        <v>513</v>
      </c>
      <c r="F216" s="275"/>
      <c r="G216" s="38"/>
      <c r="H216" s="196">
        <f>H217</f>
        <v>0</v>
      </c>
      <c r="I216" s="195">
        <f>I217</f>
        <v>0</v>
      </c>
      <c r="J216" s="195">
        <f t="shared" si="5"/>
        <v>0</v>
      </c>
      <c r="K216" s="195"/>
      <c r="L216" s="195">
        <f>L217</f>
        <v>0</v>
      </c>
    </row>
    <row r="217" spans="1:12" ht="15" hidden="1">
      <c r="A217" s="134" t="s">
        <v>470</v>
      </c>
      <c r="B217" s="275" t="s">
        <v>0</v>
      </c>
      <c r="C217" s="275" t="s">
        <v>12</v>
      </c>
      <c r="D217" s="275" t="s">
        <v>8</v>
      </c>
      <c r="E217" s="275" t="s">
        <v>513</v>
      </c>
      <c r="F217" s="275" t="s">
        <v>469</v>
      </c>
      <c r="G217" s="38"/>
      <c r="H217" s="196"/>
      <c r="I217" s="195"/>
      <c r="J217" s="195">
        <f t="shared" si="5"/>
        <v>0</v>
      </c>
      <c r="K217" s="195"/>
      <c r="L217" s="195"/>
    </row>
    <row r="218" spans="1:12" ht="21.75" hidden="1">
      <c r="A218" s="130" t="s">
        <v>335</v>
      </c>
      <c r="B218" s="275" t="s">
        <v>0</v>
      </c>
      <c r="C218" s="275" t="s">
        <v>12</v>
      </c>
      <c r="D218" s="275" t="s">
        <v>8</v>
      </c>
      <c r="E218" s="275" t="s">
        <v>336</v>
      </c>
      <c r="F218" s="275"/>
      <c r="G218" s="38"/>
      <c r="H218" s="196">
        <f>H219</f>
        <v>0</v>
      </c>
      <c r="I218" s="195">
        <f>I219</f>
        <v>0</v>
      </c>
      <c r="J218" s="195">
        <f t="shared" si="5"/>
        <v>0</v>
      </c>
      <c r="K218" s="195"/>
      <c r="L218" s="195">
        <f>L219</f>
        <v>0</v>
      </c>
    </row>
    <row r="219" spans="1:12" ht="15" hidden="1">
      <c r="A219" s="134" t="s">
        <v>470</v>
      </c>
      <c r="B219" s="275" t="s">
        <v>0</v>
      </c>
      <c r="C219" s="275" t="s">
        <v>12</v>
      </c>
      <c r="D219" s="275" t="s">
        <v>8</v>
      </c>
      <c r="E219" s="275" t="s">
        <v>336</v>
      </c>
      <c r="F219" s="275" t="s">
        <v>469</v>
      </c>
      <c r="G219" s="38"/>
      <c r="H219" s="196"/>
      <c r="I219" s="195"/>
      <c r="J219" s="195">
        <f t="shared" si="5"/>
        <v>0</v>
      </c>
      <c r="K219" s="195"/>
      <c r="L219" s="195"/>
    </row>
    <row r="220" spans="1:12" s="61" customFormat="1" ht="14.25" hidden="1">
      <c r="A220" s="136" t="s">
        <v>41</v>
      </c>
      <c r="B220" s="274" t="s">
        <v>0</v>
      </c>
      <c r="C220" s="274" t="s">
        <v>12</v>
      </c>
      <c r="D220" s="274" t="s">
        <v>9</v>
      </c>
      <c r="E220" s="274"/>
      <c r="F220" s="274"/>
      <c r="G220" s="35"/>
      <c r="H220" s="193">
        <f>H221</f>
        <v>0</v>
      </c>
      <c r="I220" s="192">
        <f>I221</f>
        <v>0</v>
      </c>
      <c r="J220" s="192">
        <f t="shared" si="5"/>
        <v>0</v>
      </c>
      <c r="K220" s="192"/>
      <c r="L220" s="192">
        <f>L221</f>
        <v>0</v>
      </c>
    </row>
    <row r="221" spans="1:12" ht="32.25" hidden="1">
      <c r="A221" s="134" t="s">
        <v>467</v>
      </c>
      <c r="B221" s="275" t="s">
        <v>0</v>
      </c>
      <c r="C221" s="275" t="s">
        <v>12</v>
      </c>
      <c r="D221" s="275" t="s">
        <v>9</v>
      </c>
      <c r="E221" s="275" t="s">
        <v>468</v>
      </c>
      <c r="F221" s="275"/>
      <c r="G221" s="38"/>
      <c r="H221" s="196">
        <f>H222</f>
        <v>0</v>
      </c>
      <c r="I221" s="195">
        <f>I222</f>
        <v>0</v>
      </c>
      <c r="J221" s="195">
        <f t="shared" si="5"/>
        <v>0</v>
      </c>
      <c r="K221" s="195"/>
      <c r="L221" s="195">
        <f>L222</f>
        <v>0</v>
      </c>
    </row>
    <row r="222" spans="1:12" ht="15" hidden="1">
      <c r="A222" s="134" t="s">
        <v>470</v>
      </c>
      <c r="B222" s="275" t="s">
        <v>0</v>
      </c>
      <c r="C222" s="275" t="s">
        <v>12</v>
      </c>
      <c r="D222" s="275" t="s">
        <v>9</v>
      </c>
      <c r="E222" s="275" t="s">
        <v>468</v>
      </c>
      <c r="F222" s="275" t="s">
        <v>469</v>
      </c>
      <c r="G222" s="38"/>
      <c r="H222" s="196"/>
      <c r="I222" s="195"/>
      <c r="J222" s="195">
        <f t="shared" si="5"/>
        <v>0</v>
      </c>
      <c r="K222" s="195"/>
      <c r="L222" s="195"/>
    </row>
    <row r="223" spans="1:12" s="61" customFormat="1" ht="14.25" hidden="1">
      <c r="A223" s="135" t="s">
        <v>451</v>
      </c>
      <c r="B223" s="274" t="s">
        <v>0</v>
      </c>
      <c r="C223" s="274" t="s">
        <v>35</v>
      </c>
      <c r="D223" s="274"/>
      <c r="E223" s="274"/>
      <c r="F223" s="274"/>
      <c r="G223" s="35"/>
      <c r="H223" s="193">
        <f aca="true" t="shared" si="8" ref="H223:I225">H224</f>
        <v>0</v>
      </c>
      <c r="I223" s="192">
        <f t="shared" si="8"/>
        <v>0</v>
      </c>
      <c r="J223" s="192">
        <f t="shared" si="5"/>
        <v>0</v>
      </c>
      <c r="K223" s="192"/>
      <c r="L223" s="192">
        <f>L224</f>
        <v>0</v>
      </c>
    </row>
    <row r="224" spans="1:12" s="61" customFormat="1" ht="14.25" hidden="1">
      <c r="A224" s="135" t="s">
        <v>500</v>
      </c>
      <c r="B224" s="274" t="s">
        <v>0</v>
      </c>
      <c r="C224" s="274" t="s">
        <v>35</v>
      </c>
      <c r="D224" s="274" t="s">
        <v>7</v>
      </c>
      <c r="E224" s="274"/>
      <c r="F224" s="274"/>
      <c r="G224" s="35"/>
      <c r="H224" s="193">
        <f t="shared" si="8"/>
        <v>0</v>
      </c>
      <c r="I224" s="192">
        <f t="shared" si="8"/>
        <v>0</v>
      </c>
      <c r="J224" s="192">
        <f t="shared" si="5"/>
        <v>0</v>
      </c>
      <c r="K224" s="192"/>
      <c r="L224" s="192">
        <f>L225</f>
        <v>0</v>
      </c>
    </row>
    <row r="225" spans="1:12" ht="32.25" hidden="1">
      <c r="A225" s="134" t="s">
        <v>467</v>
      </c>
      <c r="B225" s="275" t="s">
        <v>0</v>
      </c>
      <c r="C225" s="275" t="s">
        <v>35</v>
      </c>
      <c r="D225" s="275" t="s">
        <v>7</v>
      </c>
      <c r="E225" s="275" t="s">
        <v>468</v>
      </c>
      <c r="F225" s="275"/>
      <c r="G225" s="38"/>
      <c r="H225" s="196">
        <f t="shared" si="8"/>
        <v>0</v>
      </c>
      <c r="I225" s="195">
        <f t="shared" si="8"/>
        <v>0</v>
      </c>
      <c r="J225" s="195">
        <f t="shared" si="5"/>
        <v>0</v>
      </c>
      <c r="K225" s="195"/>
      <c r="L225" s="195">
        <f>L226</f>
        <v>0</v>
      </c>
    </row>
    <row r="226" spans="1:12" ht="15" hidden="1">
      <c r="A226" s="134" t="s">
        <v>470</v>
      </c>
      <c r="B226" s="275" t="s">
        <v>0</v>
      </c>
      <c r="C226" s="275" t="s">
        <v>35</v>
      </c>
      <c r="D226" s="275" t="s">
        <v>7</v>
      </c>
      <c r="E226" s="275" t="s">
        <v>468</v>
      </c>
      <c r="F226" s="275" t="s">
        <v>469</v>
      </c>
      <c r="G226" s="38"/>
      <c r="H226" s="196"/>
      <c r="I226" s="195"/>
      <c r="J226" s="195">
        <f t="shared" si="5"/>
        <v>0</v>
      </c>
      <c r="K226" s="195"/>
      <c r="L226" s="195"/>
    </row>
    <row r="227" spans="1:12" s="61" customFormat="1" ht="14.25" hidden="1">
      <c r="A227" s="135" t="s">
        <v>59</v>
      </c>
      <c r="B227" s="274" t="s">
        <v>0</v>
      </c>
      <c r="C227" s="274" t="s">
        <v>17</v>
      </c>
      <c r="D227" s="274"/>
      <c r="E227" s="274"/>
      <c r="F227" s="274"/>
      <c r="G227" s="35"/>
      <c r="H227" s="193">
        <f aca="true" t="shared" si="9" ref="H227:I229">H228</f>
        <v>0</v>
      </c>
      <c r="I227" s="192">
        <f t="shared" si="9"/>
        <v>0</v>
      </c>
      <c r="J227" s="192">
        <f t="shared" si="5"/>
        <v>0</v>
      </c>
      <c r="K227" s="192"/>
      <c r="L227" s="192">
        <f>L228</f>
        <v>0</v>
      </c>
    </row>
    <row r="228" spans="1:12" s="61" customFormat="1" ht="14.25" hidden="1">
      <c r="A228" s="135" t="s">
        <v>71</v>
      </c>
      <c r="B228" s="274" t="s">
        <v>0</v>
      </c>
      <c r="C228" s="274" t="s">
        <v>17</v>
      </c>
      <c r="D228" s="274" t="s">
        <v>7</v>
      </c>
      <c r="E228" s="274"/>
      <c r="F228" s="274"/>
      <c r="G228" s="35"/>
      <c r="H228" s="193">
        <f t="shared" si="9"/>
        <v>0</v>
      </c>
      <c r="I228" s="192">
        <f t="shared" si="9"/>
        <v>0</v>
      </c>
      <c r="J228" s="192">
        <f t="shared" si="5"/>
        <v>0</v>
      </c>
      <c r="K228" s="192"/>
      <c r="L228" s="192">
        <f>L229</f>
        <v>0</v>
      </c>
    </row>
    <row r="229" spans="1:12" ht="32.25" hidden="1">
      <c r="A229" s="134" t="s">
        <v>467</v>
      </c>
      <c r="B229" s="275" t="s">
        <v>0</v>
      </c>
      <c r="C229" s="275" t="s">
        <v>17</v>
      </c>
      <c r="D229" s="275" t="s">
        <v>7</v>
      </c>
      <c r="E229" s="275" t="s">
        <v>468</v>
      </c>
      <c r="F229" s="275"/>
      <c r="G229" s="38"/>
      <c r="H229" s="196">
        <f t="shared" si="9"/>
        <v>0</v>
      </c>
      <c r="I229" s="195">
        <f t="shared" si="9"/>
        <v>0</v>
      </c>
      <c r="J229" s="195">
        <f aca="true" t="shared" si="10" ref="J229:J275">H229+I229</f>
        <v>0</v>
      </c>
      <c r="K229" s="195"/>
      <c r="L229" s="195">
        <f>L230</f>
        <v>0</v>
      </c>
    </row>
    <row r="230" spans="1:12" ht="15" hidden="1">
      <c r="A230" s="134" t="s">
        <v>470</v>
      </c>
      <c r="B230" s="275" t="s">
        <v>0</v>
      </c>
      <c r="C230" s="275" t="s">
        <v>17</v>
      </c>
      <c r="D230" s="275" t="s">
        <v>7</v>
      </c>
      <c r="E230" s="275" t="s">
        <v>468</v>
      </c>
      <c r="F230" s="275" t="s">
        <v>469</v>
      </c>
      <c r="G230" s="38"/>
      <c r="H230" s="196"/>
      <c r="I230" s="195"/>
      <c r="J230" s="195">
        <f t="shared" si="10"/>
        <v>0</v>
      </c>
      <c r="K230" s="195"/>
      <c r="L230" s="195"/>
    </row>
    <row r="231" spans="1:12" ht="18.75" customHeight="1">
      <c r="A231" s="135" t="s">
        <v>74</v>
      </c>
      <c r="B231" s="274" t="s">
        <v>0</v>
      </c>
      <c r="C231" s="274" t="s">
        <v>19</v>
      </c>
      <c r="D231" s="274"/>
      <c r="E231" s="275"/>
      <c r="F231" s="275"/>
      <c r="G231" s="27" t="e">
        <f>#REF!</f>
        <v>#REF!</v>
      </c>
      <c r="H231" s="193">
        <f>H233</f>
        <v>7.22</v>
      </c>
      <c r="I231" s="192">
        <f>I233</f>
        <v>140</v>
      </c>
      <c r="J231" s="192">
        <f t="shared" si="10"/>
        <v>147.22</v>
      </c>
      <c r="K231" s="192"/>
      <c r="L231" s="192">
        <f>L233</f>
        <v>100</v>
      </c>
    </row>
    <row r="232" spans="1:12" ht="27.75" customHeight="1">
      <c r="A232" s="135" t="s">
        <v>76</v>
      </c>
      <c r="B232" s="274" t="s">
        <v>0</v>
      </c>
      <c r="C232" s="274" t="s">
        <v>19</v>
      </c>
      <c r="D232" s="274" t="s">
        <v>7</v>
      </c>
      <c r="E232" s="275"/>
      <c r="F232" s="275"/>
      <c r="G232" s="27"/>
      <c r="H232" s="193">
        <f>H233</f>
        <v>7.22</v>
      </c>
      <c r="I232" s="192">
        <f>I233</f>
        <v>140</v>
      </c>
      <c r="J232" s="192">
        <f t="shared" si="10"/>
        <v>147.22</v>
      </c>
      <c r="K232" s="192"/>
      <c r="L232" s="192">
        <f>L233</f>
        <v>100</v>
      </c>
    </row>
    <row r="233" spans="1:12" ht="15.75" customHeight="1">
      <c r="A233" s="134" t="s">
        <v>201</v>
      </c>
      <c r="B233" s="275" t="s">
        <v>0</v>
      </c>
      <c r="C233" s="275" t="s">
        <v>19</v>
      </c>
      <c r="D233" s="275" t="s">
        <v>7</v>
      </c>
      <c r="E233" s="275" t="s">
        <v>240</v>
      </c>
      <c r="F233" s="275"/>
      <c r="G233" s="27" t="e">
        <f>#REF!</f>
        <v>#REF!</v>
      </c>
      <c r="H233" s="196">
        <f>H234</f>
        <v>7.22</v>
      </c>
      <c r="I233" s="195">
        <f>I234</f>
        <v>140</v>
      </c>
      <c r="J233" s="195">
        <f t="shared" si="10"/>
        <v>147.22</v>
      </c>
      <c r="K233" s="195"/>
      <c r="L233" s="195">
        <f>L234</f>
        <v>100</v>
      </c>
    </row>
    <row r="234" spans="1:12" ht="18" customHeight="1">
      <c r="A234" s="134" t="s">
        <v>202</v>
      </c>
      <c r="B234" s="275" t="s">
        <v>0</v>
      </c>
      <c r="C234" s="275" t="s">
        <v>19</v>
      </c>
      <c r="D234" s="275" t="s">
        <v>7</v>
      </c>
      <c r="E234" s="275" t="s">
        <v>241</v>
      </c>
      <c r="F234" s="275"/>
      <c r="G234" s="27"/>
      <c r="H234" s="196">
        <f>H235+H236</f>
        <v>7.22</v>
      </c>
      <c r="I234" s="195">
        <f>I235+I236</f>
        <v>140</v>
      </c>
      <c r="J234" s="195">
        <f t="shared" si="10"/>
        <v>147.22</v>
      </c>
      <c r="K234" s="195"/>
      <c r="L234" s="195">
        <f>L235+L236</f>
        <v>100</v>
      </c>
    </row>
    <row r="235" spans="1:12" ht="15.75" customHeight="1" hidden="1">
      <c r="A235" s="134" t="s">
        <v>203</v>
      </c>
      <c r="B235" s="275" t="s">
        <v>0</v>
      </c>
      <c r="C235" s="275" t="s">
        <v>19</v>
      </c>
      <c r="D235" s="275" t="s">
        <v>7</v>
      </c>
      <c r="E235" s="275" t="s">
        <v>241</v>
      </c>
      <c r="F235" s="275" t="s">
        <v>204</v>
      </c>
      <c r="G235" s="27"/>
      <c r="H235" s="196"/>
      <c r="I235" s="195"/>
      <c r="J235" s="195">
        <f t="shared" si="10"/>
        <v>0</v>
      </c>
      <c r="K235" s="195"/>
      <c r="L235" s="195"/>
    </row>
    <row r="236" spans="1:12" ht="15.75" customHeight="1">
      <c r="A236" s="125" t="s">
        <v>242</v>
      </c>
      <c r="B236" s="275" t="s">
        <v>0</v>
      </c>
      <c r="C236" s="275" t="s">
        <v>19</v>
      </c>
      <c r="D236" s="275" t="s">
        <v>7</v>
      </c>
      <c r="E236" s="275" t="s">
        <v>241</v>
      </c>
      <c r="F236" s="275" t="s">
        <v>243</v>
      </c>
      <c r="G236" s="27"/>
      <c r="H236" s="196">
        <v>7.22</v>
      </c>
      <c r="I236" s="195">
        <v>140</v>
      </c>
      <c r="J236" s="195">
        <f t="shared" si="10"/>
        <v>147.22</v>
      </c>
      <c r="K236" s="195"/>
      <c r="L236" s="195">
        <v>100</v>
      </c>
    </row>
    <row r="237" spans="1:12" ht="21.75">
      <c r="A237" s="135" t="s">
        <v>244</v>
      </c>
      <c r="B237" s="274" t="s">
        <v>0</v>
      </c>
      <c r="C237" s="274" t="s">
        <v>21</v>
      </c>
      <c r="D237" s="274" t="s">
        <v>213</v>
      </c>
      <c r="E237" s="274"/>
      <c r="F237" s="274"/>
      <c r="G237" s="20"/>
      <c r="H237" s="193">
        <f>H238+H246</f>
        <v>29125.9</v>
      </c>
      <c r="I237" s="192">
        <f>I238+I246</f>
        <v>-416.8</v>
      </c>
      <c r="J237" s="192">
        <f t="shared" si="10"/>
        <v>28709.100000000002</v>
      </c>
      <c r="K237" s="192"/>
      <c r="L237" s="192">
        <f>L238+L246</f>
        <v>28709.1</v>
      </c>
    </row>
    <row r="238" spans="1:12" ht="21.75">
      <c r="A238" s="135" t="s">
        <v>245</v>
      </c>
      <c r="B238" s="274" t="s">
        <v>0</v>
      </c>
      <c r="C238" s="274" t="s">
        <v>21</v>
      </c>
      <c r="D238" s="274" t="s">
        <v>7</v>
      </c>
      <c r="E238" s="274"/>
      <c r="F238" s="274"/>
      <c r="G238" s="20"/>
      <c r="H238" s="193">
        <f>H239</f>
        <v>29125.9</v>
      </c>
      <c r="I238" s="192">
        <f>I239</f>
        <v>-416.8</v>
      </c>
      <c r="J238" s="192">
        <f t="shared" si="10"/>
        <v>28709.100000000002</v>
      </c>
      <c r="K238" s="192"/>
      <c r="L238" s="192">
        <f>L239</f>
        <v>28709.1</v>
      </c>
    </row>
    <row r="239" spans="1:12" ht="18" customHeight="1">
      <c r="A239" s="122" t="s">
        <v>246</v>
      </c>
      <c r="B239" s="275" t="s">
        <v>0</v>
      </c>
      <c r="C239" s="275" t="s">
        <v>21</v>
      </c>
      <c r="D239" s="275" t="s">
        <v>7</v>
      </c>
      <c r="E239" s="275" t="s">
        <v>247</v>
      </c>
      <c r="F239" s="275"/>
      <c r="G239" s="27"/>
      <c r="H239" s="196">
        <f>H240+H243</f>
        <v>29125.9</v>
      </c>
      <c r="I239" s="195">
        <f>I240+I243</f>
        <v>-416.8</v>
      </c>
      <c r="J239" s="195">
        <f t="shared" si="10"/>
        <v>28709.100000000002</v>
      </c>
      <c r="K239" s="195"/>
      <c r="L239" s="195">
        <f>L240+L243</f>
        <v>28709.1</v>
      </c>
    </row>
    <row r="240" spans="1:12" ht="27" customHeight="1">
      <c r="A240" s="122" t="s">
        <v>248</v>
      </c>
      <c r="B240" s="275" t="s">
        <v>0</v>
      </c>
      <c r="C240" s="275" t="s">
        <v>21</v>
      </c>
      <c r="D240" s="275" t="s">
        <v>7</v>
      </c>
      <c r="E240" s="275" t="s">
        <v>237</v>
      </c>
      <c r="F240" s="275"/>
      <c r="G240" s="27"/>
      <c r="H240" s="196">
        <f>H241+H242</f>
        <v>9883.1</v>
      </c>
      <c r="I240" s="195">
        <f>I241+I242</f>
        <v>-416.8</v>
      </c>
      <c r="J240" s="195">
        <f t="shared" si="10"/>
        <v>9466.300000000001</v>
      </c>
      <c r="K240" s="195"/>
      <c r="L240" s="195">
        <f>L241+L242</f>
        <v>9466.3</v>
      </c>
    </row>
    <row r="241" spans="1:12" ht="14.25" customHeight="1" hidden="1">
      <c r="A241" s="122" t="s">
        <v>249</v>
      </c>
      <c r="B241" s="275" t="s">
        <v>0</v>
      </c>
      <c r="C241" s="275" t="s">
        <v>21</v>
      </c>
      <c r="D241" s="275" t="s">
        <v>7</v>
      </c>
      <c r="E241" s="275" t="s">
        <v>237</v>
      </c>
      <c r="F241" s="275" t="s">
        <v>238</v>
      </c>
      <c r="G241" s="27"/>
      <c r="H241" s="196"/>
      <c r="I241" s="195"/>
      <c r="J241" s="195">
        <f t="shared" si="10"/>
        <v>0</v>
      </c>
      <c r="K241" s="195"/>
      <c r="L241" s="195"/>
    </row>
    <row r="242" spans="1:12" ht="21">
      <c r="A242" s="125" t="s">
        <v>250</v>
      </c>
      <c r="B242" s="275" t="s">
        <v>0</v>
      </c>
      <c r="C242" s="275" t="s">
        <v>21</v>
      </c>
      <c r="D242" s="275" t="s">
        <v>7</v>
      </c>
      <c r="E242" s="275" t="s">
        <v>237</v>
      </c>
      <c r="F242" s="275" t="s">
        <v>251</v>
      </c>
      <c r="G242" s="27"/>
      <c r="H242" s="196">
        <v>9883.1</v>
      </c>
      <c r="I242" s="195">
        <v>-416.8</v>
      </c>
      <c r="J242" s="195">
        <f t="shared" si="10"/>
        <v>9466.300000000001</v>
      </c>
      <c r="K242" s="195"/>
      <c r="L242" s="195">
        <v>9466.3</v>
      </c>
    </row>
    <row r="243" spans="1:12" ht="21.75">
      <c r="A243" s="122" t="s">
        <v>252</v>
      </c>
      <c r="B243" s="275" t="s">
        <v>0</v>
      </c>
      <c r="C243" s="275" t="s">
        <v>21</v>
      </c>
      <c r="D243" s="275" t="s">
        <v>7</v>
      </c>
      <c r="E243" s="275" t="s">
        <v>239</v>
      </c>
      <c r="F243" s="275"/>
      <c r="G243" s="27"/>
      <c r="H243" s="196">
        <f>H244+H245</f>
        <v>19242.8</v>
      </c>
      <c r="I243" s="195">
        <f>I244+I245</f>
        <v>0</v>
      </c>
      <c r="J243" s="195">
        <f t="shared" si="10"/>
        <v>19242.8</v>
      </c>
      <c r="K243" s="195"/>
      <c r="L243" s="195">
        <f>L244+L245</f>
        <v>19242.8</v>
      </c>
    </row>
    <row r="244" spans="1:12" ht="15" hidden="1">
      <c r="A244" s="122" t="s">
        <v>249</v>
      </c>
      <c r="B244" s="275" t="s">
        <v>0</v>
      </c>
      <c r="C244" s="275" t="s">
        <v>21</v>
      </c>
      <c r="D244" s="275" t="s">
        <v>7</v>
      </c>
      <c r="E244" s="275" t="s">
        <v>239</v>
      </c>
      <c r="F244" s="275" t="s">
        <v>238</v>
      </c>
      <c r="G244" s="27"/>
      <c r="H244" s="196"/>
      <c r="I244" s="195"/>
      <c r="J244" s="195">
        <f t="shared" si="10"/>
        <v>0</v>
      </c>
      <c r="K244" s="195"/>
      <c r="L244" s="195"/>
    </row>
    <row r="245" spans="1:13" ht="21">
      <c r="A245" s="125" t="s">
        <v>250</v>
      </c>
      <c r="B245" s="275" t="s">
        <v>0</v>
      </c>
      <c r="C245" s="275" t="s">
        <v>21</v>
      </c>
      <c r="D245" s="275" t="s">
        <v>7</v>
      </c>
      <c r="E245" s="275" t="s">
        <v>239</v>
      </c>
      <c r="F245" s="275" t="s">
        <v>251</v>
      </c>
      <c r="G245" s="27"/>
      <c r="H245" s="196">
        <v>19242.8</v>
      </c>
      <c r="I245" s="195"/>
      <c r="J245" s="195">
        <f t="shared" si="10"/>
        <v>19242.8</v>
      </c>
      <c r="K245" s="195"/>
      <c r="L245" s="264">
        <v>19242.8</v>
      </c>
      <c r="M245" s="32"/>
    </row>
    <row r="246" spans="1:13" ht="32.25" hidden="1">
      <c r="A246" s="135" t="s">
        <v>80</v>
      </c>
      <c r="B246" s="274" t="s">
        <v>0</v>
      </c>
      <c r="C246" s="274" t="s">
        <v>21</v>
      </c>
      <c r="D246" s="274" t="s">
        <v>9</v>
      </c>
      <c r="E246" s="274"/>
      <c r="F246" s="274"/>
      <c r="G246" s="20"/>
      <c r="H246" s="193">
        <f>H247+H256</f>
        <v>0</v>
      </c>
      <c r="I246" s="192">
        <f>I247+I256</f>
        <v>0</v>
      </c>
      <c r="J246" s="192">
        <f t="shared" si="10"/>
        <v>0</v>
      </c>
      <c r="K246" s="192"/>
      <c r="L246" s="265">
        <f>L247+L256</f>
        <v>0</v>
      </c>
      <c r="M246" s="32"/>
    </row>
    <row r="247" spans="1:13" ht="32.25" hidden="1">
      <c r="A247" s="134" t="s">
        <v>467</v>
      </c>
      <c r="B247" s="275" t="s">
        <v>0</v>
      </c>
      <c r="C247" s="275" t="s">
        <v>21</v>
      </c>
      <c r="D247" s="275" t="s">
        <v>9</v>
      </c>
      <c r="E247" s="275" t="s">
        <v>468</v>
      </c>
      <c r="F247" s="275"/>
      <c r="G247" s="27"/>
      <c r="H247" s="196">
        <f>H248</f>
        <v>0</v>
      </c>
      <c r="I247" s="195">
        <f>I248</f>
        <v>0</v>
      </c>
      <c r="J247" s="195">
        <f t="shared" si="10"/>
        <v>0</v>
      </c>
      <c r="K247" s="195"/>
      <c r="L247" s="264">
        <f>L248</f>
        <v>0</v>
      </c>
      <c r="M247" s="32"/>
    </row>
    <row r="248" spans="1:13" ht="15" hidden="1">
      <c r="A248" s="134" t="s">
        <v>470</v>
      </c>
      <c r="B248" s="275" t="s">
        <v>0</v>
      </c>
      <c r="C248" s="275" t="s">
        <v>21</v>
      </c>
      <c r="D248" s="275" t="s">
        <v>9</v>
      </c>
      <c r="E248" s="275" t="s">
        <v>468</v>
      </c>
      <c r="F248" s="275" t="s">
        <v>469</v>
      </c>
      <c r="G248" s="27"/>
      <c r="H248" s="196"/>
      <c r="I248" s="195"/>
      <c r="J248" s="195">
        <f t="shared" si="10"/>
        <v>0</v>
      </c>
      <c r="K248" s="195"/>
      <c r="L248" s="264"/>
      <c r="M248" s="32"/>
    </row>
    <row r="249" spans="1:13" ht="15.75" customHeight="1" hidden="1" thickBot="1">
      <c r="A249" s="141" t="s">
        <v>268</v>
      </c>
      <c r="B249" s="274" t="s">
        <v>269</v>
      </c>
      <c r="C249" s="274"/>
      <c r="D249" s="274"/>
      <c r="E249" s="274"/>
      <c r="F249" s="274"/>
      <c r="G249" s="22">
        <f aca="true" t="shared" si="11" ref="G249:L250">G250</f>
        <v>0</v>
      </c>
      <c r="H249" s="193">
        <f t="shared" si="11"/>
        <v>0</v>
      </c>
      <c r="I249" s="192">
        <f t="shared" si="11"/>
        <v>0</v>
      </c>
      <c r="J249" s="195">
        <f t="shared" si="10"/>
        <v>0</v>
      </c>
      <c r="K249" s="195"/>
      <c r="L249" s="265">
        <f t="shared" si="11"/>
        <v>0</v>
      </c>
      <c r="M249" s="32"/>
    </row>
    <row r="250" spans="1:13" ht="44.25" customHeight="1" hidden="1">
      <c r="A250" s="132" t="s">
        <v>25</v>
      </c>
      <c r="B250" s="274" t="s">
        <v>269</v>
      </c>
      <c r="C250" s="274" t="s">
        <v>9</v>
      </c>
      <c r="D250" s="275"/>
      <c r="E250" s="275"/>
      <c r="F250" s="275"/>
      <c r="G250" s="20">
        <f t="shared" si="11"/>
        <v>0</v>
      </c>
      <c r="H250" s="193">
        <f t="shared" si="11"/>
        <v>0</v>
      </c>
      <c r="I250" s="192">
        <f t="shared" si="11"/>
        <v>0</v>
      </c>
      <c r="J250" s="195">
        <f t="shared" si="10"/>
        <v>0</v>
      </c>
      <c r="K250" s="195"/>
      <c r="L250" s="265">
        <f t="shared" si="11"/>
        <v>0</v>
      </c>
      <c r="M250" s="32"/>
    </row>
    <row r="251" spans="1:13" s="61" customFormat="1" ht="15" customHeight="1" hidden="1">
      <c r="A251" s="132" t="s">
        <v>27</v>
      </c>
      <c r="B251" s="274" t="s">
        <v>269</v>
      </c>
      <c r="C251" s="274" t="s">
        <v>9</v>
      </c>
      <c r="D251" s="274" t="s">
        <v>8</v>
      </c>
      <c r="E251" s="274"/>
      <c r="F251" s="274"/>
      <c r="G251" s="20">
        <f>G252+G254</f>
        <v>0</v>
      </c>
      <c r="H251" s="193">
        <f>H252+H254</f>
        <v>0</v>
      </c>
      <c r="I251" s="192">
        <f>I252+I254</f>
        <v>0</v>
      </c>
      <c r="J251" s="195">
        <f t="shared" si="10"/>
        <v>0</v>
      </c>
      <c r="K251" s="195"/>
      <c r="L251" s="265">
        <f>L252+L254</f>
        <v>0</v>
      </c>
      <c r="M251" s="31"/>
    </row>
    <row r="252" spans="1:13" ht="60.75" customHeight="1" hidden="1">
      <c r="A252" s="133" t="s">
        <v>270</v>
      </c>
      <c r="B252" s="275" t="s">
        <v>269</v>
      </c>
      <c r="C252" s="275" t="s">
        <v>9</v>
      </c>
      <c r="D252" s="275" t="s">
        <v>8</v>
      </c>
      <c r="E252" s="275" t="s">
        <v>221</v>
      </c>
      <c r="F252" s="275"/>
      <c r="G252" s="27">
        <f aca="true" t="shared" si="12" ref="G252:L252">G253</f>
        <v>0</v>
      </c>
      <c r="H252" s="196">
        <f t="shared" si="12"/>
        <v>0</v>
      </c>
      <c r="I252" s="195">
        <f t="shared" si="12"/>
        <v>0</v>
      </c>
      <c r="J252" s="195">
        <f t="shared" si="10"/>
        <v>0</v>
      </c>
      <c r="K252" s="195"/>
      <c r="L252" s="264">
        <f t="shared" si="12"/>
        <v>0</v>
      </c>
      <c r="M252" s="32"/>
    </row>
    <row r="253" spans="1:13" ht="30.75" customHeight="1" hidden="1">
      <c r="A253" s="133" t="s">
        <v>96</v>
      </c>
      <c r="B253" s="275" t="s">
        <v>269</v>
      </c>
      <c r="C253" s="275" t="s">
        <v>9</v>
      </c>
      <c r="D253" s="275" t="s">
        <v>8</v>
      </c>
      <c r="E253" s="275" t="s">
        <v>221</v>
      </c>
      <c r="F253" s="275" t="s">
        <v>95</v>
      </c>
      <c r="G253" s="27"/>
      <c r="H253" s="196"/>
      <c r="I253" s="195"/>
      <c r="J253" s="195">
        <f t="shared" si="10"/>
        <v>0</v>
      </c>
      <c r="K253" s="195"/>
      <c r="L253" s="264"/>
      <c r="M253" s="32"/>
    </row>
    <row r="254" spans="1:13" ht="60.75" customHeight="1" hidden="1">
      <c r="A254" s="133" t="s">
        <v>271</v>
      </c>
      <c r="B254" s="275" t="s">
        <v>269</v>
      </c>
      <c r="C254" s="275" t="s">
        <v>9</v>
      </c>
      <c r="D254" s="275" t="s">
        <v>8</v>
      </c>
      <c r="E254" s="275" t="s">
        <v>223</v>
      </c>
      <c r="F254" s="275"/>
      <c r="G254" s="27">
        <f aca="true" t="shared" si="13" ref="G254:L254">G255</f>
        <v>0</v>
      </c>
      <c r="H254" s="196">
        <f t="shared" si="13"/>
        <v>0</v>
      </c>
      <c r="I254" s="195">
        <f t="shared" si="13"/>
        <v>0</v>
      </c>
      <c r="J254" s="195">
        <f t="shared" si="10"/>
        <v>0</v>
      </c>
      <c r="K254" s="195"/>
      <c r="L254" s="264">
        <f t="shared" si="13"/>
        <v>0</v>
      </c>
      <c r="M254" s="32"/>
    </row>
    <row r="255" spans="1:13" ht="30.75" customHeight="1" hidden="1" thickBot="1">
      <c r="A255" s="133" t="s">
        <v>96</v>
      </c>
      <c r="B255" s="275" t="s">
        <v>269</v>
      </c>
      <c r="C255" s="275" t="s">
        <v>9</v>
      </c>
      <c r="D255" s="275" t="s">
        <v>8</v>
      </c>
      <c r="E255" s="275" t="s">
        <v>223</v>
      </c>
      <c r="F255" s="275" t="s">
        <v>95</v>
      </c>
      <c r="G255" s="27"/>
      <c r="H255" s="196"/>
      <c r="I255" s="195"/>
      <c r="J255" s="195">
        <f t="shared" si="10"/>
        <v>0</v>
      </c>
      <c r="K255" s="195"/>
      <c r="L255" s="264"/>
      <c r="M255" s="32"/>
    </row>
    <row r="256" spans="1:13" ht="15" hidden="1">
      <c r="A256" s="133" t="s">
        <v>514</v>
      </c>
      <c r="B256" s="275" t="s">
        <v>0</v>
      </c>
      <c r="C256" s="275" t="s">
        <v>21</v>
      </c>
      <c r="D256" s="275" t="s">
        <v>9</v>
      </c>
      <c r="E256" s="275" t="s">
        <v>506</v>
      </c>
      <c r="F256" s="275"/>
      <c r="G256" s="27"/>
      <c r="H256" s="196">
        <f>H257</f>
        <v>0</v>
      </c>
      <c r="I256" s="195">
        <f>I257</f>
        <v>0</v>
      </c>
      <c r="J256" s="195">
        <f t="shared" si="10"/>
        <v>0</v>
      </c>
      <c r="K256" s="195"/>
      <c r="L256" s="264">
        <f>L257</f>
        <v>0</v>
      </c>
      <c r="M256" s="32"/>
    </row>
    <row r="257" spans="1:13" ht="15" hidden="1">
      <c r="A257" s="134" t="s">
        <v>470</v>
      </c>
      <c r="B257" s="275" t="s">
        <v>0</v>
      </c>
      <c r="C257" s="275" t="s">
        <v>21</v>
      </c>
      <c r="D257" s="275" t="s">
        <v>9</v>
      </c>
      <c r="E257" s="275" t="s">
        <v>506</v>
      </c>
      <c r="F257" s="275" t="s">
        <v>469</v>
      </c>
      <c r="G257" s="27"/>
      <c r="H257" s="196"/>
      <c r="I257" s="195"/>
      <c r="J257" s="195">
        <f t="shared" si="10"/>
        <v>0</v>
      </c>
      <c r="K257" s="195"/>
      <c r="L257" s="264"/>
      <c r="M257" s="32"/>
    </row>
    <row r="258" spans="1:13" ht="26.25">
      <c r="A258" s="267" t="s">
        <v>272</v>
      </c>
      <c r="B258" s="276" t="s">
        <v>273</v>
      </c>
      <c r="C258" s="276"/>
      <c r="D258" s="276"/>
      <c r="E258" s="276"/>
      <c r="F258" s="276"/>
      <c r="G258" s="101" t="e">
        <f>G259+G342+G365+G405+G441+#REF!+#REF!+G330</f>
        <v>#REF!</v>
      </c>
      <c r="H258" s="197">
        <f>H259+H330+H342+H365+H405+H441+H459+H494+H450</f>
        <v>31793.33</v>
      </c>
      <c r="I258" s="197">
        <f>I259+I330+I342+I365+I405+I441+I459+I494+I450</f>
        <v>23041.888000000003</v>
      </c>
      <c r="J258" s="194">
        <f t="shared" si="10"/>
        <v>54835.21800000001</v>
      </c>
      <c r="K258" s="197">
        <f>J263+J268+J269+J270+J273+J280+J281+J282+J284+J287+J288+J289+J290+J292+J293+J295+J302+J311+J314+J317+J318+J319+J321+J327+J329+J335+J339+J341+J347+J351+J353+J359+J362+J384+J409+J415+J423+J440+J444+J448+J449+J453+J457+J458+J462+J465+J466+J467+J474+J476+J483+J499</f>
        <v>54835.21800000001</v>
      </c>
      <c r="L258" s="269">
        <f>L259+L330+L342+L365+L405+L441+L459+L494+L450</f>
        <v>45022.517</v>
      </c>
      <c r="M258" s="270"/>
    </row>
    <row r="259" spans="1:12" s="69" customFormat="1" ht="14.25">
      <c r="A259" s="132" t="s">
        <v>5</v>
      </c>
      <c r="B259" s="274" t="s">
        <v>273</v>
      </c>
      <c r="C259" s="274" t="s">
        <v>7</v>
      </c>
      <c r="D259" s="274"/>
      <c r="E259" s="274"/>
      <c r="F259" s="274"/>
      <c r="G259" s="22" t="e">
        <f>G260+G265+G275+#REF!+G306+#REF!</f>
        <v>#REF!</v>
      </c>
      <c r="H259" s="193">
        <f>H260+H265+H275+H296+H306+H312+H300</f>
        <v>21229.7</v>
      </c>
      <c r="I259" s="192">
        <f>I260+I265+I275+I296+I306+I312+I300</f>
        <v>2240.019</v>
      </c>
      <c r="J259" s="192">
        <f t="shared" si="10"/>
        <v>23469.719</v>
      </c>
      <c r="K259" s="192"/>
      <c r="L259" s="192">
        <f>L260+L265+L275+L296+L306+L312+L300</f>
        <v>23479.723</v>
      </c>
    </row>
    <row r="260" spans="1:12" s="61" customFormat="1" ht="24.75" customHeight="1">
      <c r="A260" s="132" t="s">
        <v>274</v>
      </c>
      <c r="B260" s="274" t="s">
        <v>273</v>
      </c>
      <c r="C260" s="274" t="s">
        <v>7</v>
      </c>
      <c r="D260" s="274" t="s">
        <v>8</v>
      </c>
      <c r="E260" s="274"/>
      <c r="F260" s="274"/>
      <c r="G260" s="20" t="e">
        <f aca="true" t="shared" si="14" ref="G260:L261">G261</f>
        <v>#REF!</v>
      </c>
      <c r="H260" s="198">
        <f t="shared" si="14"/>
        <v>1047.9</v>
      </c>
      <c r="I260" s="192">
        <f>I261</f>
        <v>216.636</v>
      </c>
      <c r="J260" s="192">
        <f t="shared" si="10"/>
        <v>1264.536</v>
      </c>
      <c r="K260" s="192"/>
      <c r="L260" s="200">
        <f t="shared" si="14"/>
        <v>1264.54</v>
      </c>
    </row>
    <row r="261" spans="1:12" ht="15">
      <c r="A261" s="133" t="s">
        <v>261</v>
      </c>
      <c r="B261" s="275" t="s">
        <v>273</v>
      </c>
      <c r="C261" s="275" t="s">
        <v>7</v>
      </c>
      <c r="D261" s="275" t="s">
        <v>8</v>
      </c>
      <c r="E261" s="275" t="s">
        <v>118</v>
      </c>
      <c r="F261" s="275"/>
      <c r="G261" s="27" t="e">
        <f t="shared" si="14"/>
        <v>#REF!</v>
      </c>
      <c r="H261" s="199">
        <f t="shared" si="14"/>
        <v>1047.9</v>
      </c>
      <c r="I261" s="195">
        <f>I262</f>
        <v>216.636</v>
      </c>
      <c r="J261" s="195">
        <f t="shared" si="10"/>
        <v>1264.536</v>
      </c>
      <c r="K261" s="195"/>
      <c r="L261" s="201">
        <f t="shared" si="14"/>
        <v>1264.54</v>
      </c>
    </row>
    <row r="262" spans="1:12" ht="15">
      <c r="A262" s="133" t="s">
        <v>275</v>
      </c>
      <c r="B262" s="275" t="s">
        <v>273</v>
      </c>
      <c r="C262" s="275" t="s">
        <v>7</v>
      </c>
      <c r="D262" s="275" t="s">
        <v>8</v>
      </c>
      <c r="E262" s="275" t="s">
        <v>276</v>
      </c>
      <c r="F262" s="275"/>
      <c r="G262" s="27" t="e">
        <f>#REF!</f>
        <v>#REF!</v>
      </c>
      <c r="H262" s="196">
        <f>H263+H264</f>
        <v>1047.9</v>
      </c>
      <c r="I262" s="195">
        <f>I263+I264</f>
        <v>216.636</v>
      </c>
      <c r="J262" s="195">
        <f t="shared" si="10"/>
        <v>1264.536</v>
      </c>
      <c r="K262" s="195"/>
      <c r="L262" s="195">
        <f>L263+L264</f>
        <v>1264.54</v>
      </c>
    </row>
    <row r="263" spans="1:12" ht="15" customHeight="1">
      <c r="A263" s="125" t="s">
        <v>156</v>
      </c>
      <c r="B263" s="275" t="s">
        <v>273</v>
      </c>
      <c r="C263" s="275" t="s">
        <v>7</v>
      </c>
      <c r="D263" s="275" t="s">
        <v>8</v>
      </c>
      <c r="E263" s="275" t="s">
        <v>276</v>
      </c>
      <c r="F263" s="275" t="s">
        <v>157</v>
      </c>
      <c r="G263" s="27"/>
      <c r="H263" s="199">
        <v>1047.9</v>
      </c>
      <c r="I263" s="195">
        <v>216.636</v>
      </c>
      <c r="J263" s="192">
        <f t="shared" si="10"/>
        <v>1264.536</v>
      </c>
      <c r="K263" s="192"/>
      <c r="L263" s="201">
        <v>1264.54</v>
      </c>
    </row>
    <row r="264" spans="1:12" ht="15" hidden="1">
      <c r="A264" s="133" t="s">
        <v>96</v>
      </c>
      <c r="B264" s="275" t="s">
        <v>273</v>
      </c>
      <c r="C264" s="275" t="s">
        <v>7</v>
      </c>
      <c r="D264" s="275" t="s">
        <v>8</v>
      </c>
      <c r="E264" s="275" t="s">
        <v>276</v>
      </c>
      <c r="F264" s="275" t="s">
        <v>95</v>
      </c>
      <c r="G264" s="27"/>
      <c r="H264" s="199"/>
      <c r="I264" s="195"/>
      <c r="J264" s="192">
        <f t="shared" si="10"/>
        <v>0</v>
      </c>
      <c r="K264" s="192"/>
      <c r="L264" s="201"/>
    </row>
    <row r="265" spans="1:12" s="61" customFormat="1" ht="30" customHeight="1">
      <c r="A265" s="132" t="s">
        <v>277</v>
      </c>
      <c r="B265" s="274" t="s">
        <v>273</v>
      </c>
      <c r="C265" s="274" t="s">
        <v>7</v>
      </c>
      <c r="D265" s="274" t="s">
        <v>9</v>
      </c>
      <c r="E265" s="274"/>
      <c r="F265" s="274"/>
      <c r="G265" s="20" t="e">
        <f>G266</f>
        <v>#REF!</v>
      </c>
      <c r="H265" s="198">
        <f>H266</f>
        <v>1768.6</v>
      </c>
      <c r="I265" s="192">
        <f>I266</f>
        <v>240.537</v>
      </c>
      <c r="J265" s="192">
        <f t="shared" si="10"/>
        <v>2009.137</v>
      </c>
      <c r="K265" s="192"/>
      <c r="L265" s="200">
        <f>L266</f>
        <v>2009.1370000000002</v>
      </c>
    </row>
    <row r="266" spans="1:12" ht="15">
      <c r="A266" s="133" t="s">
        <v>261</v>
      </c>
      <c r="B266" s="275" t="s">
        <v>273</v>
      </c>
      <c r="C266" s="275" t="s">
        <v>7</v>
      </c>
      <c r="D266" s="275" t="s">
        <v>9</v>
      </c>
      <c r="E266" s="275" t="s">
        <v>118</v>
      </c>
      <c r="F266" s="275"/>
      <c r="G266" s="27" t="e">
        <f>G267+G272</f>
        <v>#REF!</v>
      </c>
      <c r="H266" s="199">
        <f>H267+H272</f>
        <v>1768.6</v>
      </c>
      <c r="I266" s="195">
        <f>I267+I272</f>
        <v>240.537</v>
      </c>
      <c r="J266" s="195">
        <f t="shared" si="10"/>
        <v>2009.137</v>
      </c>
      <c r="K266" s="195"/>
      <c r="L266" s="201">
        <f>L267+L272</f>
        <v>2009.1370000000002</v>
      </c>
    </row>
    <row r="267" spans="1:12" ht="15">
      <c r="A267" s="133" t="s">
        <v>119</v>
      </c>
      <c r="B267" s="275" t="s">
        <v>273</v>
      </c>
      <c r="C267" s="275" t="s">
        <v>7</v>
      </c>
      <c r="D267" s="275" t="s">
        <v>9</v>
      </c>
      <c r="E267" s="275" t="s">
        <v>120</v>
      </c>
      <c r="F267" s="275"/>
      <c r="G267" s="27" t="e">
        <f>#REF!</f>
        <v>#REF!</v>
      </c>
      <c r="H267" s="196">
        <f>H268+H269+H270+H271</f>
        <v>1034.75</v>
      </c>
      <c r="I267" s="195">
        <f>I268+I269+I270+I271</f>
        <v>86.519</v>
      </c>
      <c r="J267" s="195">
        <f t="shared" si="10"/>
        <v>1121.269</v>
      </c>
      <c r="K267" s="195"/>
      <c r="L267" s="195">
        <f>L268+L269+L270+L271</f>
        <v>1121.269</v>
      </c>
    </row>
    <row r="268" spans="1:12" ht="20.25" customHeight="1">
      <c r="A268" s="125" t="s">
        <v>156</v>
      </c>
      <c r="B268" s="275" t="s">
        <v>273</v>
      </c>
      <c r="C268" s="275" t="s">
        <v>7</v>
      </c>
      <c r="D268" s="275" t="s">
        <v>9</v>
      </c>
      <c r="E268" s="275" t="s">
        <v>120</v>
      </c>
      <c r="F268" s="275" t="s">
        <v>157</v>
      </c>
      <c r="G268" s="27"/>
      <c r="H268" s="199">
        <v>800.75</v>
      </c>
      <c r="I268" s="195">
        <v>285.519</v>
      </c>
      <c r="J268" s="195">
        <f t="shared" si="10"/>
        <v>1086.269</v>
      </c>
      <c r="K268" s="195"/>
      <c r="L268" s="201">
        <v>1086.269</v>
      </c>
    </row>
    <row r="269" spans="1:12" ht="24.75" customHeight="1">
      <c r="A269" s="125" t="s">
        <v>159</v>
      </c>
      <c r="B269" s="275" t="s">
        <v>273</v>
      </c>
      <c r="C269" s="275" t="s">
        <v>7</v>
      </c>
      <c r="D269" s="275" t="s">
        <v>9</v>
      </c>
      <c r="E269" s="275" t="s">
        <v>120</v>
      </c>
      <c r="F269" s="275" t="s">
        <v>160</v>
      </c>
      <c r="G269" s="27"/>
      <c r="H269" s="199">
        <v>34</v>
      </c>
      <c r="I269" s="195">
        <v>1</v>
      </c>
      <c r="J269" s="195">
        <f t="shared" si="10"/>
        <v>35</v>
      </c>
      <c r="K269" s="195"/>
      <c r="L269" s="201">
        <v>35</v>
      </c>
    </row>
    <row r="270" spans="1:12" ht="27.75" customHeight="1">
      <c r="A270" s="125" t="s">
        <v>150</v>
      </c>
      <c r="B270" s="275" t="s">
        <v>273</v>
      </c>
      <c r="C270" s="275" t="s">
        <v>7</v>
      </c>
      <c r="D270" s="275" t="s">
        <v>9</v>
      </c>
      <c r="E270" s="275" t="s">
        <v>120</v>
      </c>
      <c r="F270" s="275" t="s">
        <v>152</v>
      </c>
      <c r="G270" s="27"/>
      <c r="H270" s="199">
        <v>200</v>
      </c>
      <c r="I270" s="195">
        <v>-200</v>
      </c>
      <c r="J270" s="195">
        <f t="shared" si="10"/>
        <v>0</v>
      </c>
      <c r="K270" s="195"/>
      <c r="L270" s="201"/>
    </row>
    <row r="271" spans="1:12" ht="15" hidden="1">
      <c r="A271" s="133" t="s">
        <v>96</v>
      </c>
      <c r="B271" s="275" t="s">
        <v>273</v>
      </c>
      <c r="C271" s="275" t="s">
        <v>7</v>
      </c>
      <c r="D271" s="275" t="s">
        <v>9</v>
      </c>
      <c r="E271" s="275" t="s">
        <v>120</v>
      </c>
      <c r="F271" s="275" t="s">
        <v>95</v>
      </c>
      <c r="G271" s="27">
        <v>30</v>
      </c>
      <c r="H271" s="199"/>
      <c r="I271" s="195"/>
      <c r="J271" s="192">
        <f t="shared" si="10"/>
        <v>0</v>
      </c>
      <c r="K271" s="192"/>
      <c r="L271" s="201"/>
    </row>
    <row r="272" spans="1:12" ht="21.75">
      <c r="A272" s="133" t="s">
        <v>278</v>
      </c>
      <c r="B272" s="275" t="s">
        <v>273</v>
      </c>
      <c r="C272" s="275" t="s">
        <v>7</v>
      </c>
      <c r="D272" s="275" t="s">
        <v>9</v>
      </c>
      <c r="E272" s="275" t="s">
        <v>279</v>
      </c>
      <c r="F272" s="275"/>
      <c r="G272" s="27" t="e">
        <f>#REF!</f>
        <v>#REF!</v>
      </c>
      <c r="H272" s="196">
        <f>H273+H274</f>
        <v>733.85</v>
      </c>
      <c r="I272" s="195">
        <f>I273+I274</f>
        <v>154.018</v>
      </c>
      <c r="J272" s="195">
        <f t="shared" si="10"/>
        <v>887.868</v>
      </c>
      <c r="K272" s="195"/>
      <c r="L272" s="195">
        <f>L273+L274</f>
        <v>887.868</v>
      </c>
    </row>
    <row r="273" spans="1:12" ht="21">
      <c r="A273" s="125" t="s">
        <v>156</v>
      </c>
      <c r="B273" s="275" t="s">
        <v>273</v>
      </c>
      <c r="C273" s="275" t="s">
        <v>7</v>
      </c>
      <c r="D273" s="275" t="s">
        <v>9</v>
      </c>
      <c r="E273" s="275" t="s">
        <v>279</v>
      </c>
      <c r="F273" s="275" t="s">
        <v>157</v>
      </c>
      <c r="G273" s="27"/>
      <c r="H273" s="199">
        <v>733.85</v>
      </c>
      <c r="I273" s="195">
        <v>154.018</v>
      </c>
      <c r="J273" s="195">
        <f t="shared" si="10"/>
        <v>887.868</v>
      </c>
      <c r="K273" s="195"/>
      <c r="L273" s="201">
        <v>887.868</v>
      </c>
    </row>
    <row r="274" spans="1:12" ht="15" hidden="1">
      <c r="A274" s="133" t="s">
        <v>96</v>
      </c>
      <c r="B274" s="275" t="s">
        <v>273</v>
      </c>
      <c r="C274" s="275" t="s">
        <v>7</v>
      </c>
      <c r="D274" s="275" t="s">
        <v>9</v>
      </c>
      <c r="E274" s="275" t="s">
        <v>279</v>
      </c>
      <c r="F274" s="275" t="s">
        <v>95</v>
      </c>
      <c r="G274" s="27"/>
      <c r="H274" s="199"/>
      <c r="I274" s="195"/>
      <c r="J274" s="192">
        <f t="shared" si="10"/>
        <v>0</v>
      </c>
      <c r="K274" s="192"/>
      <c r="L274" s="201"/>
    </row>
    <row r="275" spans="1:12" s="61" customFormat="1" ht="42">
      <c r="A275" s="132" t="s">
        <v>195</v>
      </c>
      <c r="B275" s="274" t="s">
        <v>273</v>
      </c>
      <c r="C275" s="274" t="s">
        <v>7</v>
      </c>
      <c r="D275" s="274" t="s">
        <v>10</v>
      </c>
      <c r="E275" s="274"/>
      <c r="F275" s="274"/>
      <c r="G275" s="20" t="e">
        <f>G285+G277+G279</f>
        <v>#REF!</v>
      </c>
      <c r="H275" s="198">
        <f>H276+H285+H294</f>
        <v>17152.41</v>
      </c>
      <c r="I275" s="200">
        <f>I276+I285+I294</f>
        <v>1250.8639999999996</v>
      </c>
      <c r="J275" s="192">
        <f t="shared" si="10"/>
        <v>18403.273999999998</v>
      </c>
      <c r="K275" s="192"/>
      <c r="L275" s="200">
        <f>L276+L285+L294</f>
        <v>18413.274</v>
      </c>
    </row>
    <row r="276" spans="1:12" ht="15">
      <c r="A276" s="127" t="s">
        <v>261</v>
      </c>
      <c r="B276" s="275" t="s">
        <v>273</v>
      </c>
      <c r="C276" s="275" t="s">
        <v>7</v>
      </c>
      <c r="D276" s="275" t="s">
        <v>10</v>
      </c>
      <c r="E276" s="275" t="s">
        <v>437</v>
      </c>
      <c r="F276" s="275"/>
      <c r="G276" s="27"/>
      <c r="H276" s="199">
        <f>H277+H279+H283</f>
        <v>605</v>
      </c>
      <c r="I276" s="201">
        <f>I277+I279+I283</f>
        <v>167.7</v>
      </c>
      <c r="J276" s="201">
        <f>J277+J279+J283</f>
        <v>772.7</v>
      </c>
      <c r="K276" s="201"/>
      <c r="L276" s="201">
        <f>L277+L279+L283</f>
        <v>782.7</v>
      </c>
    </row>
    <row r="277" spans="1:12" s="61" customFormat="1" ht="45.75" customHeight="1" hidden="1">
      <c r="A277" s="142" t="s">
        <v>280</v>
      </c>
      <c r="B277" s="275" t="s">
        <v>273</v>
      </c>
      <c r="C277" s="275" t="s">
        <v>7</v>
      </c>
      <c r="D277" s="275" t="s">
        <v>10</v>
      </c>
      <c r="E277" s="275" t="s">
        <v>281</v>
      </c>
      <c r="F277" s="275"/>
      <c r="G277" s="27">
        <f aca="true" t="shared" si="15" ref="G277:L277">G278</f>
        <v>47.3</v>
      </c>
      <c r="H277" s="199">
        <f t="shared" si="15"/>
        <v>0</v>
      </c>
      <c r="I277" s="195">
        <f t="shared" si="15"/>
        <v>0</v>
      </c>
      <c r="J277" s="195">
        <f>H277+I277</f>
        <v>0</v>
      </c>
      <c r="K277" s="195"/>
      <c r="L277" s="201">
        <f t="shared" si="15"/>
        <v>0</v>
      </c>
    </row>
    <row r="278" spans="1:12" s="61" customFormat="1" ht="31.5" customHeight="1" hidden="1">
      <c r="A278" s="133" t="s">
        <v>200</v>
      </c>
      <c r="B278" s="275" t="s">
        <v>273</v>
      </c>
      <c r="C278" s="275" t="s">
        <v>7</v>
      </c>
      <c r="D278" s="275" t="s">
        <v>10</v>
      </c>
      <c r="E278" s="275" t="s">
        <v>281</v>
      </c>
      <c r="F278" s="275" t="s">
        <v>155</v>
      </c>
      <c r="G278" s="27">
        <v>47.3</v>
      </c>
      <c r="H278" s="199"/>
      <c r="I278" s="195"/>
      <c r="J278" s="195">
        <f>H278+I278</f>
        <v>0</v>
      </c>
      <c r="K278" s="195"/>
      <c r="L278" s="201"/>
    </row>
    <row r="279" spans="1:12" s="61" customFormat="1" ht="31.5">
      <c r="A279" s="142" t="s">
        <v>115</v>
      </c>
      <c r="B279" s="275" t="s">
        <v>273</v>
      </c>
      <c r="C279" s="275" t="s">
        <v>7</v>
      </c>
      <c r="D279" s="275" t="s">
        <v>10</v>
      </c>
      <c r="E279" s="275" t="s">
        <v>116</v>
      </c>
      <c r="F279" s="275"/>
      <c r="G279" s="22" t="e">
        <f>#REF!</f>
        <v>#REF!</v>
      </c>
      <c r="H279" s="196">
        <f>H280+H281+H282</f>
        <v>605</v>
      </c>
      <c r="I279" s="195">
        <f>I280+I281+I282</f>
        <v>167</v>
      </c>
      <c r="J279" s="195">
        <f>J280+J281+J282</f>
        <v>772</v>
      </c>
      <c r="K279" s="195"/>
      <c r="L279" s="195">
        <f>L280+L281+L282</f>
        <v>782</v>
      </c>
    </row>
    <row r="280" spans="1:12" s="61" customFormat="1" ht="18.75" customHeight="1">
      <c r="A280" s="125" t="s">
        <v>156</v>
      </c>
      <c r="B280" s="275" t="s">
        <v>273</v>
      </c>
      <c r="C280" s="275" t="s">
        <v>7</v>
      </c>
      <c r="D280" s="275" t="s">
        <v>10</v>
      </c>
      <c r="E280" s="275" t="s">
        <v>116</v>
      </c>
      <c r="F280" s="275" t="s">
        <v>157</v>
      </c>
      <c r="G280" s="22"/>
      <c r="H280" s="196">
        <v>325.41</v>
      </c>
      <c r="I280" s="195">
        <v>167</v>
      </c>
      <c r="J280" s="195">
        <f aca="true" t="shared" si="16" ref="J280:J343">H280+I280</f>
        <v>492.41</v>
      </c>
      <c r="K280" s="195"/>
      <c r="L280" s="195">
        <v>502.41</v>
      </c>
    </row>
    <row r="281" spans="1:12" s="61" customFormat="1" ht="22.5" customHeight="1">
      <c r="A281" s="125" t="s">
        <v>159</v>
      </c>
      <c r="B281" s="275" t="s">
        <v>273</v>
      </c>
      <c r="C281" s="275" t="s">
        <v>7</v>
      </c>
      <c r="D281" s="275" t="s">
        <v>10</v>
      </c>
      <c r="E281" s="275" t="s">
        <v>116</v>
      </c>
      <c r="F281" s="275" t="s">
        <v>160</v>
      </c>
      <c r="G281" s="22"/>
      <c r="H281" s="196">
        <v>1</v>
      </c>
      <c r="I281" s="195"/>
      <c r="J281" s="195">
        <f t="shared" si="16"/>
        <v>1</v>
      </c>
      <c r="K281" s="195"/>
      <c r="L281" s="195">
        <v>1</v>
      </c>
    </row>
    <row r="282" spans="1:12" s="61" customFormat="1" ht="24" customHeight="1">
      <c r="A282" s="125" t="s">
        <v>150</v>
      </c>
      <c r="B282" s="275" t="s">
        <v>273</v>
      </c>
      <c r="C282" s="275" t="s">
        <v>7</v>
      </c>
      <c r="D282" s="275" t="s">
        <v>10</v>
      </c>
      <c r="E282" s="275" t="s">
        <v>116</v>
      </c>
      <c r="F282" s="275" t="s">
        <v>152</v>
      </c>
      <c r="G282" s="22"/>
      <c r="H282" s="196">
        <v>278.59</v>
      </c>
      <c r="I282" s="195"/>
      <c r="J282" s="195">
        <f t="shared" si="16"/>
        <v>278.59</v>
      </c>
      <c r="K282" s="195"/>
      <c r="L282" s="195">
        <v>278.59</v>
      </c>
    </row>
    <row r="283" spans="1:12" s="61" customFormat="1" ht="42">
      <c r="A283" s="122" t="s">
        <v>525</v>
      </c>
      <c r="B283" s="275" t="s">
        <v>273</v>
      </c>
      <c r="C283" s="275" t="s">
        <v>7</v>
      </c>
      <c r="D283" s="275" t="s">
        <v>10</v>
      </c>
      <c r="E283" s="275" t="s">
        <v>526</v>
      </c>
      <c r="F283" s="275"/>
      <c r="G283" s="22" t="e">
        <f>#REF!-#REF!</f>
        <v>#REF!</v>
      </c>
      <c r="H283" s="196">
        <f>H284</f>
        <v>0</v>
      </c>
      <c r="I283" s="195">
        <f>I284</f>
        <v>0.7</v>
      </c>
      <c r="J283" s="195">
        <f t="shared" si="16"/>
        <v>0.7</v>
      </c>
      <c r="K283" s="195"/>
      <c r="L283" s="201">
        <f>L284</f>
        <v>0.7</v>
      </c>
    </row>
    <row r="284" spans="1:12" s="61" customFormat="1" ht="27" customHeight="1">
      <c r="A284" s="125" t="s">
        <v>150</v>
      </c>
      <c r="B284" s="275" t="s">
        <v>273</v>
      </c>
      <c r="C284" s="275" t="s">
        <v>7</v>
      </c>
      <c r="D284" s="275" t="s">
        <v>10</v>
      </c>
      <c r="E284" s="275" t="s">
        <v>526</v>
      </c>
      <c r="F284" s="275" t="s">
        <v>152</v>
      </c>
      <c r="G284" s="22"/>
      <c r="H284" s="199"/>
      <c r="I284" s="195">
        <v>0.7</v>
      </c>
      <c r="J284" s="195">
        <f t="shared" si="16"/>
        <v>0.7</v>
      </c>
      <c r="K284" s="195"/>
      <c r="L284" s="201">
        <v>0.7</v>
      </c>
    </row>
    <row r="285" spans="1:12" ht="15">
      <c r="A285" s="133" t="s">
        <v>261</v>
      </c>
      <c r="B285" s="275" t="s">
        <v>273</v>
      </c>
      <c r="C285" s="275" t="s">
        <v>7</v>
      </c>
      <c r="D285" s="275" t="s">
        <v>10</v>
      </c>
      <c r="E285" s="275" t="s">
        <v>118</v>
      </c>
      <c r="F285" s="275"/>
      <c r="G285" s="27" t="e">
        <f aca="true" t="shared" si="17" ref="G285:L285">G286</f>
        <v>#REF!</v>
      </c>
      <c r="H285" s="199">
        <f t="shared" si="17"/>
        <v>16547.41</v>
      </c>
      <c r="I285" s="195">
        <f t="shared" si="17"/>
        <v>1083.1639999999995</v>
      </c>
      <c r="J285" s="195">
        <f t="shared" si="16"/>
        <v>17630.574</v>
      </c>
      <c r="K285" s="195"/>
      <c r="L285" s="201">
        <f t="shared" si="17"/>
        <v>17630.574</v>
      </c>
    </row>
    <row r="286" spans="1:12" ht="15">
      <c r="A286" s="133" t="s">
        <v>119</v>
      </c>
      <c r="B286" s="275" t="s">
        <v>273</v>
      </c>
      <c r="C286" s="275" t="s">
        <v>7</v>
      </c>
      <c r="D286" s="275" t="s">
        <v>10</v>
      </c>
      <c r="E286" s="275" t="s">
        <v>120</v>
      </c>
      <c r="F286" s="275"/>
      <c r="G286" s="27" t="e">
        <f>#REF!+#REF!</f>
        <v>#REF!</v>
      </c>
      <c r="H286" s="196">
        <f>H287+H288+H289+H290+H291+H292+H293</f>
        <v>16547.41</v>
      </c>
      <c r="I286" s="195">
        <f>I287+I288+I289+I290+I291+I292+I293</f>
        <v>1083.1639999999995</v>
      </c>
      <c r="J286" s="195">
        <f t="shared" si="16"/>
        <v>17630.574</v>
      </c>
      <c r="K286" s="195"/>
      <c r="L286" s="195">
        <f>L287+L288+L289+L290+L291+L292+L293</f>
        <v>17630.574</v>
      </c>
    </row>
    <row r="287" spans="1:12" ht="20.25" customHeight="1">
      <c r="A287" s="125" t="s">
        <v>156</v>
      </c>
      <c r="B287" s="275" t="s">
        <v>273</v>
      </c>
      <c r="C287" s="275" t="s">
        <v>7</v>
      </c>
      <c r="D287" s="275" t="s">
        <v>10</v>
      </c>
      <c r="E287" s="275" t="s">
        <v>120</v>
      </c>
      <c r="F287" s="275" t="s">
        <v>157</v>
      </c>
      <c r="G287" s="20"/>
      <c r="H287" s="196">
        <v>8465.28</v>
      </c>
      <c r="I287" s="195">
        <f>2583.624+130</f>
        <v>2713.624</v>
      </c>
      <c r="J287" s="195">
        <f t="shared" si="16"/>
        <v>11178.904</v>
      </c>
      <c r="K287" s="195"/>
      <c r="L287" s="195">
        <v>11178.904</v>
      </c>
    </row>
    <row r="288" spans="1:12" ht="26.25" customHeight="1">
      <c r="A288" s="125" t="s">
        <v>159</v>
      </c>
      <c r="B288" s="275" t="s">
        <v>273</v>
      </c>
      <c r="C288" s="275" t="s">
        <v>7</v>
      </c>
      <c r="D288" s="275" t="s">
        <v>10</v>
      </c>
      <c r="E288" s="275" t="s">
        <v>120</v>
      </c>
      <c r="F288" s="275" t="s">
        <v>160</v>
      </c>
      <c r="G288" s="20"/>
      <c r="H288" s="196">
        <v>91.4</v>
      </c>
      <c r="I288" s="195">
        <v>9.2</v>
      </c>
      <c r="J288" s="195">
        <f t="shared" si="16"/>
        <v>100.60000000000001</v>
      </c>
      <c r="K288" s="195"/>
      <c r="L288" s="195">
        <v>100.6</v>
      </c>
    </row>
    <row r="289" spans="1:12" ht="24.75" customHeight="1">
      <c r="A289" s="125" t="s">
        <v>163</v>
      </c>
      <c r="B289" s="275" t="s">
        <v>273</v>
      </c>
      <c r="C289" s="275" t="s">
        <v>7</v>
      </c>
      <c r="D289" s="275" t="s">
        <v>10</v>
      </c>
      <c r="E289" s="275" t="s">
        <v>120</v>
      </c>
      <c r="F289" s="275" t="s">
        <v>164</v>
      </c>
      <c r="G289" s="20"/>
      <c r="H289" s="196">
        <v>195.16</v>
      </c>
      <c r="I289" s="195">
        <v>-51.86</v>
      </c>
      <c r="J289" s="195">
        <f t="shared" si="16"/>
        <v>143.3</v>
      </c>
      <c r="K289" s="195"/>
      <c r="L289" s="195">
        <v>143.3</v>
      </c>
    </row>
    <row r="290" spans="1:12" ht="26.25" customHeight="1">
      <c r="A290" s="125" t="s">
        <v>150</v>
      </c>
      <c r="B290" s="275" t="s">
        <v>273</v>
      </c>
      <c r="C290" s="275" t="s">
        <v>7</v>
      </c>
      <c r="D290" s="275" t="s">
        <v>10</v>
      </c>
      <c r="E290" s="275" t="s">
        <v>120</v>
      </c>
      <c r="F290" s="275" t="s">
        <v>152</v>
      </c>
      <c r="G290" s="20"/>
      <c r="H290" s="196">
        <v>7405.56</v>
      </c>
      <c r="I290" s="195">
        <v>-1818.04</v>
      </c>
      <c r="J290" s="195">
        <f t="shared" si="16"/>
        <v>5587.52</v>
      </c>
      <c r="K290" s="195"/>
      <c r="L290" s="195">
        <v>5587.52</v>
      </c>
    </row>
    <row r="291" spans="1:12" ht="15" hidden="1">
      <c r="A291" s="133" t="s">
        <v>96</v>
      </c>
      <c r="B291" s="275" t="s">
        <v>273</v>
      </c>
      <c r="C291" s="275" t="s">
        <v>7</v>
      </c>
      <c r="D291" s="275" t="s">
        <v>10</v>
      </c>
      <c r="E291" s="275" t="s">
        <v>120</v>
      </c>
      <c r="F291" s="275" t="s">
        <v>95</v>
      </c>
      <c r="G291" s="27">
        <f>10-200+200+80.47+1300-0.47-80+50</f>
        <v>1360</v>
      </c>
      <c r="H291" s="199"/>
      <c r="I291" s="195"/>
      <c r="J291" s="195">
        <f t="shared" si="16"/>
        <v>0</v>
      </c>
      <c r="K291" s="195"/>
      <c r="L291" s="201"/>
    </row>
    <row r="292" spans="1:12" ht="24.75" customHeight="1">
      <c r="A292" s="125" t="s">
        <v>282</v>
      </c>
      <c r="B292" s="275" t="s">
        <v>273</v>
      </c>
      <c r="C292" s="275" t="s">
        <v>7</v>
      </c>
      <c r="D292" s="275" t="s">
        <v>10</v>
      </c>
      <c r="E292" s="275" t="s">
        <v>120</v>
      </c>
      <c r="F292" s="275" t="s">
        <v>166</v>
      </c>
      <c r="G292" s="20"/>
      <c r="H292" s="196">
        <v>360.41</v>
      </c>
      <c r="I292" s="195"/>
      <c r="J292" s="195">
        <f t="shared" si="16"/>
        <v>360.41</v>
      </c>
      <c r="K292" s="195"/>
      <c r="L292" s="195">
        <v>360.41</v>
      </c>
    </row>
    <row r="293" spans="1:12" s="94" customFormat="1" ht="18" customHeight="1">
      <c r="A293" s="129" t="s">
        <v>167</v>
      </c>
      <c r="B293" s="275" t="s">
        <v>273</v>
      </c>
      <c r="C293" s="275" t="s">
        <v>7</v>
      </c>
      <c r="D293" s="275" t="s">
        <v>10</v>
      </c>
      <c r="E293" s="275" t="s">
        <v>120</v>
      </c>
      <c r="F293" s="275" t="s">
        <v>168</v>
      </c>
      <c r="G293" s="98"/>
      <c r="H293" s="196">
        <v>29.6</v>
      </c>
      <c r="I293" s="195">
        <v>230.24</v>
      </c>
      <c r="J293" s="195">
        <f t="shared" si="16"/>
        <v>259.84000000000003</v>
      </c>
      <c r="K293" s="195"/>
      <c r="L293" s="195">
        <v>259.84</v>
      </c>
    </row>
    <row r="294" spans="1:12" s="94" customFormat="1" ht="25.5" customHeight="1" hidden="1">
      <c r="A294" s="133" t="s">
        <v>514</v>
      </c>
      <c r="B294" s="275" t="s">
        <v>273</v>
      </c>
      <c r="C294" s="275" t="s">
        <v>7</v>
      </c>
      <c r="D294" s="275" t="s">
        <v>10</v>
      </c>
      <c r="E294" s="275" t="s">
        <v>506</v>
      </c>
      <c r="F294" s="275"/>
      <c r="G294" s="98"/>
      <c r="H294" s="196">
        <f>H295</f>
        <v>0</v>
      </c>
      <c r="I294" s="195">
        <f>I295</f>
        <v>0</v>
      </c>
      <c r="J294" s="195">
        <f t="shared" si="16"/>
        <v>0</v>
      </c>
      <c r="K294" s="195"/>
      <c r="L294" s="195">
        <f>L295</f>
        <v>0</v>
      </c>
    </row>
    <row r="295" spans="1:12" s="94" customFormat="1" ht="25.5" customHeight="1" hidden="1">
      <c r="A295" s="133" t="s">
        <v>515</v>
      </c>
      <c r="B295" s="275" t="s">
        <v>273</v>
      </c>
      <c r="C295" s="275" t="s">
        <v>7</v>
      </c>
      <c r="D295" s="275" t="s">
        <v>10</v>
      </c>
      <c r="E295" s="275" t="s">
        <v>506</v>
      </c>
      <c r="F295" s="275" t="s">
        <v>510</v>
      </c>
      <c r="G295" s="98"/>
      <c r="H295" s="196"/>
      <c r="I295" s="195"/>
      <c r="J295" s="195">
        <f t="shared" si="16"/>
        <v>0</v>
      </c>
      <c r="K295" s="195"/>
      <c r="L295" s="195"/>
    </row>
    <row r="296" spans="1:12" s="61" customFormat="1" ht="14.25" customHeight="1" hidden="1">
      <c r="A296" s="121" t="s">
        <v>11</v>
      </c>
      <c r="B296" s="274" t="s">
        <v>273</v>
      </c>
      <c r="C296" s="274" t="s">
        <v>7</v>
      </c>
      <c r="D296" s="274" t="s">
        <v>12</v>
      </c>
      <c r="E296" s="274"/>
      <c r="F296" s="274"/>
      <c r="G296" s="20"/>
      <c r="H296" s="198">
        <f>H297</f>
        <v>0</v>
      </c>
      <c r="I296" s="192">
        <f>I297</f>
        <v>0</v>
      </c>
      <c r="J296" s="192">
        <f t="shared" si="16"/>
        <v>0</v>
      </c>
      <c r="K296" s="192"/>
      <c r="L296" s="200">
        <f>L297</f>
        <v>0</v>
      </c>
    </row>
    <row r="297" spans="1:12" ht="32.25" hidden="1">
      <c r="A297" s="122" t="s">
        <v>283</v>
      </c>
      <c r="B297" s="275" t="s">
        <v>273</v>
      </c>
      <c r="C297" s="275" t="s">
        <v>7</v>
      </c>
      <c r="D297" s="275" t="s">
        <v>12</v>
      </c>
      <c r="E297" s="275" t="s">
        <v>284</v>
      </c>
      <c r="F297" s="275"/>
      <c r="G297" s="20"/>
      <c r="H297" s="196">
        <f>H298+H299</f>
        <v>0</v>
      </c>
      <c r="I297" s="195">
        <f>I298+I299</f>
        <v>0</v>
      </c>
      <c r="J297" s="195">
        <f t="shared" si="16"/>
        <v>0</v>
      </c>
      <c r="K297" s="195"/>
      <c r="L297" s="195">
        <f>L298+L299</f>
        <v>0</v>
      </c>
    </row>
    <row r="298" spans="1:12" ht="15" hidden="1">
      <c r="A298" s="133" t="s">
        <v>94</v>
      </c>
      <c r="B298" s="275" t="s">
        <v>273</v>
      </c>
      <c r="C298" s="275" t="s">
        <v>7</v>
      </c>
      <c r="D298" s="275" t="s">
        <v>12</v>
      </c>
      <c r="E298" s="275" t="s">
        <v>284</v>
      </c>
      <c r="F298" s="275" t="s">
        <v>155</v>
      </c>
      <c r="G298" s="27"/>
      <c r="H298" s="199"/>
      <c r="I298" s="195"/>
      <c r="J298" s="195">
        <f t="shared" si="16"/>
        <v>0</v>
      </c>
      <c r="K298" s="195"/>
      <c r="L298" s="201"/>
    </row>
    <row r="299" spans="1:12" ht="31.5" customHeight="1" hidden="1">
      <c r="A299" s="125" t="s">
        <v>150</v>
      </c>
      <c r="B299" s="275" t="s">
        <v>273</v>
      </c>
      <c r="C299" s="275" t="s">
        <v>7</v>
      </c>
      <c r="D299" s="275" t="s">
        <v>12</v>
      </c>
      <c r="E299" s="275" t="s">
        <v>284</v>
      </c>
      <c r="F299" s="275" t="s">
        <v>152</v>
      </c>
      <c r="G299" s="27"/>
      <c r="H299" s="199"/>
      <c r="I299" s="195"/>
      <c r="J299" s="195">
        <f t="shared" si="16"/>
        <v>0</v>
      </c>
      <c r="K299" s="195"/>
      <c r="L299" s="201"/>
    </row>
    <row r="300" spans="1:12" ht="21.75">
      <c r="A300" s="135" t="s">
        <v>198</v>
      </c>
      <c r="B300" s="274" t="s">
        <v>273</v>
      </c>
      <c r="C300" s="274" t="s">
        <v>7</v>
      </c>
      <c r="D300" s="274" t="s">
        <v>13</v>
      </c>
      <c r="E300" s="274"/>
      <c r="F300" s="274"/>
      <c r="G300" s="20" t="e">
        <f>G301</f>
        <v>#REF!</v>
      </c>
      <c r="H300" s="193">
        <f>H301</f>
        <v>557</v>
      </c>
      <c r="I300" s="192">
        <f>I301</f>
        <v>199.282</v>
      </c>
      <c r="J300" s="192">
        <f t="shared" si="16"/>
        <v>756.282</v>
      </c>
      <c r="K300" s="192"/>
      <c r="L300" s="192">
        <f>L301</f>
        <v>756.282</v>
      </c>
    </row>
    <row r="301" spans="1:12" ht="32.25">
      <c r="A301" s="134" t="s">
        <v>199</v>
      </c>
      <c r="B301" s="275" t="s">
        <v>273</v>
      </c>
      <c r="C301" s="275" t="s">
        <v>7</v>
      </c>
      <c r="D301" s="275" t="s">
        <v>13</v>
      </c>
      <c r="E301" s="275" t="s">
        <v>118</v>
      </c>
      <c r="F301" s="275"/>
      <c r="G301" s="27" t="e">
        <f>#REF!+#REF!</f>
        <v>#REF!</v>
      </c>
      <c r="H301" s="196">
        <f>H302+H303+H304+H305</f>
        <v>557</v>
      </c>
      <c r="I301" s="195">
        <f>I302+I303+I304+I305</f>
        <v>199.282</v>
      </c>
      <c r="J301" s="195">
        <f t="shared" si="16"/>
        <v>756.282</v>
      </c>
      <c r="K301" s="195"/>
      <c r="L301" s="195">
        <f>L302+L303+L304+L305</f>
        <v>756.282</v>
      </c>
    </row>
    <row r="302" spans="1:12" ht="15">
      <c r="A302" s="129" t="s">
        <v>366</v>
      </c>
      <c r="B302" s="275" t="s">
        <v>273</v>
      </c>
      <c r="C302" s="275" t="s">
        <v>7</v>
      </c>
      <c r="D302" s="275" t="s">
        <v>13</v>
      </c>
      <c r="E302" s="275" t="s">
        <v>120</v>
      </c>
      <c r="F302" s="275" t="s">
        <v>157</v>
      </c>
      <c r="G302" s="27"/>
      <c r="H302" s="196">
        <v>555</v>
      </c>
      <c r="I302" s="195">
        <v>201.282</v>
      </c>
      <c r="J302" s="195">
        <f t="shared" si="16"/>
        <v>756.282</v>
      </c>
      <c r="K302" s="195"/>
      <c r="L302" s="195">
        <v>756.282</v>
      </c>
    </row>
    <row r="303" spans="1:12" ht="32.25" hidden="1">
      <c r="A303" s="129" t="s">
        <v>159</v>
      </c>
      <c r="B303" s="275" t="s">
        <v>273</v>
      </c>
      <c r="C303" s="275" t="s">
        <v>7</v>
      </c>
      <c r="D303" s="275" t="s">
        <v>13</v>
      </c>
      <c r="E303" s="275" t="s">
        <v>120</v>
      </c>
      <c r="F303" s="275" t="s">
        <v>160</v>
      </c>
      <c r="G303" s="27"/>
      <c r="H303" s="196"/>
      <c r="I303" s="195"/>
      <c r="J303" s="195">
        <f t="shared" si="16"/>
        <v>0</v>
      </c>
      <c r="K303" s="195"/>
      <c r="L303" s="195"/>
    </row>
    <row r="304" spans="1:12" ht="32.25" hidden="1">
      <c r="A304" s="129" t="s">
        <v>163</v>
      </c>
      <c r="B304" s="275" t="s">
        <v>273</v>
      </c>
      <c r="C304" s="275" t="s">
        <v>7</v>
      </c>
      <c r="D304" s="275" t="s">
        <v>13</v>
      </c>
      <c r="E304" s="275" t="s">
        <v>120</v>
      </c>
      <c r="F304" s="275" t="s">
        <v>164</v>
      </c>
      <c r="G304" s="27"/>
      <c r="H304" s="196"/>
      <c r="I304" s="195"/>
      <c r="J304" s="195">
        <f t="shared" si="16"/>
        <v>0</v>
      </c>
      <c r="K304" s="195"/>
      <c r="L304" s="195"/>
    </row>
    <row r="305" spans="1:12" ht="21.75">
      <c r="A305" s="129" t="s">
        <v>236</v>
      </c>
      <c r="B305" s="275" t="s">
        <v>273</v>
      </c>
      <c r="C305" s="275" t="s">
        <v>7</v>
      </c>
      <c r="D305" s="275" t="s">
        <v>13</v>
      </c>
      <c r="E305" s="275" t="s">
        <v>120</v>
      </c>
      <c r="F305" s="275" t="s">
        <v>152</v>
      </c>
      <c r="G305" s="27"/>
      <c r="H305" s="196">
        <v>2</v>
      </c>
      <c r="I305" s="195">
        <v>-2</v>
      </c>
      <c r="J305" s="195">
        <f t="shared" si="16"/>
        <v>0</v>
      </c>
      <c r="K305" s="195"/>
      <c r="L305" s="195"/>
    </row>
    <row r="306" spans="1:12" s="61" customFormat="1" ht="14.25" hidden="1">
      <c r="A306" s="132" t="s">
        <v>285</v>
      </c>
      <c r="B306" s="274" t="s">
        <v>273</v>
      </c>
      <c r="C306" s="274" t="s">
        <v>7</v>
      </c>
      <c r="D306" s="274" t="s">
        <v>15</v>
      </c>
      <c r="E306" s="274"/>
      <c r="F306" s="274"/>
      <c r="G306" s="20" t="e">
        <f>G307</f>
        <v>#REF!</v>
      </c>
      <c r="H306" s="198">
        <f>H307</f>
        <v>0</v>
      </c>
      <c r="I306" s="192">
        <f>I307</f>
        <v>0</v>
      </c>
      <c r="J306" s="192">
        <f t="shared" si="16"/>
        <v>0</v>
      </c>
      <c r="K306" s="192"/>
      <c r="L306" s="200">
        <f>L307</f>
        <v>0</v>
      </c>
    </row>
    <row r="307" spans="1:12" ht="18" customHeight="1" hidden="1">
      <c r="A307" s="133" t="s">
        <v>286</v>
      </c>
      <c r="B307" s="275" t="s">
        <v>273</v>
      </c>
      <c r="C307" s="275" t="s">
        <v>7</v>
      </c>
      <c r="D307" s="275" t="s">
        <v>15</v>
      </c>
      <c r="E307" s="275" t="s">
        <v>287</v>
      </c>
      <c r="F307" s="275"/>
      <c r="G307" s="27" t="e">
        <f>G310</f>
        <v>#REF!</v>
      </c>
      <c r="H307" s="199">
        <f>H310</f>
        <v>0</v>
      </c>
      <c r="I307" s="117">
        <f>I310+I308</f>
        <v>0</v>
      </c>
      <c r="J307" s="117">
        <f>J310+J308</f>
        <v>0</v>
      </c>
      <c r="K307" s="117">
        <f>K310+K308</f>
        <v>0</v>
      </c>
      <c r="L307" s="201">
        <f>L310</f>
        <v>0</v>
      </c>
    </row>
    <row r="308" spans="1:12" ht="18" customHeight="1" hidden="1">
      <c r="A308" s="133" t="s">
        <v>532</v>
      </c>
      <c r="B308" s="275" t="s">
        <v>273</v>
      </c>
      <c r="C308" s="275" t="s">
        <v>7</v>
      </c>
      <c r="D308" s="275" t="s">
        <v>15</v>
      </c>
      <c r="E308" s="275" t="s">
        <v>531</v>
      </c>
      <c r="F308" s="275"/>
      <c r="G308" s="27" t="e">
        <f>#REF!</f>
        <v>#REF!</v>
      </c>
      <c r="H308" s="196">
        <f>H309</f>
        <v>0</v>
      </c>
      <c r="I308" s="195">
        <f>I309</f>
        <v>0</v>
      </c>
      <c r="J308" s="195">
        <f>H308+I308</f>
        <v>0</v>
      </c>
      <c r="K308" s="195"/>
      <c r="L308" s="195">
        <f>L309</f>
        <v>0</v>
      </c>
    </row>
    <row r="309" spans="1:12" ht="18" customHeight="1" hidden="1">
      <c r="A309" s="125" t="s">
        <v>150</v>
      </c>
      <c r="B309" s="275" t="s">
        <v>273</v>
      </c>
      <c r="C309" s="275" t="s">
        <v>7</v>
      </c>
      <c r="D309" s="275" t="s">
        <v>15</v>
      </c>
      <c r="E309" s="275" t="s">
        <v>531</v>
      </c>
      <c r="F309" s="275" t="s">
        <v>152</v>
      </c>
      <c r="G309" s="27"/>
      <c r="H309" s="199"/>
      <c r="I309" s="195"/>
      <c r="J309" s="195">
        <f>H309+I309</f>
        <v>0</v>
      </c>
      <c r="K309" s="195"/>
      <c r="L309" s="201">
        <v>0</v>
      </c>
    </row>
    <row r="310" spans="1:12" ht="21.75" customHeight="1" hidden="1">
      <c r="A310" s="133" t="s">
        <v>288</v>
      </c>
      <c r="B310" s="275" t="s">
        <v>273</v>
      </c>
      <c r="C310" s="275" t="s">
        <v>7</v>
      </c>
      <c r="D310" s="275" t="s">
        <v>15</v>
      </c>
      <c r="E310" s="275" t="s">
        <v>289</v>
      </c>
      <c r="F310" s="275"/>
      <c r="G310" s="27" t="e">
        <f>#REF!</f>
        <v>#REF!</v>
      </c>
      <c r="H310" s="196">
        <f>H311</f>
        <v>0</v>
      </c>
      <c r="I310" s="195">
        <f>I311</f>
        <v>0</v>
      </c>
      <c r="J310" s="195">
        <f t="shared" si="16"/>
        <v>0</v>
      </c>
      <c r="K310" s="195"/>
      <c r="L310" s="195">
        <f>L311</f>
        <v>0</v>
      </c>
    </row>
    <row r="311" spans="1:12" ht="21.75" customHeight="1" hidden="1">
      <c r="A311" s="125" t="s">
        <v>150</v>
      </c>
      <c r="B311" s="275" t="s">
        <v>273</v>
      </c>
      <c r="C311" s="275" t="s">
        <v>7</v>
      </c>
      <c r="D311" s="275" t="s">
        <v>15</v>
      </c>
      <c r="E311" s="275" t="s">
        <v>289</v>
      </c>
      <c r="F311" s="275" t="s">
        <v>152</v>
      </c>
      <c r="G311" s="27"/>
      <c r="H311" s="199"/>
      <c r="I311" s="195"/>
      <c r="J311" s="195">
        <f t="shared" si="16"/>
        <v>0</v>
      </c>
      <c r="K311" s="195"/>
      <c r="L311" s="201"/>
    </row>
    <row r="312" spans="1:12" ht="19.5" customHeight="1">
      <c r="A312" s="132" t="s">
        <v>20</v>
      </c>
      <c r="B312" s="274" t="s">
        <v>273</v>
      </c>
      <c r="C312" s="274" t="s">
        <v>7</v>
      </c>
      <c r="D312" s="274" t="s">
        <v>19</v>
      </c>
      <c r="E312" s="274"/>
      <c r="F312" s="274"/>
      <c r="G312" s="20">
        <f>G324+G313</f>
        <v>0</v>
      </c>
      <c r="H312" s="193">
        <f>H313+H315+H324+H328+H320</f>
        <v>703.79</v>
      </c>
      <c r="I312" s="192">
        <f>I313+I315+I324+I328+I320</f>
        <v>332.7</v>
      </c>
      <c r="J312" s="192">
        <f t="shared" si="16"/>
        <v>1036.49</v>
      </c>
      <c r="K312" s="192"/>
      <c r="L312" s="192">
        <f>L313+L315+L324+L328+L320</f>
        <v>1036.49</v>
      </c>
    </row>
    <row r="313" spans="1:12" ht="22.5" customHeight="1">
      <c r="A313" s="142" t="s">
        <v>280</v>
      </c>
      <c r="B313" s="275" t="s">
        <v>273</v>
      </c>
      <c r="C313" s="275" t="s">
        <v>7</v>
      </c>
      <c r="D313" s="275" t="s">
        <v>19</v>
      </c>
      <c r="E313" s="275" t="s">
        <v>281</v>
      </c>
      <c r="F313" s="275"/>
      <c r="G313" s="27">
        <f>G316</f>
        <v>195</v>
      </c>
      <c r="H313" s="196">
        <f>H314</f>
        <v>54.3</v>
      </c>
      <c r="I313" s="195">
        <f>I314</f>
        <v>-5.3</v>
      </c>
      <c r="J313" s="195">
        <f t="shared" si="16"/>
        <v>49</v>
      </c>
      <c r="K313" s="195"/>
      <c r="L313" s="195">
        <f>L314</f>
        <v>49</v>
      </c>
    </row>
    <row r="314" spans="1:12" ht="27.75" customHeight="1">
      <c r="A314" s="129" t="s">
        <v>236</v>
      </c>
      <c r="B314" s="275" t="s">
        <v>273</v>
      </c>
      <c r="C314" s="275" t="s">
        <v>7</v>
      </c>
      <c r="D314" s="275" t="s">
        <v>19</v>
      </c>
      <c r="E314" s="275" t="s">
        <v>281</v>
      </c>
      <c r="F314" s="275" t="s">
        <v>152</v>
      </c>
      <c r="G314" s="27"/>
      <c r="H314" s="199">
        <v>54.3</v>
      </c>
      <c r="I314" s="195">
        <v>-5.3</v>
      </c>
      <c r="J314" s="195">
        <f t="shared" si="16"/>
        <v>49</v>
      </c>
      <c r="K314" s="195"/>
      <c r="L314" s="201">
        <v>49</v>
      </c>
    </row>
    <row r="315" spans="1:12" ht="28.5" customHeight="1">
      <c r="A315" s="142" t="s">
        <v>290</v>
      </c>
      <c r="B315" s="275" t="s">
        <v>273</v>
      </c>
      <c r="C315" s="275" t="s">
        <v>7</v>
      </c>
      <c r="D315" s="275" t="s">
        <v>19</v>
      </c>
      <c r="E315" s="275" t="s">
        <v>291</v>
      </c>
      <c r="F315" s="275"/>
      <c r="G315" s="27"/>
      <c r="H315" s="196">
        <f>H316+H317+H318+H319</f>
        <v>479</v>
      </c>
      <c r="I315" s="195">
        <f>I316+I317+I318+I319</f>
        <v>126</v>
      </c>
      <c r="J315" s="195">
        <f t="shared" si="16"/>
        <v>605</v>
      </c>
      <c r="K315" s="195"/>
      <c r="L315" s="195">
        <f>L316+L317+L318+L319</f>
        <v>605</v>
      </c>
    </row>
    <row r="316" spans="1:12" ht="28.5" customHeight="1" hidden="1">
      <c r="A316" s="133" t="s">
        <v>98</v>
      </c>
      <c r="B316" s="275" t="s">
        <v>273</v>
      </c>
      <c r="C316" s="275" t="s">
        <v>7</v>
      </c>
      <c r="D316" s="275" t="s">
        <v>19</v>
      </c>
      <c r="E316" s="275" t="s">
        <v>291</v>
      </c>
      <c r="F316" s="275" t="s">
        <v>99</v>
      </c>
      <c r="G316" s="27">
        <v>195</v>
      </c>
      <c r="H316" s="199"/>
      <c r="I316" s="195"/>
      <c r="J316" s="195">
        <f t="shared" si="16"/>
        <v>0</v>
      </c>
      <c r="K316" s="195"/>
      <c r="L316" s="201"/>
    </row>
    <row r="317" spans="1:12" ht="14.25" customHeight="1">
      <c r="A317" s="125" t="s">
        <v>156</v>
      </c>
      <c r="B317" s="275" t="s">
        <v>273</v>
      </c>
      <c r="C317" s="275" t="s">
        <v>7</v>
      </c>
      <c r="D317" s="275" t="s">
        <v>19</v>
      </c>
      <c r="E317" s="275" t="s">
        <v>291</v>
      </c>
      <c r="F317" s="275" t="s">
        <v>157</v>
      </c>
      <c r="G317" s="27"/>
      <c r="H317" s="196">
        <v>328.56</v>
      </c>
      <c r="I317" s="195">
        <v>126</v>
      </c>
      <c r="J317" s="195">
        <f t="shared" si="16"/>
        <v>454.56</v>
      </c>
      <c r="K317" s="195"/>
      <c r="L317" s="195">
        <v>454.56</v>
      </c>
    </row>
    <row r="318" spans="1:12" ht="23.25" customHeight="1">
      <c r="A318" s="125" t="s">
        <v>159</v>
      </c>
      <c r="B318" s="275" t="s">
        <v>273</v>
      </c>
      <c r="C318" s="275" t="s">
        <v>7</v>
      </c>
      <c r="D318" s="275" t="s">
        <v>19</v>
      </c>
      <c r="E318" s="275" t="s">
        <v>291</v>
      </c>
      <c r="F318" s="275" t="s">
        <v>160</v>
      </c>
      <c r="G318" s="27"/>
      <c r="H318" s="196">
        <v>1</v>
      </c>
      <c r="I318" s="195"/>
      <c r="J318" s="195">
        <f t="shared" si="16"/>
        <v>1</v>
      </c>
      <c r="K318" s="195"/>
      <c r="L318" s="195">
        <v>1</v>
      </c>
    </row>
    <row r="319" spans="1:12" ht="24.75" customHeight="1">
      <c r="A319" s="125" t="s">
        <v>150</v>
      </c>
      <c r="B319" s="275" t="s">
        <v>273</v>
      </c>
      <c r="C319" s="275" t="s">
        <v>7</v>
      </c>
      <c r="D319" s="275" t="s">
        <v>19</v>
      </c>
      <c r="E319" s="275" t="s">
        <v>291</v>
      </c>
      <c r="F319" s="275" t="s">
        <v>152</v>
      </c>
      <c r="G319" s="27"/>
      <c r="H319" s="196">
        <v>149.44</v>
      </c>
      <c r="I319" s="195"/>
      <c r="J319" s="195">
        <f t="shared" si="16"/>
        <v>149.44</v>
      </c>
      <c r="K319" s="195"/>
      <c r="L319" s="195">
        <v>149.44</v>
      </c>
    </row>
    <row r="320" spans="1:12" ht="42">
      <c r="A320" s="137" t="s">
        <v>210</v>
      </c>
      <c r="B320" s="303" t="s">
        <v>273</v>
      </c>
      <c r="C320" s="303" t="s">
        <v>7</v>
      </c>
      <c r="D320" s="303" t="s">
        <v>19</v>
      </c>
      <c r="E320" s="303" t="s">
        <v>211</v>
      </c>
      <c r="F320" s="275"/>
      <c r="G320" s="27"/>
      <c r="H320" s="196">
        <f>H321+H322+H323</f>
        <v>0</v>
      </c>
      <c r="I320" s="195">
        <f>I321+I322+I323</f>
        <v>212</v>
      </c>
      <c r="J320" s="195">
        <f t="shared" si="16"/>
        <v>212</v>
      </c>
      <c r="K320" s="195"/>
      <c r="L320" s="195">
        <f>L321+L322+L323</f>
        <v>212</v>
      </c>
    </row>
    <row r="321" spans="1:12" ht="21">
      <c r="A321" s="125" t="s">
        <v>156</v>
      </c>
      <c r="B321" s="303" t="s">
        <v>273</v>
      </c>
      <c r="C321" s="303" t="s">
        <v>7</v>
      </c>
      <c r="D321" s="303" t="s">
        <v>19</v>
      </c>
      <c r="E321" s="303" t="s">
        <v>211</v>
      </c>
      <c r="F321" s="275" t="s">
        <v>157</v>
      </c>
      <c r="G321" s="27"/>
      <c r="H321" s="196"/>
      <c r="I321" s="195">
        <v>212</v>
      </c>
      <c r="J321" s="195">
        <f t="shared" si="16"/>
        <v>212</v>
      </c>
      <c r="K321" s="195"/>
      <c r="L321" s="195">
        <v>212</v>
      </c>
    </row>
    <row r="322" spans="1:12" ht="31.5" hidden="1">
      <c r="A322" s="125" t="s">
        <v>163</v>
      </c>
      <c r="B322" s="275" t="s">
        <v>273</v>
      </c>
      <c r="C322" s="275" t="s">
        <v>7</v>
      </c>
      <c r="D322" s="275" t="s">
        <v>19</v>
      </c>
      <c r="E322" s="275" t="s">
        <v>502</v>
      </c>
      <c r="F322" s="275" t="s">
        <v>164</v>
      </c>
      <c r="G322" s="27"/>
      <c r="H322" s="196"/>
      <c r="I322" s="195"/>
      <c r="J322" s="195">
        <f t="shared" si="16"/>
        <v>0</v>
      </c>
      <c r="K322" s="195"/>
      <c r="L322" s="195"/>
    </row>
    <row r="323" spans="1:12" ht="31.5" hidden="1">
      <c r="A323" s="125" t="s">
        <v>150</v>
      </c>
      <c r="B323" s="275" t="s">
        <v>273</v>
      </c>
      <c r="C323" s="275" t="s">
        <v>7</v>
      </c>
      <c r="D323" s="275" t="s">
        <v>19</v>
      </c>
      <c r="E323" s="275" t="s">
        <v>502</v>
      </c>
      <c r="F323" s="275" t="s">
        <v>152</v>
      </c>
      <c r="G323" s="27"/>
      <c r="H323" s="196"/>
      <c r="I323" s="195"/>
      <c r="J323" s="195">
        <f t="shared" si="16"/>
        <v>0</v>
      </c>
      <c r="K323" s="195"/>
      <c r="L323" s="195"/>
    </row>
    <row r="324" spans="1:12" ht="26.25" customHeight="1" hidden="1">
      <c r="A324" s="133" t="s">
        <v>292</v>
      </c>
      <c r="B324" s="275" t="s">
        <v>273</v>
      </c>
      <c r="C324" s="275" t="s">
        <v>7</v>
      </c>
      <c r="D324" s="275" t="s">
        <v>19</v>
      </c>
      <c r="E324" s="275" t="s">
        <v>293</v>
      </c>
      <c r="F324" s="275"/>
      <c r="G324" s="27">
        <f>G325</f>
        <v>-195</v>
      </c>
      <c r="H324" s="199">
        <f>H325</f>
        <v>0</v>
      </c>
      <c r="I324" s="195">
        <f>I325</f>
        <v>0</v>
      </c>
      <c r="J324" s="195">
        <f t="shared" si="16"/>
        <v>0</v>
      </c>
      <c r="K324" s="195"/>
      <c r="L324" s="201">
        <f>L325</f>
        <v>0</v>
      </c>
    </row>
    <row r="325" spans="1:12" ht="18" customHeight="1" hidden="1">
      <c r="A325" s="133" t="s">
        <v>100</v>
      </c>
      <c r="B325" s="275" t="s">
        <v>273</v>
      </c>
      <c r="C325" s="275" t="s">
        <v>7</v>
      </c>
      <c r="D325" s="275" t="s">
        <v>19</v>
      </c>
      <c r="E325" s="275" t="s">
        <v>294</v>
      </c>
      <c r="F325" s="275"/>
      <c r="G325" s="27">
        <f>G326</f>
        <v>-195</v>
      </c>
      <c r="H325" s="196">
        <f>H326+H327</f>
        <v>0</v>
      </c>
      <c r="I325" s="195">
        <f>I326+I327</f>
        <v>0</v>
      </c>
      <c r="J325" s="195">
        <f t="shared" si="16"/>
        <v>0</v>
      </c>
      <c r="K325" s="195"/>
      <c r="L325" s="195">
        <f>L326+L327</f>
        <v>0</v>
      </c>
    </row>
    <row r="326" spans="1:12" ht="27.75" customHeight="1" hidden="1">
      <c r="A326" s="133" t="s">
        <v>98</v>
      </c>
      <c r="B326" s="275" t="s">
        <v>273</v>
      </c>
      <c r="C326" s="275" t="s">
        <v>7</v>
      </c>
      <c r="D326" s="275" t="s">
        <v>19</v>
      </c>
      <c r="E326" s="275" t="s">
        <v>294</v>
      </c>
      <c r="F326" s="275" t="s">
        <v>99</v>
      </c>
      <c r="G326" s="27">
        <v>-195</v>
      </c>
      <c r="H326" s="199"/>
      <c r="I326" s="195"/>
      <c r="J326" s="195">
        <f t="shared" si="16"/>
        <v>0</v>
      </c>
      <c r="K326" s="195"/>
      <c r="L326" s="201"/>
    </row>
    <row r="327" spans="1:12" ht="27" customHeight="1" hidden="1">
      <c r="A327" s="125" t="s">
        <v>150</v>
      </c>
      <c r="B327" s="275" t="s">
        <v>273</v>
      </c>
      <c r="C327" s="275" t="s">
        <v>7</v>
      </c>
      <c r="D327" s="275" t="s">
        <v>19</v>
      </c>
      <c r="E327" s="275" t="s">
        <v>294</v>
      </c>
      <c r="F327" s="275" t="s">
        <v>152</v>
      </c>
      <c r="G327" s="27"/>
      <c r="H327" s="199"/>
      <c r="I327" s="195"/>
      <c r="J327" s="195">
        <f t="shared" si="16"/>
        <v>0</v>
      </c>
      <c r="K327" s="195"/>
      <c r="L327" s="201"/>
    </row>
    <row r="328" spans="1:12" ht="22.5" customHeight="1">
      <c r="A328" s="126" t="s">
        <v>295</v>
      </c>
      <c r="B328" s="275" t="s">
        <v>273</v>
      </c>
      <c r="C328" s="275" t="s">
        <v>7</v>
      </c>
      <c r="D328" s="275" t="s">
        <v>19</v>
      </c>
      <c r="E328" s="275" t="s">
        <v>296</v>
      </c>
      <c r="F328" s="275"/>
      <c r="G328" s="27"/>
      <c r="H328" s="199">
        <f>H329</f>
        <v>170.49</v>
      </c>
      <c r="I328" s="201">
        <f>I329</f>
        <v>0</v>
      </c>
      <c r="J328" s="195">
        <f t="shared" si="16"/>
        <v>170.49</v>
      </c>
      <c r="K328" s="195"/>
      <c r="L328" s="201">
        <f>L329</f>
        <v>170.49</v>
      </c>
    </row>
    <row r="329" spans="1:12" ht="27" customHeight="1">
      <c r="A329" s="125" t="s">
        <v>150</v>
      </c>
      <c r="B329" s="275" t="s">
        <v>273</v>
      </c>
      <c r="C329" s="275" t="s">
        <v>7</v>
      </c>
      <c r="D329" s="275" t="s">
        <v>19</v>
      </c>
      <c r="E329" s="275" t="s">
        <v>296</v>
      </c>
      <c r="F329" s="275" t="s">
        <v>152</v>
      </c>
      <c r="G329" s="27"/>
      <c r="H329" s="199">
        <v>170.49</v>
      </c>
      <c r="I329" s="195"/>
      <c r="J329" s="195">
        <f t="shared" si="16"/>
        <v>170.49</v>
      </c>
      <c r="K329" s="195"/>
      <c r="L329" s="201">
        <v>170.49</v>
      </c>
    </row>
    <row r="330" spans="1:12" s="69" customFormat="1" ht="21">
      <c r="A330" s="132" t="s">
        <v>25</v>
      </c>
      <c r="B330" s="274" t="s">
        <v>273</v>
      </c>
      <c r="C330" s="274" t="s">
        <v>9</v>
      </c>
      <c r="D330" s="274"/>
      <c r="E330" s="274"/>
      <c r="F330" s="274"/>
      <c r="G330" s="20">
        <f aca="true" t="shared" si="18" ref="G330:H333">G331</f>
        <v>0</v>
      </c>
      <c r="H330" s="198">
        <f>H331+H336</f>
        <v>25</v>
      </c>
      <c r="I330" s="200">
        <f>I331+I336</f>
        <v>75</v>
      </c>
      <c r="J330" s="192">
        <f t="shared" si="16"/>
        <v>100</v>
      </c>
      <c r="K330" s="192"/>
      <c r="L330" s="200">
        <f>L331+L336</f>
        <v>25</v>
      </c>
    </row>
    <row r="331" spans="1:12" s="61" customFormat="1" ht="31.5">
      <c r="A331" s="132" t="s">
        <v>297</v>
      </c>
      <c r="B331" s="274" t="s">
        <v>273</v>
      </c>
      <c r="C331" s="274" t="s">
        <v>9</v>
      </c>
      <c r="D331" s="274" t="s">
        <v>29</v>
      </c>
      <c r="E331" s="274"/>
      <c r="F331" s="274"/>
      <c r="G331" s="20">
        <f t="shared" si="18"/>
        <v>0</v>
      </c>
      <c r="H331" s="198">
        <f t="shared" si="18"/>
        <v>0</v>
      </c>
      <c r="I331" s="192">
        <f>I332</f>
        <v>75</v>
      </c>
      <c r="J331" s="192">
        <f t="shared" si="16"/>
        <v>75</v>
      </c>
      <c r="K331" s="192"/>
      <c r="L331" s="200">
        <f>L332</f>
        <v>0</v>
      </c>
    </row>
    <row r="332" spans="1:12" ht="21.75">
      <c r="A332" s="133" t="s">
        <v>298</v>
      </c>
      <c r="B332" s="275" t="s">
        <v>273</v>
      </c>
      <c r="C332" s="275" t="s">
        <v>9</v>
      </c>
      <c r="D332" s="275" t="s">
        <v>29</v>
      </c>
      <c r="E332" s="275" t="s">
        <v>299</v>
      </c>
      <c r="F332" s="275"/>
      <c r="G332" s="27">
        <f t="shared" si="18"/>
        <v>0</v>
      </c>
      <c r="H332" s="199">
        <f t="shared" si="18"/>
        <v>0</v>
      </c>
      <c r="I332" s="195">
        <f>I333</f>
        <v>75</v>
      </c>
      <c r="J332" s="195">
        <f t="shared" si="16"/>
        <v>75</v>
      </c>
      <c r="K332" s="195"/>
      <c r="L332" s="201">
        <f>L333</f>
        <v>0</v>
      </c>
    </row>
    <row r="333" spans="1:12" ht="32.25">
      <c r="A333" s="133" t="s">
        <v>300</v>
      </c>
      <c r="B333" s="275" t="s">
        <v>273</v>
      </c>
      <c r="C333" s="275" t="s">
        <v>9</v>
      </c>
      <c r="D333" s="275" t="s">
        <v>29</v>
      </c>
      <c r="E333" s="275" t="s">
        <v>301</v>
      </c>
      <c r="F333" s="275"/>
      <c r="G333" s="27">
        <f t="shared" si="18"/>
        <v>0</v>
      </c>
      <c r="H333" s="196">
        <f>H334+H335</f>
        <v>0</v>
      </c>
      <c r="I333" s="195">
        <f>I334+I335</f>
        <v>75</v>
      </c>
      <c r="J333" s="195">
        <f t="shared" si="16"/>
        <v>75</v>
      </c>
      <c r="K333" s="195"/>
      <c r="L333" s="195">
        <f>L334+L335</f>
        <v>0</v>
      </c>
    </row>
    <row r="334" spans="1:12" ht="32.25" hidden="1">
      <c r="A334" s="133" t="s">
        <v>302</v>
      </c>
      <c r="B334" s="275" t="s">
        <v>273</v>
      </c>
      <c r="C334" s="275" t="s">
        <v>9</v>
      </c>
      <c r="D334" s="275" t="s">
        <v>29</v>
      </c>
      <c r="E334" s="275" t="s">
        <v>301</v>
      </c>
      <c r="F334" s="275" t="s">
        <v>303</v>
      </c>
      <c r="G334" s="27"/>
      <c r="H334" s="199"/>
      <c r="I334" s="195"/>
      <c r="J334" s="195">
        <f t="shared" si="16"/>
        <v>0</v>
      </c>
      <c r="K334" s="195"/>
      <c r="L334" s="201"/>
    </row>
    <row r="335" spans="1:12" ht="24.75" customHeight="1">
      <c r="A335" s="125" t="s">
        <v>150</v>
      </c>
      <c r="B335" s="275" t="s">
        <v>273</v>
      </c>
      <c r="C335" s="275" t="s">
        <v>9</v>
      </c>
      <c r="D335" s="275" t="s">
        <v>29</v>
      </c>
      <c r="E335" s="275" t="s">
        <v>301</v>
      </c>
      <c r="F335" s="275" t="s">
        <v>152</v>
      </c>
      <c r="G335" s="27"/>
      <c r="H335" s="199"/>
      <c r="I335" s="195">
        <v>75</v>
      </c>
      <c r="J335" s="195">
        <f t="shared" si="16"/>
        <v>75</v>
      </c>
      <c r="K335" s="195"/>
      <c r="L335" s="201"/>
    </row>
    <row r="336" spans="1:12" s="61" customFormat="1" ht="21">
      <c r="A336" s="143" t="s">
        <v>30</v>
      </c>
      <c r="B336" s="274" t="s">
        <v>273</v>
      </c>
      <c r="C336" s="274" t="s">
        <v>9</v>
      </c>
      <c r="D336" s="274" t="s">
        <v>21</v>
      </c>
      <c r="E336" s="274"/>
      <c r="F336" s="274"/>
      <c r="G336" s="20"/>
      <c r="H336" s="198">
        <f>H337</f>
        <v>25</v>
      </c>
      <c r="I336" s="200">
        <f>I337</f>
        <v>0</v>
      </c>
      <c r="J336" s="192">
        <f t="shared" si="16"/>
        <v>25</v>
      </c>
      <c r="K336" s="192"/>
      <c r="L336" s="200">
        <f>L337</f>
        <v>25</v>
      </c>
    </row>
    <row r="337" spans="1:12" s="61" customFormat="1" ht="14.25">
      <c r="A337" s="133" t="s">
        <v>334</v>
      </c>
      <c r="B337" s="275" t="s">
        <v>273</v>
      </c>
      <c r="C337" s="275" t="s">
        <v>9</v>
      </c>
      <c r="D337" s="275" t="s">
        <v>21</v>
      </c>
      <c r="E337" s="275" t="s">
        <v>263</v>
      </c>
      <c r="F337" s="275"/>
      <c r="G337" s="27"/>
      <c r="H337" s="199">
        <f>H338+H340</f>
        <v>25</v>
      </c>
      <c r="I337" s="201">
        <f>I338+I340</f>
        <v>0</v>
      </c>
      <c r="J337" s="195">
        <f t="shared" si="16"/>
        <v>25</v>
      </c>
      <c r="K337" s="195"/>
      <c r="L337" s="201">
        <f>L338+L340</f>
        <v>25</v>
      </c>
    </row>
    <row r="338" spans="1:12" ht="42">
      <c r="A338" s="126" t="s">
        <v>304</v>
      </c>
      <c r="B338" s="275" t="s">
        <v>273</v>
      </c>
      <c r="C338" s="275" t="s">
        <v>9</v>
      </c>
      <c r="D338" s="275" t="s">
        <v>21</v>
      </c>
      <c r="E338" s="275" t="s">
        <v>305</v>
      </c>
      <c r="F338" s="275"/>
      <c r="G338" s="27"/>
      <c r="H338" s="199">
        <f>H339</f>
        <v>15</v>
      </c>
      <c r="I338" s="201">
        <f>I339</f>
        <v>0</v>
      </c>
      <c r="J338" s="195">
        <f t="shared" si="16"/>
        <v>15</v>
      </c>
      <c r="K338" s="195"/>
      <c r="L338" s="201">
        <f>L339</f>
        <v>15</v>
      </c>
    </row>
    <row r="339" spans="1:12" ht="24.75" customHeight="1">
      <c r="A339" s="125" t="s">
        <v>150</v>
      </c>
      <c r="B339" s="275" t="s">
        <v>273</v>
      </c>
      <c r="C339" s="275" t="s">
        <v>9</v>
      </c>
      <c r="D339" s="275" t="s">
        <v>21</v>
      </c>
      <c r="E339" s="275" t="s">
        <v>305</v>
      </c>
      <c r="F339" s="275" t="s">
        <v>152</v>
      </c>
      <c r="G339" s="27"/>
      <c r="H339" s="199">
        <v>15</v>
      </c>
      <c r="I339" s="201"/>
      <c r="J339" s="195">
        <f t="shared" si="16"/>
        <v>15</v>
      </c>
      <c r="K339" s="195"/>
      <c r="L339" s="201">
        <v>15</v>
      </c>
    </row>
    <row r="340" spans="1:12" ht="21">
      <c r="A340" s="125" t="s">
        <v>306</v>
      </c>
      <c r="B340" s="275" t="s">
        <v>273</v>
      </c>
      <c r="C340" s="275" t="s">
        <v>9</v>
      </c>
      <c r="D340" s="275" t="s">
        <v>21</v>
      </c>
      <c r="E340" s="275" t="s">
        <v>307</v>
      </c>
      <c r="F340" s="275"/>
      <c r="G340" s="27"/>
      <c r="H340" s="199">
        <f>H341</f>
        <v>10</v>
      </c>
      <c r="I340" s="201">
        <f>I341</f>
        <v>0</v>
      </c>
      <c r="J340" s="195">
        <f t="shared" si="16"/>
        <v>10</v>
      </c>
      <c r="K340" s="195"/>
      <c r="L340" s="201">
        <f>L341</f>
        <v>10</v>
      </c>
    </row>
    <row r="341" spans="1:12" ht="25.5" customHeight="1">
      <c r="A341" s="125" t="s">
        <v>150</v>
      </c>
      <c r="B341" s="275" t="s">
        <v>273</v>
      </c>
      <c r="C341" s="275" t="s">
        <v>9</v>
      </c>
      <c r="D341" s="275" t="s">
        <v>21</v>
      </c>
      <c r="E341" s="275" t="s">
        <v>307</v>
      </c>
      <c r="F341" s="275" t="s">
        <v>152</v>
      </c>
      <c r="G341" s="27"/>
      <c r="H341" s="199">
        <v>10</v>
      </c>
      <c r="I341" s="195"/>
      <c r="J341" s="195">
        <f t="shared" si="16"/>
        <v>10</v>
      </c>
      <c r="K341" s="195"/>
      <c r="L341" s="201">
        <v>10</v>
      </c>
    </row>
    <row r="342" spans="1:12" s="69" customFormat="1" ht="14.25">
      <c r="A342" s="132" t="s">
        <v>31</v>
      </c>
      <c r="B342" s="274" t="s">
        <v>273</v>
      </c>
      <c r="C342" s="274" t="s">
        <v>10</v>
      </c>
      <c r="D342" s="274"/>
      <c r="E342" s="274"/>
      <c r="F342" s="274"/>
      <c r="G342" s="20" t="e">
        <f>G343+G348+#REF!</f>
        <v>#REF!</v>
      </c>
      <c r="H342" s="198">
        <f>H343+H348</f>
        <v>160</v>
      </c>
      <c r="I342" s="200">
        <f>I343+I348</f>
        <v>2227.114</v>
      </c>
      <c r="J342" s="192">
        <f t="shared" si="16"/>
        <v>2387.114</v>
      </c>
      <c r="K342" s="192"/>
      <c r="L342" s="200">
        <f>L343+L348</f>
        <v>2387.114</v>
      </c>
    </row>
    <row r="343" spans="1:12" s="61" customFormat="1" ht="14.25">
      <c r="A343" s="132" t="s">
        <v>34</v>
      </c>
      <c r="B343" s="274" t="s">
        <v>273</v>
      </c>
      <c r="C343" s="274" t="s">
        <v>10</v>
      </c>
      <c r="D343" s="274" t="s">
        <v>12</v>
      </c>
      <c r="E343" s="274"/>
      <c r="F343" s="274"/>
      <c r="G343" s="20">
        <f>G345</f>
        <v>0</v>
      </c>
      <c r="H343" s="198">
        <f>H344</f>
        <v>160</v>
      </c>
      <c r="I343" s="200">
        <f>I344</f>
        <v>500</v>
      </c>
      <c r="J343" s="192">
        <f t="shared" si="16"/>
        <v>660</v>
      </c>
      <c r="K343" s="192"/>
      <c r="L343" s="200">
        <f>L344</f>
        <v>660</v>
      </c>
    </row>
    <row r="344" spans="1:12" ht="15">
      <c r="A344" s="133" t="s">
        <v>334</v>
      </c>
      <c r="B344" s="275" t="s">
        <v>273</v>
      </c>
      <c r="C344" s="275" t="s">
        <v>10</v>
      </c>
      <c r="D344" s="275" t="s">
        <v>12</v>
      </c>
      <c r="E344" s="275" t="s">
        <v>263</v>
      </c>
      <c r="F344" s="275"/>
      <c r="G344" s="27"/>
      <c r="H344" s="199">
        <f>H345</f>
        <v>160</v>
      </c>
      <c r="I344" s="201">
        <f>I345</f>
        <v>500</v>
      </c>
      <c r="J344" s="195">
        <f aca="true" t="shared" si="19" ref="J344:J407">H344+I344</f>
        <v>660</v>
      </c>
      <c r="K344" s="195"/>
      <c r="L344" s="201">
        <f>L345</f>
        <v>660</v>
      </c>
    </row>
    <row r="345" spans="1:12" ht="21.75">
      <c r="A345" s="133" t="s">
        <v>308</v>
      </c>
      <c r="B345" s="275" t="s">
        <v>273</v>
      </c>
      <c r="C345" s="275" t="s">
        <v>10</v>
      </c>
      <c r="D345" s="275" t="s">
        <v>12</v>
      </c>
      <c r="E345" s="275" t="s">
        <v>309</v>
      </c>
      <c r="F345" s="275"/>
      <c r="G345" s="27">
        <f>G346</f>
        <v>0</v>
      </c>
      <c r="H345" s="196">
        <f>H346+H347</f>
        <v>160</v>
      </c>
      <c r="I345" s="195">
        <f>I346+I347</f>
        <v>500</v>
      </c>
      <c r="J345" s="195">
        <f t="shared" si="19"/>
        <v>660</v>
      </c>
      <c r="K345" s="195"/>
      <c r="L345" s="195">
        <f>L346+L347</f>
        <v>660</v>
      </c>
    </row>
    <row r="346" spans="1:12" ht="30.75" customHeight="1" hidden="1">
      <c r="A346" s="133" t="s">
        <v>310</v>
      </c>
      <c r="B346" s="275" t="s">
        <v>273</v>
      </c>
      <c r="C346" s="275" t="s">
        <v>10</v>
      </c>
      <c r="D346" s="275" t="s">
        <v>12</v>
      </c>
      <c r="E346" s="275" t="s">
        <v>309</v>
      </c>
      <c r="F346" s="275" t="s">
        <v>311</v>
      </c>
      <c r="G346" s="27"/>
      <c r="H346" s="199"/>
      <c r="I346" s="195"/>
      <c r="J346" s="195">
        <f t="shared" si="19"/>
        <v>0</v>
      </c>
      <c r="K346" s="195"/>
      <c r="L346" s="201"/>
    </row>
    <row r="347" spans="1:12" ht="26.25" customHeight="1">
      <c r="A347" s="125" t="s">
        <v>150</v>
      </c>
      <c r="B347" s="275" t="s">
        <v>273</v>
      </c>
      <c r="C347" s="275" t="s">
        <v>10</v>
      </c>
      <c r="D347" s="275" t="s">
        <v>12</v>
      </c>
      <c r="E347" s="275" t="s">
        <v>309</v>
      </c>
      <c r="F347" s="275" t="s">
        <v>152</v>
      </c>
      <c r="G347" s="27"/>
      <c r="H347" s="199">
        <v>160</v>
      </c>
      <c r="I347" s="195">
        <v>500</v>
      </c>
      <c r="J347" s="195">
        <f t="shared" si="19"/>
        <v>660</v>
      </c>
      <c r="K347" s="195"/>
      <c r="L347" s="201">
        <v>660</v>
      </c>
    </row>
    <row r="348" spans="1:12" s="61" customFormat="1" ht="14.25">
      <c r="A348" s="133" t="s">
        <v>312</v>
      </c>
      <c r="B348" s="274" t="s">
        <v>273</v>
      </c>
      <c r="C348" s="274" t="s">
        <v>10</v>
      </c>
      <c r="D348" s="274" t="s">
        <v>18</v>
      </c>
      <c r="E348" s="274"/>
      <c r="F348" s="274"/>
      <c r="G348" s="20" t="e">
        <f>G349+G354+#REF!</f>
        <v>#REF!</v>
      </c>
      <c r="H348" s="198">
        <f>H349+H354+H352+H360</f>
        <v>0</v>
      </c>
      <c r="I348" s="200">
        <f>I349+I354+I352+I360</f>
        <v>1727.114</v>
      </c>
      <c r="J348" s="192">
        <f t="shared" si="19"/>
        <v>1727.114</v>
      </c>
      <c r="K348" s="192"/>
      <c r="L348" s="200">
        <f>L349+L354+L352+L360</f>
        <v>1727.114</v>
      </c>
    </row>
    <row r="349" spans="1:12" ht="21.75">
      <c r="A349" s="133" t="s">
        <v>317</v>
      </c>
      <c r="B349" s="275" t="s">
        <v>273</v>
      </c>
      <c r="C349" s="275" t="s">
        <v>10</v>
      </c>
      <c r="D349" s="275" t="s">
        <v>18</v>
      </c>
      <c r="E349" s="275" t="s">
        <v>318</v>
      </c>
      <c r="F349" s="275"/>
      <c r="G349" s="26">
        <f>G350+G351</f>
        <v>2750</v>
      </c>
      <c r="H349" s="196">
        <f>H350+H351</f>
        <v>0</v>
      </c>
      <c r="I349" s="195">
        <f>I350+I351</f>
        <v>0</v>
      </c>
      <c r="J349" s="195">
        <f t="shared" si="19"/>
        <v>0</v>
      </c>
      <c r="K349" s="195"/>
      <c r="L349" s="195">
        <f>L350+L351</f>
        <v>0</v>
      </c>
    </row>
    <row r="350" spans="1:12" ht="15" hidden="1">
      <c r="A350" s="133" t="s">
        <v>96</v>
      </c>
      <c r="B350" s="275" t="s">
        <v>273</v>
      </c>
      <c r="C350" s="275" t="s">
        <v>10</v>
      </c>
      <c r="D350" s="275" t="s">
        <v>18</v>
      </c>
      <c r="E350" s="275" t="s">
        <v>318</v>
      </c>
      <c r="F350" s="275" t="s">
        <v>95</v>
      </c>
      <c r="G350" s="27">
        <f>2377+151+222</f>
        <v>2750</v>
      </c>
      <c r="H350" s="199"/>
      <c r="I350" s="195"/>
      <c r="J350" s="195">
        <f t="shared" si="19"/>
        <v>0</v>
      </c>
      <c r="K350" s="195"/>
      <c r="L350" s="201"/>
    </row>
    <row r="351" spans="1:12" ht="25.5" customHeight="1">
      <c r="A351" s="125" t="s">
        <v>150</v>
      </c>
      <c r="B351" s="275" t="s">
        <v>273</v>
      </c>
      <c r="C351" s="275" t="s">
        <v>10</v>
      </c>
      <c r="D351" s="275" t="s">
        <v>18</v>
      </c>
      <c r="E351" s="275" t="s">
        <v>318</v>
      </c>
      <c r="F351" s="275" t="s">
        <v>152</v>
      </c>
      <c r="G351" s="27"/>
      <c r="H351" s="199"/>
      <c r="I351" s="195"/>
      <c r="J351" s="195">
        <f t="shared" si="19"/>
        <v>0</v>
      </c>
      <c r="K351" s="195"/>
      <c r="L351" s="201"/>
    </row>
    <row r="352" spans="1:12" ht="15">
      <c r="A352" s="125" t="s">
        <v>319</v>
      </c>
      <c r="B352" s="275" t="s">
        <v>273</v>
      </c>
      <c r="C352" s="275" t="s">
        <v>10</v>
      </c>
      <c r="D352" s="275" t="s">
        <v>18</v>
      </c>
      <c r="E352" s="275" t="s">
        <v>320</v>
      </c>
      <c r="F352" s="275"/>
      <c r="G352" s="27"/>
      <c r="H352" s="199">
        <f>H353</f>
        <v>0</v>
      </c>
      <c r="I352" s="201">
        <f>I353</f>
        <v>1051.714</v>
      </c>
      <c r="J352" s="195">
        <f t="shared" si="19"/>
        <v>1051.714</v>
      </c>
      <c r="K352" s="195"/>
      <c r="L352" s="201">
        <f>L353</f>
        <v>1051.714</v>
      </c>
    </row>
    <row r="353" spans="1:12" ht="35.25" customHeight="1">
      <c r="A353" s="125" t="s">
        <v>128</v>
      </c>
      <c r="B353" s="275" t="s">
        <v>273</v>
      </c>
      <c r="C353" s="275" t="s">
        <v>10</v>
      </c>
      <c r="D353" s="275" t="s">
        <v>18</v>
      </c>
      <c r="E353" s="275" t="s">
        <v>320</v>
      </c>
      <c r="F353" s="275" t="s">
        <v>129</v>
      </c>
      <c r="G353" s="27"/>
      <c r="H353" s="199"/>
      <c r="I353" s="195">
        <v>1051.714</v>
      </c>
      <c r="J353" s="195">
        <f t="shared" si="19"/>
        <v>1051.714</v>
      </c>
      <c r="K353" s="195"/>
      <c r="L353" s="201">
        <v>1051.714</v>
      </c>
    </row>
    <row r="354" spans="1:12" ht="24" customHeight="1">
      <c r="A354" s="133" t="s">
        <v>321</v>
      </c>
      <c r="B354" s="275" t="s">
        <v>273</v>
      </c>
      <c r="C354" s="275" t="s">
        <v>10</v>
      </c>
      <c r="D354" s="275" t="s">
        <v>18</v>
      </c>
      <c r="E354" s="275" t="s">
        <v>322</v>
      </c>
      <c r="F354" s="275"/>
      <c r="G354" s="27">
        <f>G357</f>
        <v>550</v>
      </c>
      <c r="H354" s="199">
        <f>H357+H355</f>
        <v>0</v>
      </c>
      <c r="I354" s="201">
        <f>I357+I355</f>
        <v>675.4</v>
      </c>
      <c r="J354" s="195">
        <f t="shared" si="19"/>
        <v>675.4</v>
      </c>
      <c r="K354" s="195"/>
      <c r="L354" s="201">
        <f>L357+L355</f>
        <v>675.4</v>
      </c>
    </row>
    <row r="355" spans="1:12" ht="15" hidden="1">
      <c r="A355" s="125" t="s">
        <v>494</v>
      </c>
      <c r="B355" s="275" t="s">
        <v>273</v>
      </c>
      <c r="C355" s="275" t="s">
        <v>10</v>
      </c>
      <c r="D355" s="275" t="s">
        <v>18</v>
      </c>
      <c r="E355" s="275" t="s">
        <v>493</v>
      </c>
      <c r="F355" s="275"/>
      <c r="G355" s="27"/>
      <c r="H355" s="199">
        <f>H356</f>
        <v>0</v>
      </c>
      <c r="I355" s="201">
        <f>I356</f>
        <v>0</v>
      </c>
      <c r="J355" s="195">
        <f t="shared" si="19"/>
        <v>0</v>
      </c>
      <c r="K355" s="195"/>
      <c r="L355" s="201">
        <f>L356</f>
        <v>0</v>
      </c>
    </row>
    <row r="356" spans="1:12" ht="15" hidden="1">
      <c r="A356" s="125" t="s">
        <v>167</v>
      </c>
      <c r="B356" s="275" t="s">
        <v>273</v>
      </c>
      <c r="C356" s="275" t="s">
        <v>10</v>
      </c>
      <c r="D356" s="275" t="s">
        <v>18</v>
      </c>
      <c r="E356" s="275" t="s">
        <v>493</v>
      </c>
      <c r="F356" s="275" t="s">
        <v>168</v>
      </c>
      <c r="G356" s="27"/>
      <c r="H356" s="199"/>
      <c r="I356" s="195"/>
      <c r="J356" s="195">
        <f t="shared" si="19"/>
        <v>0</v>
      </c>
      <c r="K356" s="195"/>
      <c r="L356" s="201"/>
    </row>
    <row r="357" spans="1:12" ht="15">
      <c r="A357" s="133" t="s">
        <v>323</v>
      </c>
      <c r="B357" s="275" t="s">
        <v>273</v>
      </c>
      <c r="C357" s="275" t="s">
        <v>10</v>
      </c>
      <c r="D357" s="275" t="s">
        <v>18</v>
      </c>
      <c r="E357" s="275" t="s">
        <v>324</v>
      </c>
      <c r="F357" s="275"/>
      <c r="G357" s="27">
        <f>G358</f>
        <v>550</v>
      </c>
      <c r="H357" s="196">
        <f>H358+H359</f>
        <v>0</v>
      </c>
      <c r="I357" s="195">
        <f>I358+I359</f>
        <v>675.4</v>
      </c>
      <c r="J357" s="195">
        <f t="shared" si="19"/>
        <v>675.4</v>
      </c>
      <c r="K357" s="195"/>
      <c r="L357" s="195">
        <f>L358+L359</f>
        <v>675.4</v>
      </c>
    </row>
    <row r="358" spans="1:12" ht="31.5" hidden="1">
      <c r="A358" s="125" t="s">
        <v>163</v>
      </c>
      <c r="B358" s="275" t="s">
        <v>273</v>
      </c>
      <c r="C358" s="275" t="s">
        <v>10</v>
      </c>
      <c r="D358" s="275" t="s">
        <v>18</v>
      </c>
      <c r="E358" s="275" t="s">
        <v>324</v>
      </c>
      <c r="F358" s="275" t="s">
        <v>164</v>
      </c>
      <c r="G358" s="27">
        <v>550</v>
      </c>
      <c r="H358" s="199"/>
      <c r="I358" s="195"/>
      <c r="J358" s="195">
        <f t="shared" si="19"/>
        <v>0</v>
      </c>
      <c r="K358" s="195"/>
      <c r="L358" s="201"/>
    </row>
    <row r="359" spans="1:12" ht="25.5" customHeight="1">
      <c r="A359" s="125" t="s">
        <v>150</v>
      </c>
      <c r="B359" s="275" t="s">
        <v>273</v>
      </c>
      <c r="C359" s="275" t="s">
        <v>10</v>
      </c>
      <c r="D359" s="275" t="s">
        <v>18</v>
      </c>
      <c r="E359" s="275" t="s">
        <v>324</v>
      </c>
      <c r="F359" s="275" t="s">
        <v>152</v>
      </c>
      <c r="G359" s="27"/>
      <c r="H359" s="199"/>
      <c r="I359" s="195">
        <v>675.4</v>
      </c>
      <c r="J359" s="195">
        <f t="shared" si="19"/>
        <v>675.4</v>
      </c>
      <c r="K359" s="195"/>
      <c r="L359" s="201">
        <v>675.4</v>
      </c>
    </row>
    <row r="360" spans="1:12" ht="15" hidden="1">
      <c r="A360" s="125" t="s">
        <v>334</v>
      </c>
      <c r="B360" s="275" t="s">
        <v>273</v>
      </c>
      <c r="C360" s="275" t="s">
        <v>10</v>
      </c>
      <c r="D360" s="275" t="s">
        <v>18</v>
      </c>
      <c r="E360" s="275" t="s">
        <v>263</v>
      </c>
      <c r="F360" s="275"/>
      <c r="G360" s="27"/>
      <c r="H360" s="199">
        <f>H361+H363</f>
        <v>0</v>
      </c>
      <c r="I360" s="201">
        <f>I361+I363</f>
        <v>0</v>
      </c>
      <c r="J360" s="195">
        <f t="shared" si="19"/>
        <v>0</v>
      </c>
      <c r="K360" s="195"/>
      <c r="L360" s="201">
        <f>L361+L363</f>
        <v>0</v>
      </c>
    </row>
    <row r="361" spans="1:12" ht="32.25" hidden="1">
      <c r="A361" s="140" t="s">
        <v>464</v>
      </c>
      <c r="B361" s="275" t="s">
        <v>273</v>
      </c>
      <c r="C361" s="275" t="s">
        <v>10</v>
      </c>
      <c r="D361" s="275" t="s">
        <v>18</v>
      </c>
      <c r="E361" s="275" t="s">
        <v>463</v>
      </c>
      <c r="F361" s="275"/>
      <c r="G361" s="27"/>
      <c r="H361" s="199">
        <f>H362</f>
        <v>0</v>
      </c>
      <c r="I361" s="201">
        <f>I362</f>
        <v>0</v>
      </c>
      <c r="J361" s="195">
        <f t="shared" si="19"/>
        <v>0</v>
      </c>
      <c r="K361" s="195"/>
      <c r="L361" s="201">
        <f>L362</f>
        <v>0</v>
      </c>
    </row>
    <row r="362" spans="1:12" ht="24.75" customHeight="1" hidden="1">
      <c r="A362" s="125" t="s">
        <v>150</v>
      </c>
      <c r="B362" s="275" t="s">
        <v>273</v>
      </c>
      <c r="C362" s="275" t="s">
        <v>10</v>
      </c>
      <c r="D362" s="275" t="s">
        <v>18</v>
      </c>
      <c r="E362" s="275" t="s">
        <v>463</v>
      </c>
      <c r="F362" s="275" t="s">
        <v>152</v>
      </c>
      <c r="G362" s="27"/>
      <c r="H362" s="199"/>
      <c r="I362" s="195"/>
      <c r="J362" s="195">
        <f t="shared" si="19"/>
        <v>0</v>
      </c>
      <c r="K362" s="195"/>
      <c r="L362" s="201"/>
    </row>
    <row r="363" spans="1:12" ht="21.75" hidden="1">
      <c r="A363" s="144" t="s">
        <v>471</v>
      </c>
      <c r="B363" s="275" t="s">
        <v>273</v>
      </c>
      <c r="C363" s="275" t="s">
        <v>10</v>
      </c>
      <c r="D363" s="275" t="s">
        <v>18</v>
      </c>
      <c r="E363" s="275" t="s">
        <v>472</v>
      </c>
      <c r="F363" s="275"/>
      <c r="G363" s="27"/>
      <c r="H363" s="199">
        <f>H364</f>
        <v>0</v>
      </c>
      <c r="I363" s="201">
        <f>I364</f>
        <v>0</v>
      </c>
      <c r="J363" s="195">
        <f t="shared" si="19"/>
        <v>0</v>
      </c>
      <c r="K363" s="195"/>
      <c r="L363" s="201">
        <f>L364</f>
        <v>0</v>
      </c>
    </row>
    <row r="364" spans="1:12" ht="29.25" customHeight="1" hidden="1">
      <c r="A364" s="125" t="s">
        <v>150</v>
      </c>
      <c r="B364" s="275" t="s">
        <v>273</v>
      </c>
      <c r="C364" s="275" t="s">
        <v>10</v>
      </c>
      <c r="D364" s="275" t="s">
        <v>18</v>
      </c>
      <c r="E364" s="275" t="s">
        <v>472</v>
      </c>
      <c r="F364" s="275" t="s">
        <v>152</v>
      </c>
      <c r="G364" s="27"/>
      <c r="H364" s="199"/>
      <c r="I364" s="195"/>
      <c r="J364" s="195">
        <f t="shared" si="19"/>
        <v>0</v>
      </c>
      <c r="K364" s="195"/>
      <c r="L364" s="201"/>
    </row>
    <row r="365" spans="1:12" s="69" customFormat="1" ht="14.25">
      <c r="A365" s="132" t="s">
        <v>231</v>
      </c>
      <c r="B365" s="274" t="s">
        <v>273</v>
      </c>
      <c r="C365" s="274" t="s">
        <v>12</v>
      </c>
      <c r="D365" s="274"/>
      <c r="E365" s="274"/>
      <c r="F365" s="274"/>
      <c r="G365" s="20" t="e">
        <f>G366+G378+G399+#REF!</f>
        <v>#REF!</v>
      </c>
      <c r="H365" s="193">
        <f>H366+H378+H399</f>
        <v>0</v>
      </c>
      <c r="I365" s="192">
        <f>I366+I378+I399</f>
        <v>3350</v>
      </c>
      <c r="J365" s="192">
        <f t="shared" si="19"/>
        <v>3350</v>
      </c>
      <c r="K365" s="192"/>
      <c r="L365" s="192">
        <f>L366+L378+L399</f>
        <v>6000</v>
      </c>
    </row>
    <row r="366" spans="1:12" s="61" customFormat="1" ht="15" customHeight="1" hidden="1">
      <c r="A366" s="132" t="s">
        <v>39</v>
      </c>
      <c r="B366" s="274" t="s">
        <v>273</v>
      </c>
      <c r="C366" s="274" t="s">
        <v>12</v>
      </c>
      <c r="D366" s="274" t="s">
        <v>7</v>
      </c>
      <c r="E366" s="274"/>
      <c r="F366" s="274"/>
      <c r="G366" s="20">
        <f>G374</f>
        <v>-40</v>
      </c>
      <c r="H366" s="198">
        <f>H373+H370+H367</f>
        <v>0</v>
      </c>
      <c r="I366" s="200">
        <f>I373+I370+I367</f>
        <v>0</v>
      </c>
      <c r="J366" s="192">
        <f t="shared" si="19"/>
        <v>0</v>
      </c>
      <c r="K366" s="192"/>
      <c r="L366" s="200">
        <f>L373+L370+L367</f>
        <v>0</v>
      </c>
    </row>
    <row r="367" spans="1:12" s="61" customFormat="1" ht="51" customHeight="1" hidden="1">
      <c r="A367" s="133" t="s">
        <v>465</v>
      </c>
      <c r="B367" s="275" t="s">
        <v>273</v>
      </c>
      <c r="C367" s="275" t="s">
        <v>12</v>
      </c>
      <c r="D367" s="275" t="s">
        <v>7</v>
      </c>
      <c r="E367" s="275" t="s">
        <v>475</v>
      </c>
      <c r="F367" s="275"/>
      <c r="G367" s="20"/>
      <c r="H367" s="198">
        <f>H368+H369</f>
        <v>0</v>
      </c>
      <c r="I367" s="200">
        <f>I368+I369</f>
        <v>0</v>
      </c>
      <c r="J367" s="195">
        <f t="shared" si="19"/>
        <v>0</v>
      </c>
      <c r="K367" s="195"/>
      <c r="L367" s="200">
        <f>L368+L369</f>
        <v>0</v>
      </c>
    </row>
    <row r="368" spans="1:12" s="61" customFormat="1" ht="27" customHeight="1" hidden="1">
      <c r="A368" s="125" t="s">
        <v>150</v>
      </c>
      <c r="B368" s="275" t="s">
        <v>273</v>
      </c>
      <c r="C368" s="275" t="s">
        <v>12</v>
      </c>
      <c r="D368" s="275" t="s">
        <v>7</v>
      </c>
      <c r="E368" s="275" t="s">
        <v>475</v>
      </c>
      <c r="F368" s="275" t="s">
        <v>152</v>
      </c>
      <c r="G368" s="20"/>
      <c r="H368" s="199"/>
      <c r="I368" s="201"/>
      <c r="J368" s="195">
        <f t="shared" si="19"/>
        <v>0</v>
      </c>
      <c r="K368" s="195"/>
      <c r="L368" s="201"/>
    </row>
    <row r="369" spans="1:12" s="61" customFormat="1" ht="26.25" customHeight="1" hidden="1">
      <c r="A369" s="125" t="s">
        <v>474</v>
      </c>
      <c r="B369" s="275" t="s">
        <v>273</v>
      </c>
      <c r="C369" s="275" t="s">
        <v>12</v>
      </c>
      <c r="D369" s="275" t="s">
        <v>7</v>
      </c>
      <c r="E369" s="275" t="s">
        <v>475</v>
      </c>
      <c r="F369" s="275" t="s">
        <v>473</v>
      </c>
      <c r="G369" s="27"/>
      <c r="H369" s="199"/>
      <c r="I369" s="201"/>
      <c r="J369" s="195">
        <f t="shared" si="19"/>
        <v>0</v>
      </c>
      <c r="K369" s="195"/>
      <c r="L369" s="201"/>
    </row>
    <row r="370" spans="1:12" s="61" customFormat="1" ht="42.75" customHeight="1" hidden="1">
      <c r="A370" s="133" t="s">
        <v>466</v>
      </c>
      <c r="B370" s="275" t="s">
        <v>273</v>
      </c>
      <c r="C370" s="275" t="s">
        <v>12</v>
      </c>
      <c r="D370" s="275" t="s">
        <v>7</v>
      </c>
      <c r="E370" s="275" t="s">
        <v>442</v>
      </c>
      <c r="F370" s="275"/>
      <c r="G370" s="27"/>
      <c r="H370" s="199">
        <f>H371+H372</f>
        <v>0</v>
      </c>
      <c r="I370" s="201">
        <f>I371+I372</f>
        <v>0</v>
      </c>
      <c r="J370" s="195">
        <f t="shared" si="19"/>
        <v>0</v>
      </c>
      <c r="K370" s="195"/>
      <c r="L370" s="201">
        <f>L371+L372</f>
        <v>0</v>
      </c>
    </row>
    <row r="371" spans="1:12" s="61" customFormat="1" ht="26.25" customHeight="1" hidden="1">
      <c r="A371" s="125" t="s">
        <v>150</v>
      </c>
      <c r="B371" s="275" t="s">
        <v>273</v>
      </c>
      <c r="C371" s="275" t="s">
        <v>12</v>
      </c>
      <c r="D371" s="275" t="s">
        <v>7</v>
      </c>
      <c r="E371" s="275" t="s">
        <v>442</v>
      </c>
      <c r="F371" s="275" t="s">
        <v>152</v>
      </c>
      <c r="G371" s="27"/>
      <c r="H371" s="199"/>
      <c r="I371" s="201"/>
      <c r="J371" s="195">
        <f t="shared" si="19"/>
        <v>0</v>
      </c>
      <c r="K371" s="195"/>
      <c r="L371" s="201"/>
    </row>
    <row r="372" spans="1:12" s="61" customFormat="1" ht="26.25" customHeight="1" hidden="1">
      <c r="A372" s="125" t="s">
        <v>474</v>
      </c>
      <c r="B372" s="275" t="s">
        <v>273</v>
      </c>
      <c r="C372" s="275" t="s">
        <v>12</v>
      </c>
      <c r="D372" s="275" t="s">
        <v>7</v>
      </c>
      <c r="E372" s="275" t="s">
        <v>442</v>
      </c>
      <c r="F372" s="275" t="s">
        <v>473</v>
      </c>
      <c r="G372" s="27"/>
      <c r="H372" s="199"/>
      <c r="I372" s="201"/>
      <c r="J372" s="195">
        <f t="shared" si="19"/>
        <v>0</v>
      </c>
      <c r="K372" s="195"/>
      <c r="L372" s="201"/>
    </row>
    <row r="373" spans="1:12" ht="15" customHeight="1" hidden="1">
      <c r="A373" s="133" t="s">
        <v>334</v>
      </c>
      <c r="B373" s="275" t="s">
        <v>273</v>
      </c>
      <c r="C373" s="275" t="s">
        <v>12</v>
      </c>
      <c r="D373" s="275" t="s">
        <v>7</v>
      </c>
      <c r="E373" s="275" t="s">
        <v>263</v>
      </c>
      <c r="F373" s="275"/>
      <c r="G373" s="27"/>
      <c r="H373" s="199">
        <f>H374+H376</f>
        <v>0</v>
      </c>
      <c r="I373" s="201">
        <f>I374+I376</f>
        <v>0</v>
      </c>
      <c r="J373" s="195">
        <f t="shared" si="19"/>
        <v>0</v>
      </c>
      <c r="K373" s="195"/>
      <c r="L373" s="201">
        <f>L374+L376</f>
        <v>0</v>
      </c>
    </row>
    <row r="374" spans="1:12" ht="30" customHeight="1" hidden="1">
      <c r="A374" s="126" t="s">
        <v>325</v>
      </c>
      <c r="B374" s="275" t="s">
        <v>273</v>
      </c>
      <c r="C374" s="275" t="s">
        <v>12</v>
      </c>
      <c r="D374" s="275" t="s">
        <v>7</v>
      </c>
      <c r="E374" s="275" t="s">
        <v>326</v>
      </c>
      <c r="F374" s="275"/>
      <c r="G374" s="27">
        <f aca="true" t="shared" si="20" ref="G374:L374">G375</f>
        <v>-40</v>
      </c>
      <c r="H374" s="199">
        <f t="shared" si="20"/>
        <v>0</v>
      </c>
      <c r="I374" s="195">
        <f t="shared" si="20"/>
        <v>0</v>
      </c>
      <c r="J374" s="195">
        <f t="shared" si="19"/>
        <v>0</v>
      </c>
      <c r="K374" s="195"/>
      <c r="L374" s="201">
        <f t="shared" si="20"/>
        <v>0</v>
      </c>
    </row>
    <row r="375" spans="1:12" ht="30" customHeight="1" hidden="1">
      <c r="A375" s="125" t="s">
        <v>150</v>
      </c>
      <c r="B375" s="275" t="s">
        <v>273</v>
      </c>
      <c r="C375" s="275" t="s">
        <v>12</v>
      </c>
      <c r="D375" s="275" t="s">
        <v>7</v>
      </c>
      <c r="E375" s="275" t="s">
        <v>326</v>
      </c>
      <c r="F375" s="275" t="s">
        <v>152</v>
      </c>
      <c r="G375" s="27">
        <v>-40</v>
      </c>
      <c r="H375" s="199"/>
      <c r="I375" s="195"/>
      <c r="J375" s="195">
        <f t="shared" si="19"/>
        <v>0</v>
      </c>
      <c r="K375" s="195"/>
      <c r="L375" s="201"/>
    </row>
    <row r="376" spans="1:12" ht="38.25" customHeight="1" hidden="1">
      <c r="A376" s="122" t="s">
        <v>461</v>
      </c>
      <c r="B376" s="275" t="s">
        <v>273</v>
      </c>
      <c r="C376" s="275" t="s">
        <v>12</v>
      </c>
      <c r="D376" s="275" t="s">
        <v>7</v>
      </c>
      <c r="E376" s="275" t="s">
        <v>460</v>
      </c>
      <c r="F376" s="275"/>
      <c r="G376" s="27"/>
      <c r="H376" s="199">
        <f>H377</f>
        <v>0</v>
      </c>
      <c r="I376" s="201">
        <f>I377</f>
        <v>0</v>
      </c>
      <c r="J376" s="195">
        <f t="shared" si="19"/>
        <v>0</v>
      </c>
      <c r="K376" s="195"/>
      <c r="L376" s="201">
        <f>L377</f>
        <v>0</v>
      </c>
    </row>
    <row r="377" spans="1:12" ht="30" customHeight="1" hidden="1">
      <c r="A377" s="125" t="s">
        <v>150</v>
      </c>
      <c r="B377" s="275" t="s">
        <v>273</v>
      </c>
      <c r="C377" s="275" t="s">
        <v>12</v>
      </c>
      <c r="D377" s="275" t="s">
        <v>7</v>
      </c>
      <c r="E377" s="275" t="s">
        <v>460</v>
      </c>
      <c r="F377" s="275" t="s">
        <v>152</v>
      </c>
      <c r="G377" s="27"/>
      <c r="H377" s="199"/>
      <c r="I377" s="195"/>
      <c r="J377" s="195">
        <f t="shared" si="19"/>
        <v>0</v>
      </c>
      <c r="K377" s="195"/>
      <c r="L377" s="201"/>
    </row>
    <row r="378" spans="1:12" s="61" customFormat="1" ht="14.25">
      <c r="A378" s="133" t="s">
        <v>40</v>
      </c>
      <c r="B378" s="274" t="s">
        <v>273</v>
      </c>
      <c r="C378" s="274" t="s">
        <v>12</v>
      </c>
      <c r="D378" s="274" t="s">
        <v>8</v>
      </c>
      <c r="E378" s="274"/>
      <c r="F378" s="274"/>
      <c r="G378" s="20" t="e">
        <f>#REF!+G393+#REF!+#REF!</f>
        <v>#REF!</v>
      </c>
      <c r="H378" s="198">
        <f>H383+H385+H393+H388+H381+H379+H390</f>
        <v>0</v>
      </c>
      <c r="I378" s="200">
        <f>I383+I385+I393+I388+I381+I379+I390</f>
        <v>3350</v>
      </c>
      <c r="J378" s="192">
        <f t="shared" si="19"/>
        <v>3350</v>
      </c>
      <c r="K378" s="192"/>
      <c r="L378" s="200">
        <f>L383+L385+L393+L388+L381+L379+L390</f>
        <v>6000</v>
      </c>
    </row>
    <row r="379" spans="1:12" s="61" customFormat="1" ht="21" hidden="1">
      <c r="A379" s="133" t="s">
        <v>313</v>
      </c>
      <c r="B379" s="275" t="s">
        <v>273</v>
      </c>
      <c r="C379" s="275" t="s">
        <v>12</v>
      </c>
      <c r="D379" s="275" t="s">
        <v>8</v>
      </c>
      <c r="E379" s="275" t="s">
        <v>503</v>
      </c>
      <c r="F379" s="275"/>
      <c r="G379" s="27"/>
      <c r="H379" s="199">
        <f>H380</f>
        <v>0</v>
      </c>
      <c r="I379" s="201">
        <f>I380</f>
        <v>0</v>
      </c>
      <c r="J379" s="195">
        <f t="shared" si="19"/>
        <v>0</v>
      </c>
      <c r="K379" s="195"/>
      <c r="L379" s="201">
        <f>L380</f>
        <v>0</v>
      </c>
    </row>
    <row r="380" spans="1:12" s="61" customFormat="1" ht="31.5" hidden="1">
      <c r="A380" s="133" t="s">
        <v>330</v>
      </c>
      <c r="B380" s="275" t="s">
        <v>273</v>
      </c>
      <c r="C380" s="275" t="s">
        <v>12</v>
      </c>
      <c r="D380" s="275" t="s">
        <v>8</v>
      </c>
      <c r="E380" s="275" t="s">
        <v>503</v>
      </c>
      <c r="F380" s="275" t="s">
        <v>331</v>
      </c>
      <c r="G380" s="27"/>
      <c r="H380" s="199"/>
      <c r="I380" s="201"/>
      <c r="J380" s="195">
        <f t="shared" si="19"/>
        <v>0</v>
      </c>
      <c r="K380" s="195"/>
      <c r="L380" s="201"/>
    </row>
    <row r="381" spans="1:12" s="61" customFormat="1" ht="39" customHeight="1" hidden="1">
      <c r="A381" s="133" t="s">
        <v>313</v>
      </c>
      <c r="B381" s="275" t="s">
        <v>273</v>
      </c>
      <c r="C381" s="275" t="s">
        <v>12</v>
      </c>
      <c r="D381" s="275" t="s">
        <v>8</v>
      </c>
      <c r="E381" s="275" t="s">
        <v>486</v>
      </c>
      <c r="F381" s="275"/>
      <c r="G381" s="27"/>
      <c r="H381" s="199">
        <f>H382</f>
        <v>0</v>
      </c>
      <c r="I381" s="201">
        <f>I382</f>
        <v>0</v>
      </c>
      <c r="J381" s="195">
        <f t="shared" si="19"/>
        <v>0</v>
      </c>
      <c r="K381" s="195"/>
      <c r="L381" s="201">
        <f>L382</f>
        <v>0</v>
      </c>
    </row>
    <row r="382" spans="1:12" ht="32.25" hidden="1">
      <c r="A382" s="133" t="s">
        <v>330</v>
      </c>
      <c r="B382" s="275" t="s">
        <v>273</v>
      </c>
      <c r="C382" s="275" t="s">
        <v>12</v>
      </c>
      <c r="D382" s="275" t="s">
        <v>8</v>
      </c>
      <c r="E382" s="275" t="s">
        <v>503</v>
      </c>
      <c r="F382" s="275" t="s">
        <v>331</v>
      </c>
      <c r="G382" s="27"/>
      <c r="H382" s="199"/>
      <c r="I382" s="195"/>
      <c r="J382" s="195">
        <f t="shared" si="19"/>
        <v>0</v>
      </c>
      <c r="K382" s="195"/>
      <c r="L382" s="201"/>
    </row>
    <row r="383" spans="1:12" s="61" customFormat="1" ht="27" customHeight="1">
      <c r="A383" s="133" t="s">
        <v>313</v>
      </c>
      <c r="B383" s="275" t="s">
        <v>273</v>
      </c>
      <c r="C383" s="275" t="s">
        <v>12</v>
      </c>
      <c r="D383" s="275" t="s">
        <v>8</v>
      </c>
      <c r="E383" s="275" t="s">
        <v>314</v>
      </c>
      <c r="F383" s="275"/>
      <c r="G383" s="27"/>
      <c r="H383" s="199">
        <f>H384</f>
        <v>0</v>
      </c>
      <c r="I383" s="201">
        <f>I384</f>
        <v>3350</v>
      </c>
      <c r="J383" s="195">
        <f t="shared" si="19"/>
        <v>3350</v>
      </c>
      <c r="K383" s="195"/>
      <c r="L383" s="201">
        <f>L384</f>
        <v>6000</v>
      </c>
    </row>
    <row r="384" spans="1:12" ht="32.25">
      <c r="A384" s="133" t="s">
        <v>330</v>
      </c>
      <c r="B384" s="275" t="s">
        <v>273</v>
      </c>
      <c r="C384" s="275" t="s">
        <v>12</v>
      </c>
      <c r="D384" s="275" t="s">
        <v>8</v>
      </c>
      <c r="E384" s="275" t="s">
        <v>314</v>
      </c>
      <c r="F384" s="275" t="s">
        <v>331</v>
      </c>
      <c r="G384" s="27"/>
      <c r="H384" s="199"/>
      <c r="I384" s="195">
        <v>3350</v>
      </c>
      <c r="J384" s="195">
        <f t="shared" si="19"/>
        <v>3350</v>
      </c>
      <c r="K384" s="195"/>
      <c r="L384" s="201">
        <f>1000+5000</f>
        <v>6000</v>
      </c>
    </row>
    <row r="385" spans="1:12" ht="15" hidden="1">
      <c r="A385" s="122" t="s">
        <v>332</v>
      </c>
      <c r="B385" s="275" t="s">
        <v>273</v>
      </c>
      <c r="C385" s="275" t="s">
        <v>12</v>
      </c>
      <c r="D385" s="275" t="s">
        <v>8</v>
      </c>
      <c r="E385" s="275" t="s">
        <v>333</v>
      </c>
      <c r="F385" s="275"/>
      <c r="G385" s="27"/>
      <c r="H385" s="196">
        <f>H386+H387</f>
        <v>0</v>
      </c>
      <c r="I385" s="195">
        <f>I386+I387</f>
        <v>0</v>
      </c>
      <c r="J385" s="195">
        <f t="shared" si="19"/>
        <v>0</v>
      </c>
      <c r="K385" s="195"/>
      <c r="L385" s="195">
        <f>L386+L387</f>
        <v>0</v>
      </c>
    </row>
    <row r="386" spans="1:12" ht="26.25" customHeight="1" hidden="1">
      <c r="A386" s="133" t="s">
        <v>96</v>
      </c>
      <c r="B386" s="275" t="s">
        <v>273</v>
      </c>
      <c r="C386" s="275" t="s">
        <v>12</v>
      </c>
      <c r="D386" s="275" t="s">
        <v>8</v>
      </c>
      <c r="E386" s="275" t="s">
        <v>333</v>
      </c>
      <c r="F386" s="275" t="s">
        <v>95</v>
      </c>
      <c r="G386" s="27"/>
      <c r="H386" s="199"/>
      <c r="I386" s="195"/>
      <c r="J386" s="195">
        <f t="shared" si="19"/>
        <v>0</v>
      </c>
      <c r="K386" s="195"/>
      <c r="L386" s="201"/>
    </row>
    <row r="387" spans="1:12" ht="26.25" customHeight="1" hidden="1">
      <c r="A387" s="125" t="s">
        <v>150</v>
      </c>
      <c r="B387" s="275" t="s">
        <v>273</v>
      </c>
      <c r="C387" s="275" t="s">
        <v>12</v>
      </c>
      <c r="D387" s="275" t="s">
        <v>8</v>
      </c>
      <c r="E387" s="275" t="s">
        <v>333</v>
      </c>
      <c r="F387" s="275" t="s">
        <v>152</v>
      </c>
      <c r="G387" s="27"/>
      <c r="H387" s="199"/>
      <c r="I387" s="195"/>
      <c r="J387" s="195">
        <f t="shared" si="19"/>
        <v>0</v>
      </c>
      <c r="K387" s="195"/>
      <c r="L387" s="201"/>
    </row>
    <row r="388" spans="1:12" ht="39" customHeight="1" hidden="1">
      <c r="A388" s="125" t="s">
        <v>443</v>
      </c>
      <c r="B388" s="275" t="s">
        <v>273</v>
      </c>
      <c r="C388" s="275" t="s">
        <v>12</v>
      </c>
      <c r="D388" s="275" t="s">
        <v>8</v>
      </c>
      <c r="E388" s="275" t="s">
        <v>444</v>
      </c>
      <c r="F388" s="275"/>
      <c r="G388" s="27"/>
      <c r="H388" s="199">
        <f>H389</f>
        <v>0</v>
      </c>
      <c r="I388" s="201">
        <f>I389</f>
        <v>0</v>
      </c>
      <c r="J388" s="195">
        <f t="shared" si="19"/>
        <v>0</v>
      </c>
      <c r="K388" s="195"/>
      <c r="L388" s="201">
        <f>L389</f>
        <v>0</v>
      </c>
    </row>
    <row r="389" spans="1:12" ht="32.25" hidden="1">
      <c r="A389" s="133" t="s">
        <v>330</v>
      </c>
      <c r="B389" s="275" t="s">
        <v>273</v>
      </c>
      <c r="C389" s="275" t="s">
        <v>12</v>
      </c>
      <c r="D389" s="275" t="s">
        <v>8</v>
      </c>
      <c r="E389" s="275" t="s">
        <v>444</v>
      </c>
      <c r="F389" s="275" t="s">
        <v>331</v>
      </c>
      <c r="G389" s="27"/>
      <c r="H389" s="199"/>
      <c r="I389" s="195"/>
      <c r="J389" s="195">
        <f t="shared" si="19"/>
        <v>0</v>
      </c>
      <c r="K389" s="195"/>
      <c r="L389" s="201"/>
    </row>
    <row r="390" spans="1:12" ht="21.75" hidden="1">
      <c r="A390" s="134" t="s">
        <v>512</v>
      </c>
      <c r="B390" s="275" t="s">
        <v>273</v>
      </c>
      <c r="C390" s="275" t="s">
        <v>12</v>
      </c>
      <c r="D390" s="275" t="s">
        <v>8</v>
      </c>
      <c r="E390" s="275" t="s">
        <v>513</v>
      </c>
      <c r="F390" s="275"/>
      <c r="G390" s="27"/>
      <c r="H390" s="199">
        <f>H391+H392</f>
        <v>0</v>
      </c>
      <c r="I390" s="201">
        <f>I391+I392</f>
        <v>0</v>
      </c>
      <c r="J390" s="195">
        <f t="shared" si="19"/>
        <v>0</v>
      </c>
      <c r="K390" s="195"/>
      <c r="L390" s="201">
        <f>L391+L392</f>
        <v>0</v>
      </c>
    </row>
    <row r="391" spans="1:12" ht="21.75" hidden="1">
      <c r="A391" s="122" t="s">
        <v>488</v>
      </c>
      <c r="B391" s="275" t="s">
        <v>273</v>
      </c>
      <c r="C391" s="275" t="s">
        <v>12</v>
      </c>
      <c r="D391" s="275" t="s">
        <v>8</v>
      </c>
      <c r="E391" s="275" t="s">
        <v>513</v>
      </c>
      <c r="F391" s="275" t="s">
        <v>487</v>
      </c>
      <c r="G391" s="27"/>
      <c r="H391" s="199"/>
      <c r="I391" s="195"/>
      <c r="J391" s="195">
        <f t="shared" si="19"/>
        <v>0</v>
      </c>
      <c r="K391" s="195"/>
      <c r="L391" s="201"/>
    </row>
    <row r="392" spans="1:12" ht="31.5" hidden="1">
      <c r="A392" s="125" t="s">
        <v>150</v>
      </c>
      <c r="B392" s="275" t="s">
        <v>273</v>
      </c>
      <c r="C392" s="275" t="s">
        <v>12</v>
      </c>
      <c r="D392" s="275" t="s">
        <v>8</v>
      </c>
      <c r="E392" s="275" t="s">
        <v>513</v>
      </c>
      <c r="F392" s="275" t="s">
        <v>152</v>
      </c>
      <c r="G392" s="27"/>
      <c r="H392" s="199"/>
      <c r="I392" s="195"/>
      <c r="J392" s="195">
        <f t="shared" si="19"/>
        <v>0</v>
      </c>
      <c r="K392" s="195"/>
      <c r="L392" s="201"/>
    </row>
    <row r="393" spans="1:12" ht="15" customHeight="1" hidden="1">
      <c r="A393" s="133" t="s">
        <v>334</v>
      </c>
      <c r="B393" s="275" t="s">
        <v>273</v>
      </c>
      <c r="C393" s="275" t="s">
        <v>12</v>
      </c>
      <c r="D393" s="275" t="s">
        <v>8</v>
      </c>
      <c r="E393" s="275" t="s">
        <v>263</v>
      </c>
      <c r="F393" s="275"/>
      <c r="G393" s="27" t="e">
        <f>G394+#REF!</f>
        <v>#REF!</v>
      </c>
      <c r="H393" s="199">
        <f>H394+H397</f>
        <v>0</v>
      </c>
      <c r="I393" s="201">
        <f>I394+I397</f>
        <v>0</v>
      </c>
      <c r="J393" s="195">
        <f t="shared" si="19"/>
        <v>0</v>
      </c>
      <c r="K393" s="195"/>
      <c r="L393" s="201">
        <f>L394+L397</f>
        <v>0</v>
      </c>
    </row>
    <row r="394" spans="1:12" ht="24.75" customHeight="1" hidden="1">
      <c r="A394" s="130" t="s">
        <v>335</v>
      </c>
      <c r="B394" s="275" t="s">
        <v>273</v>
      </c>
      <c r="C394" s="275" t="s">
        <v>12</v>
      </c>
      <c r="D394" s="275" t="s">
        <v>8</v>
      </c>
      <c r="E394" s="275" t="s">
        <v>336</v>
      </c>
      <c r="F394" s="275"/>
      <c r="G394" s="27">
        <f>G395</f>
        <v>-1750</v>
      </c>
      <c r="H394" s="199">
        <f>H395+H396</f>
        <v>0</v>
      </c>
      <c r="I394" s="201">
        <f>I395+I396</f>
        <v>0</v>
      </c>
      <c r="J394" s="195">
        <f t="shared" si="19"/>
        <v>0</v>
      </c>
      <c r="K394" s="195"/>
      <c r="L394" s="201">
        <f>L395+L396</f>
        <v>0</v>
      </c>
    </row>
    <row r="395" spans="1:12" ht="12.75" customHeight="1" hidden="1">
      <c r="A395" s="125" t="s">
        <v>150</v>
      </c>
      <c r="B395" s="275" t="s">
        <v>273</v>
      </c>
      <c r="C395" s="275" t="s">
        <v>12</v>
      </c>
      <c r="D395" s="275" t="s">
        <v>8</v>
      </c>
      <c r="E395" s="275" t="s">
        <v>336</v>
      </c>
      <c r="F395" s="275" t="s">
        <v>152</v>
      </c>
      <c r="G395" s="27">
        <v>-1750</v>
      </c>
      <c r="H395" s="199"/>
      <c r="I395" s="195"/>
      <c r="J395" s="195">
        <f t="shared" si="19"/>
        <v>0</v>
      </c>
      <c r="K395" s="195"/>
      <c r="L395" s="201"/>
    </row>
    <row r="396" spans="1:12" ht="12.75" customHeight="1" hidden="1">
      <c r="A396" s="129" t="s">
        <v>167</v>
      </c>
      <c r="B396" s="275" t="s">
        <v>273</v>
      </c>
      <c r="C396" s="275" t="s">
        <v>12</v>
      </c>
      <c r="D396" s="275" t="s">
        <v>8</v>
      </c>
      <c r="E396" s="275" t="s">
        <v>336</v>
      </c>
      <c r="F396" s="275" t="s">
        <v>168</v>
      </c>
      <c r="G396" s="27"/>
      <c r="H396" s="199"/>
      <c r="I396" s="195"/>
      <c r="J396" s="195">
        <f t="shared" si="19"/>
        <v>0</v>
      </c>
      <c r="K396" s="195"/>
      <c r="L396" s="201"/>
    </row>
    <row r="397" spans="1:12" s="113" customFormat="1" ht="42" customHeight="1" hidden="1">
      <c r="A397" s="145" t="s">
        <v>464</v>
      </c>
      <c r="B397" s="275" t="s">
        <v>273</v>
      </c>
      <c r="C397" s="275" t="s">
        <v>12</v>
      </c>
      <c r="D397" s="275" t="s">
        <v>8</v>
      </c>
      <c r="E397" s="275" t="s">
        <v>463</v>
      </c>
      <c r="F397" s="275"/>
      <c r="G397" s="27"/>
      <c r="H397" s="199">
        <f>H398</f>
        <v>0</v>
      </c>
      <c r="I397" s="201">
        <f>I398</f>
        <v>0</v>
      </c>
      <c r="J397" s="195">
        <f t="shared" si="19"/>
        <v>0</v>
      </c>
      <c r="K397" s="195"/>
      <c r="L397" s="201">
        <f>L398</f>
        <v>0</v>
      </c>
    </row>
    <row r="398" spans="1:12" s="113" customFormat="1" ht="25.5" customHeight="1" hidden="1">
      <c r="A398" s="122" t="s">
        <v>488</v>
      </c>
      <c r="B398" s="275" t="s">
        <v>273</v>
      </c>
      <c r="C398" s="275" t="s">
        <v>12</v>
      </c>
      <c r="D398" s="275" t="s">
        <v>8</v>
      </c>
      <c r="E398" s="275" t="s">
        <v>463</v>
      </c>
      <c r="F398" s="275" t="s">
        <v>487</v>
      </c>
      <c r="G398" s="27"/>
      <c r="H398" s="199"/>
      <c r="I398" s="195"/>
      <c r="J398" s="195">
        <f t="shared" si="19"/>
        <v>0</v>
      </c>
      <c r="K398" s="195"/>
      <c r="L398" s="201"/>
    </row>
    <row r="399" spans="1:12" s="61" customFormat="1" ht="14.25" customHeight="1" hidden="1">
      <c r="A399" s="132" t="s">
        <v>337</v>
      </c>
      <c r="B399" s="274" t="s">
        <v>273</v>
      </c>
      <c r="C399" s="274" t="s">
        <v>12</v>
      </c>
      <c r="D399" s="274" t="s">
        <v>9</v>
      </c>
      <c r="E399" s="274"/>
      <c r="F399" s="274"/>
      <c r="G399" s="20">
        <f>G400</f>
        <v>-786.5</v>
      </c>
      <c r="H399" s="198">
        <f>H400+H403</f>
        <v>0</v>
      </c>
      <c r="I399" s="200">
        <f>I400+I403</f>
        <v>0</v>
      </c>
      <c r="J399" s="192">
        <f t="shared" si="19"/>
        <v>0</v>
      </c>
      <c r="K399" s="192"/>
      <c r="L399" s="200">
        <f>L400+L403</f>
        <v>0</v>
      </c>
    </row>
    <row r="400" spans="1:12" ht="15" customHeight="1" hidden="1">
      <c r="A400" s="133" t="s">
        <v>41</v>
      </c>
      <c r="B400" s="275" t="s">
        <v>273</v>
      </c>
      <c r="C400" s="275" t="s">
        <v>12</v>
      </c>
      <c r="D400" s="275" t="s">
        <v>9</v>
      </c>
      <c r="E400" s="275" t="s">
        <v>338</v>
      </c>
      <c r="F400" s="275"/>
      <c r="G400" s="27">
        <f>G401</f>
        <v>-786.5</v>
      </c>
      <c r="H400" s="199">
        <f>H401</f>
        <v>0</v>
      </c>
      <c r="I400" s="195">
        <f>I401</f>
        <v>0</v>
      </c>
      <c r="J400" s="195">
        <f t="shared" si="19"/>
        <v>0</v>
      </c>
      <c r="K400" s="195"/>
      <c r="L400" s="201">
        <f>L401</f>
        <v>0</v>
      </c>
    </row>
    <row r="401" spans="1:12" ht="30" customHeight="1" hidden="1">
      <c r="A401" s="126" t="s">
        <v>339</v>
      </c>
      <c r="B401" s="275" t="s">
        <v>273</v>
      </c>
      <c r="C401" s="275" t="s">
        <v>12</v>
      </c>
      <c r="D401" s="275" t="s">
        <v>9</v>
      </c>
      <c r="E401" s="275" t="s">
        <v>340</v>
      </c>
      <c r="F401" s="275"/>
      <c r="G401" s="27">
        <f>G402</f>
        <v>-786.5</v>
      </c>
      <c r="H401" s="199">
        <f>H402</f>
        <v>0</v>
      </c>
      <c r="I401" s="195">
        <f>I402</f>
        <v>0</v>
      </c>
      <c r="J401" s="195">
        <f t="shared" si="19"/>
        <v>0</v>
      </c>
      <c r="K401" s="195"/>
      <c r="L401" s="201">
        <f>L402</f>
        <v>0</v>
      </c>
    </row>
    <row r="402" spans="1:12" ht="30" customHeight="1" hidden="1">
      <c r="A402" s="125" t="s">
        <v>150</v>
      </c>
      <c r="B402" s="275" t="s">
        <v>273</v>
      </c>
      <c r="C402" s="275" t="s">
        <v>12</v>
      </c>
      <c r="D402" s="275" t="s">
        <v>9</v>
      </c>
      <c r="E402" s="275" t="s">
        <v>340</v>
      </c>
      <c r="F402" s="275" t="s">
        <v>152</v>
      </c>
      <c r="G402" s="27">
        <v>-786.5</v>
      </c>
      <c r="H402" s="199"/>
      <c r="I402" s="195"/>
      <c r="J402" s="195">
        <f t="shared" si="19"/>
        <v>0</v>
      </c>
      <c r="K402" s="195"/>
      <c r="L402" s="201"/>
    </row>
    <row r="403" spans="1:12" ht="30" customHeight="1" hidden="1">
      <c r="A403" s="133" t="s">
        <v>504</v>
      </c>
      <c r="B403" s="275" t="s">
        <v>273</v>
      </c>
      <c r="C403" s="275" t="s">
        <v>12</v>
      </c>
      <c r="D403" s="275" t="s">
        <v>9</v>
      </c>
      <c r="E403" s="275" t="s">
        <v>505</v>
      </c>
      <c r="F403" s="275"/>
      <c r="G403" s="27"/>
      <c r="H403" s="199">
        <f>H404</f>
        <v>0</v>
      </c>
      <c r="I403" s="201">
        <f>I404</f>
        <v>0</v>
      </c>
      <c r="J403" s="195">
        <f t="shared" si="19"/>
        <v>0</v>
      </c>
      <c r="K403" s="195"/>
      <c r="L403" s="201">
        <f>L404</f>
        <v>0</v>
      </c>
    </row>
    <row r="404" spans="1:12" ht="30" customHeight="1" hidden="1">
      <c r="A404" s="125" t="s">
        <v>150</v>
      </c>
      <c r="B404" s="275" t="s">
        <v>273</v>
      </c>
      <c r="C404" s="275" t="s">
        <v>12</v>
      </c>
      <c r="D404" s="275" t="s">
        <v>9</v>
      </c>
      <c r="E404" s="275" t="s">
        <v>505</v>
      </c>
      <c r="F404" s="275" t="s">
        <v>152</v>
      </c>
      <c r="G404" s="27"/>
      <c r="H404" s="199"/>
      <c r="I404" s="195"/>
      <c r="J404" s="195">
        <f t="shared" si="19"/>
        <v>0</v>
      </c>
      <c r="K404" s="195"/>
      <c r="L404" s="201"/>
    </row>
    <row r="405" spans="1:12" s="69" customFormat="1" ht="14.25" customHeight="1">
      <c r="A405" s="146" t="s">
        <v>42</v>
      </c>
      <c r="B405" s="274" t="s">
        <v>273</v>
      </c>
      <c r="C405" s="274" t="s">
        <v>15</v>
      </c>
      <c r="D405" s="274"/>
      <c r="E405" s="274"/>
      <c r="F405" s="274"/>
      <c r="G405" s="20" t="e">
        <f>G432+#REF!+#REF!</f>
        <v>#REF!</v>
      </c>
      <c r="H405" s="193">
        <f>H410+H432+H437+H406</f>
        <v>7072.030000000001</v>
      </c>
      <c r="I405" s="192">
        <f>I410+I432+I437+I406</f>
        <v>12490.675000000001</v>
      </c>
      <c r="J405" s="192">
        <f t="shared" si="19"/>
        <v>19562.705</v>
      </c>
      <c r="K405" s="192"/>
      <c r="L405" s="192">
        <f>L410+L432+L437+L406</f>
        <v>11015</v>
      </c>
    </row>
    <row r="406" spans="1:12" ht="15" customHeight="1">
      <c r="A406" s="121" t="s">
        <v>44</v>
      </c>
      <c r="B406" s="274" t="s">
        <v>273</v>
      </c>
      <c r="C406" s="274" t="s">
        <v>15</v>
      </c>
      <c r="D406" s="274" t="s">
        <v>7</v>
      </c>
      <c r="E406" s="274"/>
      <c r="F406" s="274"/>
      <c r="G406" s="35"/>
      <c r="H406" s="198">
        <f aca="true" t="shared" si="21" ref="H406:L408">H407</f>
        <v>2557.03</v>
      </c>
      <c r="I406" s="192">
        <f t="shared" si="21"/>
        <v>-1315.445</v>
      </c>
      <c r="J406" s="192">
        <f t="shared" si="19"/>
        <v>1241.5850000000003</v>
      </c>
      <c r="K406" s="192"/>
      <c r="L406" s="200">
        <f t="shared" si="21"/>
        <v>1000</v>
      </c>
    </row>
    <row r="407" spans="1:12" ht="21.75" customHeight="1">
      <c r="A407" s="122" t="s">
        <v>327</v>
      </c>
      <c r="B407" s="275" t="s">
        <v>273</v>
      </c>
      <c r="C407" s="275" t="s">
        <v>15</v>
      </c>
      <c r="D407" s="275" t="s">
        <v>7</v>
      </c>
      <c r="E407" s="275" t="s">
        <v>328</v>
      </c>
      <c r="F407" s="275"/>
      <c r="G407" s="38"/>
      <c r="H407" s="199">
        <f t="shared" si="21"/>
        <v>2557.03</v>
      </c>
      <c r="I407" s="195">
        <f t="shared" si="21"/>
        <v>-1315.445</v>
      </c>
      <c r="J407" s="195">
        <f t="shared" si="19"/>
        <v>1241.5850000000003</v>
      </c>
      <c r="K407" s="203"/>
      <c r="L407" s="201">
        <f t="shared" si="21"/>
        <v>1000</v>
      </c>
    </row>
    <row r="408" spans="1:12" ht="28.5" customHeight="1">
      <c r="A408" s="122" t="s">
        <v>341</v>
      </c>
      <c r="B408" s="275" t="s">
        <v>273</v>
      </c>
      <c r="C408" s="275" t="s">
        <v>15</v>
      </c>
      <c r="D408" s="275" t="s">
        <v>7</v>
      </c>
      <c r="E408" s="275" t="s">
        <v>314</v>
      </c>
      <c r="F408" s="275"/>
      <c r="G408" s="38"/>
      <c r="H408" s="199">
        <f t="shared" si="21"/>
        <v>2557.03</v>
      </c>
      <c r="I408" s="195">
        <f t="shared" si="21"/>
        <v>-1315.445</v>
      </c>
      <c r="J408" s="195">
        <f aca="true" t="shared" si="22" ref="J408:J449">H408+I408</f>
        <v>1241.5850000000003</v>
      </c>
      <c r="K408" s="203"/>
      <c r="L408" s="201">
        <f t="shared" si="21"/>
        <v>1000</v>
      </c>
    </row>
    <row r="409" spans="1:12" ht="15" customHeight="1">
      <c r="A409" s="122" t="s">
        <v>315</v>
      </c>
      <c r="B409" s="275" t="s">
        <v>273</v>
      </c>
      <c r="C409" s="275" t="s">
        <v>15</v>
      </c>
      <c r="D409" s="275" t="s">
        <v>7</v>
      </c>
      <c r="E409" s="275" t="s">
        <v>314</v>
      </c>
      <c r="F409" s="275" t="s">
        <v>331</v>
      </c>
      <c r="G409" s="38"/>
      <c r="H409" s="199">
        <v>2557.03</v>
      </c>
      <c r="I409" s="195">
        <f>-1241.585-73.86</f>
        <v>-1315.445</v>
      </c>
      <c r="J409" s="195">
        <f t="shared" si="22"/>
        <v>1241.5850000000003</v>
      </c>
      <c r="K409" s="203"/>
      <c r="L409" s="201">
        <v>1000</v>
      </c>
    </row>
    <row r="410" spans="1:12" ht="18" customHeight="1">
      <c r="A410" s="121" t="s">
        <v>45</v>
      </c>
      <c r="B410" s="274" t="s">
        <v>273</v>
      </c>
      <c r="C410" s="274" t="s">
        <v>15</v>
      </c>
      <c r="D410" s="274" t="s">
        <v>8</v>
      </c>
      <c r="E410" s="275"/>
      <c r="F410" s="275"/>
      <c r="G410" s="38"/>
      <c r="H410" s="198">
        <f>H413+H416+H420+H424+H411</f>
        <v>4500</v>
      </c>
      <c r="I410" s="200">
        <f>I413+I416+I420+I424+I411</f>
        <v>13806.12</v>
      </c>
      <c r="J410" s="192">
        <f t="shared" si="22"/>
        <v>18306.120000000003</v>
      </c>
      <c r="K410" s="192"/>
      <c r="L410" s="201">
        <f>L413+L416+L420+L424+L411</f>
        <v>10000</v>
      </c>
    </row>
    <row r="411" spans="1:12" ht="27" customHeight="1" hidden="1">
      <c r="A411" s="122" t="s">
        <v>491</v>
      </c>
      <c r="B411" s="275" t="s">
        <v>273</v>
      </c>
      <c r="C411" s="275" t="s">
        <v>15</v>
      </c>
      <c r="D411" s="275" t="s">
        <v>8</v>
      </c>
      <c r="E411" s="275" t="s">
        <v>492</v>
      </c>
      <c r="F411" s="275"/>
      <c r="G411" s="38"/>
      <c r="H411" s="199">
        <f>H412</f>
        <v>0</v>
      </c>
      <c r="I411" s="201">
        <f>I412</f>
        <v>0</v>
      </c>
      <c r="J411" s="195">
        <f t="shared" si="22"/>
        <v>0</v>
      </c>
      <c r="K411" s="195"/>
      <c r="L411" s="201">
        <f>L412</f>
        <v>0</v>
      </c>
    </row>
    <row r="412" spans="1:12" ht="38.25" customHeight="1" hidden="1">
      <c r="A412" s="122" t="s">
        <v>488</v>
      </c>
      <c r="B412" s="275" t="s">
        <v>273</v>
      </c>
      <c r="C412" s="275" t="s">
        <v>15</v>
      </c>
      <c r="D412" s="275" t="s">
        <v>8</v>
      </c>
      <c r="E412" s="275" t="s">
        <v>492</v>
      </c>
      <c r="F412" s="275" t="s">
        <v>487</v>
      </c>
      <c r="G412" s="38"/>
      <c r="H412" s="199"/>
      <c r="I412" s="201"/>
      <c r="J412" s="195">
        <f t="shared" si="22"/>
        <v>0</v>
      </c>
      <c r="K412" s="195"/>
      <c r="L412" s="201"/>
    </row>
    <row r="413" spans="1:12" ht="27.75" customHeight="1">
      <c r="A413" s="133" t="s">
        <v>313</v>
      </c>
      <c r="B413" s="275" t="s">
        <v>273</v>
      </c>
      <c r="C413" s="275" t="s">
        <v>15</v>
      </c>
      <c r="D413" s="275" t="s">
        <v>8</v>
      </c>
      <c r="E413" s="275" t="s">
        <v>314</v>
      </c>
      <c r="F413" s="275"/>
      <c r="G413" s="38"/>
      <c r="H413" s="196">
        <f>H414+H415</f>
        <v>4500</v>
      </c>
      <c r="I413" s="195">
        <f>I414+I415</f>
        <v>440</v>
      </c>
      <c r="J413" s="195">
        <f t="shared" si="22"/>
        <v>4940</v>
      </c>
      <c r="K413" s="195"/>
      <c r="L413" s="195">
        <f>L414+L415</f>
        <v>0</v>
      </c>
    </row>
    <row r="414" spans="1:12" ht="16.5" customHeight="1" hidden="1">
      <c r="A414" s="133" t="s">
        <v>315</v>
      </c>
      <c r="B414" s="275" t="s">
        <v>273</v>
      </c>
      <c r="C414" s="275" t="s">
        <v>15</v>
      </c>
      <c r="D414" s="275" t="s">
        <v>8</v>
      </c>
      <c r="E414" s="275" t="s">
        <v>314</v>
      </c>
      <c r="F414" s="275" t="s">
        <v>316</v>
      </c>
      <c r="G414" s="38"/>
      <c r="H414" s="199"/>
      <c r="I414" s="195"/>
      <c r="J414" s="195">
        <f t="shared" si="22"/>
        <v>0</v>
      </c>
      <c r="K414" s="195"/>
      <c r="L414" s="201"/>
    </row>
    <row r="415" spans="1:12" ht="32.25">
      <c r="A415" s="133" t="s">
        <v>330</v>
      </c>
      <c r="B415" s="275" t="s">
        <v>273</v>
      </c>
      <c r="C415" s="275" t="s">
        <v>15</v>
      </c>
      <c r="D415" s="275" t="s">
        <v>8</v>
      </c>
      <c r="E415" s="275" t="s">
        <v>314</v>
      </c>
      <c r="F415" s="275" t="s">
        <v>331</v>
      </c>
      <c r="G415" s="38"/>
      <c r="H415" s="199">
        <v>4500</v>
      </c>
      <c r="I415" s="195">
        <v>440</v>
      </c>
      <c r="J415" s="195">
        <f t="shared" si="22"/>
        <v>4940</v>
      </c>
      <c r="K415" s="195"/>
      <c r="L415" s="201"/>
    </row>
    <row r="416" spans="1:12" ht="21.75" hidden="1">
      <c r="A416" s="122" t="s">
        <v>125</v>
      </c>
      <c r="B416" s="275" t="s">
        <v>273</v>
      </c>
      <c r="C416" s="275" t="s">
        <v>15</v>
      </c>
      <c r="D416" s="275" t="s">
        <v>8</v>
      </c>
      <c r="E416" s="275" t="s">
        <v>126</v>
      </c>
      <c r="F416" s="275"/>
      <c r="G416" s="38"/>
      <c r="H416" s="199">
        <f>H417</f>
        <v>0</v>
      </c>
      <c r="I416" s="201">
        <f>I417</f>
        <v>0</v>
      </c>
      <c r="J416" s="195">
        <f t="shared" si="22"/>
        <v>0</v>
      </c>
      <c r="K416" s="195"/>
      <c r="L416" s="201">
        <f>L417</f>
        <v>0</v>
      </c>
    </row>
    <row r="417" spans="1:12" ht="15" hidden="1">
      <c r="A417" s="122" t="s">
        <v>100</v>
      </c>
      <c r="B417" s="275" t="s">
        <v>273</v>
      </c>
      <c r="C417" s="275" t="s">
        <v>15</v>
      </c>
      <c r="D417" s="275" t="s">
        <v>8</v>
      </c>
      <c r="E417" s="275" t="s">
        <v>127</v>
      </c>
      <c r="F417" s="275"/>
      <c r="G417" s="38"/>
      <c r="H417" s="199">
        <f>H419+H418</f>
        <v>0</v>
      </c>
      <c r="I417" s="201">
        <f>I419+I418</f>
        <v>0</v>
      </c>
      <c r="J417" s="195">
        <f t="shared" si="22"/>
        <v>0</v>
      </c>
      <c r="K417" s="195"/>
      <c r="L417" s="201">
        <f>L419+L418</f>
        <v>0</v>
      </c>
    </row>
    <row r="418" spans="1:12" ht="21.75" hidden="1">
      <c r="A418" s="122" t="s">
        <v>488</v>
      </c>
      <c r="B418" s="275" t="s">
        <v>273</v>
      </c>
      <c r="C418" s="275" t="s">
        <v>15</v>
      </c>
      <c r="D418" s="275" t="s">
        <v>8</v>
      </c>
      <c r="E418" s="275" t="s">
        <v>127</v>
      </c>
      <c r="F418" s="275" t="s">
        <v>487</v>
      </c>
      <c r="G418" s="38"/>
      <c r="H418" s="199"/>
      <c r="I418" s="201"/>
      <c r="J418" s="195">
        <f t="shared" si="22"/>
        <v>0</v>
      </c>
      <c r="K418" s="195"/>
      <c r="L418" s="201"/>
    </row>
    <row r="419" spans="1:12" ht="31.5" hidden="1">
      <c r="A419" s="125" t="s">
        <v>150</v>
      </c>
      <c r="B419" s="275" t="s">
        <v>273</v>
      </c>
      <c r="C419" s="275" t="s">
        <v>15</v>
      </c>
      <c r="D419" s="275" t="s">
        <v>8</v>
      </c>
      <c r="E419" s="275" t="s">
        <v>127</v>
      </c>
      <c r="F419" s="275" t="s">
        <v>152</v>
      </c>
      <c r="G419" s="38"/>
      <c r="H419" s="199">
        <v>0</v>
      </c>
      <c r="I419" s="195"/>
      <c r="J419" s="195">
        <f t="shared" si="22"/>
        <v>0</v>
      </c>
      <c r="K419" s="195"/>
      <c r="L419" s="201">
        <v>0</v>
      </c>
    </row>
    <row r="420" spans="1:12" ht="21.75">
      <c r="A420" s="122" t="s">
        <v>501</v>
      </c>
      <c r="B420" s="275" t="s">
        <v>273</v>
      </c>
      <c r="C420" s="275" t="s">
        <v>15</v>
      </c>
      <c r="D420" s="275" t="s">
        <v>8</v>
      </c>
      <c r="E420" s="275" t="s">
        <v>142</v>
      </c>
      <c r="F420" s="275"/>
      <c r="G420" s="26"/>
      <c r="H420" s="199">
        <f>H421</f>
        <v>0</v>
      </c>
      <c r="I420" s="195">
        <f>I421</f>
        <v>13366.12</v>
      </c>
      <c r="J420" s="195">
        <f t="shared" si="22"/>
        <v>13366.12</v>
      </c>
      <c r="K420" s="195"/>
      <c r="L420" s="201">
        <f>L421</f>
        <v>10000</v>
      </c>
    </row>
    <row r="421" spans="1:12" ht="17.25" customHeight="1">
      <c r="A421" s="122" t="s">
        <v>100</v>
      </c>
      <c r="B421" s="275" t="s">
        <v>273</v>
      </c>
      <c r="C421" s="275" t="s">
        <v>15</v>
      </c>
      <c r="D421" s="275" t="s">
        <v>8</v>
      </c>
      <c r="E421" s="275" t="s">
        <v>143</v>
      </c>
      <c r="F421" s="275"/>
      <c r="G421" s="27">
        <f>G422</f>
        <v>200</v>
      </c>
      <c r="H421" s="196">
        <f>H422+H423</f>
        <v>0</v>
      </c>
      <c r="I421" s="195">
        <f>I422+I423</f>
        <v>13366.12</v>
      </c>
      <c r="J421" s="195">
        <f t="shared" si="22"/>
        <v>13366.12</v>
      </c>
      <c r="K421" s="195"/>
      <c r="L421" s="195">
        <f>L422+L423</f>
        <v>10000</v>
      </c>
    </row>
    <row r="422" spans="1:12" ht="18" customHeight="1" hidden="1">
      <c r="A422" s="122" t="s">
        <v>488</v>
      </c>
      <c r="B422" s="275" t="s">
        <v>273</v>
      </c>
      <c r="C422" s="275" t="s">
        <v>15</v>
      </c>
      <c r="D422" s="275" t="s">
        <v>8</v>
      </c>
      <c r="E422" s="275" t="s">
        <v>143</v>
      </c>
      <c r="F422" s="275" t="s">
        <v>487</v>
      </c>
      <c r="G422" s="27">
        <v>200</v>
      </c>
      <c r="H422" s="199"/>
      <c r="I422" s="195"/>
      <c r="J422" s="195">
        <f t="shared" si="22"/>
        <v>0</v>
      </c>
      <c r="K422" s="195"/>
      <c r="L422" s="201"/>
    </row>
    <row r="423" spans="1:12" ht="18" customHeight="1">
      <c r="A423" s="133" t="s">
        <v>349</v>
      </c>
      <c r="B423" s="275" t="s">
        <v>273</v>
      </c>
      <c r="C423" s="275" t="s">
        <v>15</v>
      </c>
      <c r="D423" s="275" t="s">
        <v>8</v>
      </c>
      <c r="E423" s="275" t="s">
        <v>143</v>
      </c>
      <c r="F423" s="275" t="s">
        <v>350</v>
      </c>
      <c r="G423" s="27"/>
      <c r="H423" s="199"/>
      <c r="I423" s="195">
        <f>12901.12+465</f>
        <v>13366.12</v>
      </c>
      <c r="J423" s="195">
        <f t="shared" si="22"/>
        <v>13366.12</v>
      </c>
      <c r="K423" s="195"/>
      <c r="L423" s="201">
        <v>10000</v>
      </c>
    </row>
    <row r="424" spans="1:12" ht="17.25" customHeight="1" hidden="1">
      <c r="A424" s="133" t="s">
        <v>342</v>
      </c>
      <c r="B424" s="275" t="s">
        <v>273</v>
      </c>
      <c r="C424" s="275" t="s">
        <v>15</v>
      </c>
      <c r="D424" s="275" t="s">
        <v>8</v>
      </c>
      <c r="E424" s="275" t="s">
        <v>343</v>
      </c>
      <c r="F424" s="275"/>
      <c r="G424" s="38"/>
      <c r="H424" s="199">
        <f>H425+H427+H429</f>
        <v>0</v>
      </c>
      <c r="I424" s="201">
        <f>I425+I427+I429</f>
        <v>0</v>
      </c>
      <c r="J424" s="195">
        <f t="shared" si="22"/>
        <v>0</v>
      </c>
      <c r="K424" s="195"/>
      <c r="L424" s="201">
        <f>L425+L427+L429</f>
        <v>0</v>
      </c>
    </row>
    <row r="425" spans="1:12" ht="21.75" hidden="1">
      <c r="A425" s="133" t="s">
        <v>344</v>
      </c>
      <c r="B425" s="275" t="s">
        <v>273</v>
      </c>
      <c r="C425" s="275" t="s">
        <v>15</v>
      </c>
      <c r="D425" s="275" t="s">
        <v>8</v>
      </c>
      <c r="E425" s="275" t="s">
        <v>345</v>
      </c>
      <c r="F425" s="275"/>
      <c r="G425" s="38"/>
      <c r="H425" s="196">
        <f>H426</f>
        <v>0</v>
      </c>
      <c r="I425" s="195">
        <f>I426</f>
        <v>0</v>
      </c>
      <c r="J425" s="195">
        <f t="shared" si="22"/>
        <v>0</v>
      </c>
      <c r="K425" s="195"/>
      <c r="L425" s="195">
        <f>L426</f>
        <v>0</v>
      </c>
    </row>
    <row r="426" spans="1:12" ht="15" hidden="1">
      <c r="A426" s="133" t="s">
        <v>315</v>
      </c>
      <c r="B426" s="275" t="s">
        <v>273</v>
      </c>
      <c r="C426" s="275" t="s">
        <v>15</v>
      </c>
      <c r="D426" s="275" t="s">
        <v>8</v>
      </c>
      <c r="E426" s="275" t="s">
        <v>345</v>
      </c>
      <c r="F426" s="275" t="s">
        <v>316</v>
      </c>
      <c r="G426" s="38"/>
      <c r="H426" s="199"/>
      <c r="I426" s="195"/>
      <c r="J426" s="195">
        <f t="shared" si="22"/>
        <v>0</v>
      </c>
      <c r="K426" s="195"/>
      <c r="L426" s="201"/>
    </row>
    <row r="427" spans="1:12" ht="21" hidden="1">
      <c r="A427" s="125" t="s">
        <v>443</v>
      </c>
      <c r="B427" s="275" t="s">
        <v>273</v>
      </c>
      <c r="C427" s="275" t="s">
        <v>15</v>
      </c>
      <c r="D427" s="275" t="s">
        <v>8</v>
      </c>
      <c r="E427" s="275" t="s">
        <v>444</v>
      </c>
      <c r="F427" s="275"/>
      <c r="G427" s="38"/>
      <c r="H427" s="199">
        <f>H428</f>
        <v>0</v>
      </c>
      <c r="I427" s="201">
        <f>I428</f>
        <v>0</v>
      </c>
      <c r="J427" s="195">
        <f t="shared" si="22"/>
        <v>0</v>
      </c>
      <c r="K427" s="195"/>
      <c r="L427" s="201">
        <f>L428</f>
        <v>0</v>
      </c>
    </row>
    <row r="428" spans="1:12" ht="31.5" hidden="1">
      <c r="A428" s="125" t="s">
        <v>346</v>
      </c>
      <c r="B428" s="275" t="s">
        <v>273</v>
      </c>
      <c r="C428" s="275" t="s">
        <v>15</v>
      </c>
      <c r="D428" s="275" t="s">
        <v>8</v>
      </c>
      <c r="E428" s="275" t="s">
        <v>444</v>
      </c>
      <c r="F428" s="275" t="s">
        <v>331</v>
      </c>
      <c r="G428" s="38"/>
      <c r="H428" s="199"/>
      <c r="I428" s="195"/>
      <c r="J428" s="195">
        <f t="shared" si="22"/>
        <v>0</v>
      </c>
      <c r="K428" s="195"/>
      <c r="L428" s="201"/>
    </row>
    <row r="429" spans="1:12" ht="21.75" hidden="1">
      <c r="A429" s="133" t="s">
        <v>347</v>
      </c>
      <c r="B429" s="275" t="s">
        <v>273</v>
      </c>
      <c r="C429" s="275" t="s">
        <v>15</v>
      </c>
      <c r="D429" s="275" t="s">
        <v>8</v>
      </c>
      <c r="E429" s="275" t="s">
        <v>348</v>
      </c>
      <c r="F429" s="275"/>
      <c r="G429" s="26">
        <f>G430</f>
        <v>52.672</v>
      </c>
      <c r="H429" s="196">
        <f>H430+H431</f>
        <v>0</v>
      </c>
      <c r="I429" s="195">
        <f>I430+I431</f>
        <v>0</v>
      </c>
      <c r="J429" s="195">
        <f t="shared" si="22"/>
        <v>0</v>
      </c>
      <c r="K429" s="195"/>
      <c r="L429" s="195">
        <f>L430+L431</f>
        <v>0</v>
      </c>
    </row>
    <row r="430" spans="1:12" ht="16.5" customHeight="1" hidden="1">
      <c r="A430" s="133" t="s">
        <v>315</v>
      </c>
      <c r="B430" s="275" t="s">
        <v>273</v>
      </c>
      <c r="C430" s="275" t="s">
        <v>15</v>
      </c>
      <c r="D430" s="275" t="s">
        <v>8</v>
      </c>
      <c r="E430" s="275" t="s">
        <v>348</v>
      </c>
      <c r="F430" s="275" t="s">
        <v>316</v>
      </c>
      <c r="G430" s="26">
        <f>52.672</f>
        <v>52.672</v>
      </c>
      <c r="H430" s="199"/>
      <c r="I430" s="195"/>
      <c r="J430" s="195">
        <f t="shared" si="22"/>
        <v>0</v>
      </c>
      <c r="K430" s="195"/>
      <c r="L430" s="201"/>
    </row>
    <row r="431" spans="1:12" ht="32.25" customHeight="1" hidden="1">
      <c r="A431" s="125" t="s">
        <v>346</v>
      </c>
      <c r="B431" s="275" t="s">
        <v>273</v>
      </c>
      <c r="C431" s="275" t="s">
        <v>15</v>
      </c>
      <c r="D431" s="275" t="s">
        <v>8</v>
      </c>
      <c r="E431" s="275" t="s">
        <v>348</v>
      </c>
      <c r="F431" s="275" t="s">
        <v>331</v>
      </c>
      <c r="G431" s="26"/>
      <c r="H431" s="199"/>
      <c r="I431" s="195"/>
      <c r="J431" s="195">
        <f t="shared" si="22"/>
        <v>0</v>
      </c>
      <c r="K431" s="195"/>
      <c r="L431" s="201"/>
    </row>
    <row r="432" spans="1:12" s="61" customFormat="1" ht="14.25" hidden="1">
      <c r="A432" s="133" t="s">
        <v>234</v>
      </c>
      <c r="B432" s="274" t="s">
        <v>273</v>
      </c>
      <c r="C432" s="274" t="s">
        <v>15</v>
      </c>
      <c r="D432" s="274" t="s">
        <v>12</v>
      </c>
      <c r="E432" s="274"/>
      <c r="F432" s="274"/>
      <c r="G432" s="23" t="e">
        <f>G433+#REF!</f>
        <v>#REF!</v>
      </c>
      <c r="H432" s="198">
        <f>H433</f>
        <v>0</v>
      </c>
      <c r="I432" s="200">
        <f>I433</f>
        <v>0</v>
      </c>
      <c r="J432" s="192">
        <f t="shared" si="22"/>
        <v>0</v>
      </c>
      <c r="K432" s="192"/>
      <c r="L432" s="200">
        <f>L433</f>
        <v>0</v>
      </c>
    </row>
    <row r="433" spans="1:12" ht="15" hidden="1">
      <c r="A433" s="133" t="s">
        <v>90</v>
      </c>
      <c r="B433" s="275" t="s">
        <v>273</v>
      </c>
      <c r="C433" s="275" t="s">
        <v>15</v>
      </c>
      <c r="D433" s="275" t="s">
        <v>12</v>
      </c>
      <c r="E433" s="275" t="s">
        <v>91</v>
      </c>
      <c r="F433" s="275"/>
      <c r="G433" s="27" t="e">
        <f>G434</f>
        <v>#REF!</v>
      </c>
      <c r="H433" s="199">
        <f>H434</f>
        <v>0</v>
      </c>
      <c r="I433" s="195">
        <f>I434</f>
        <v>0</v>
      </c>
      <c r="J433" s="195">
        <f t="shared" si="22"/>
        <v>0</v>
      </c>
      <c r="K433" s="195"/>
      <c r="L433" s="201">
        <f>L434</f>
        <v>0</v>
      </c>
    </row>
    <row r="434" spans="1:12" ht="15" hidden="1">
      <c r="A434" s="133" t="s">
        <v>92</v>
      </c>
      <c r="B434" s="275" t="s">
        <v>273</v>
      </c>
      <c r="C434" s="275" t="s">
        <v>15</v>
      </c>
      <c r="D434" s="275" t="s">
        <v>12</v>
      </c>
      <c r="E434" s="275" t="s">
        <v>93</v>
      </c>
      <c r="F434" s="275"/>
      <c r="G434" s="26" t="e">
        <f>#REF!+G436+G435</f>
        <v>#REF!</v>
      </c>
      <c r="H434" s="196">
        <f>H436+H435</f>
        <v>0</v>
      </c>
      <c r="I434" s="195">
        <f>I436+I435</f>
        <v>0</v>
      </c>
      <c r="J434" s="195">
        <f t="shared" si="22"/>
        <v>0</v>
      </c>
      <c r="K434" s="195"/>
      <c r="L434" s="195">
        <f>L436+L435</f>
        <v>0</v>
      </c>
    </row>
    <row r="435" spans="1:12" ht="24.75" customHeight="1" hidden="1">
      <c r="A435" s="125" t="s">
        <v>159</v>
      </c>
      <c r="B435" s="275" t="s">
        <v>273</v>
      </c>
      <c r="C435" s="275" t="s">
        <v>15</v>
      </c>
      <c r="D435" s="275" t="s">
        <v>12</v>
      </c>
      <c r="E435" s="275" t="s">
        <v>93</v>
      </c>
      <c r="F435" s="275" t="s">
        <v>160</v>
      </c>
      <c r="G435" s="27"/>
      <c r="H435" s="199"/>
      <c r="I435" s="195"/>
      <c r="J435" s="195">
        <f t="shared" si="22"/>
        <v>0</v>
      </c>
      <c r="K435" s="195"/>
      <c r="L435" s="201"/>
    </row>
    <row r="436" spans="1:12" ht="24" customHeight="1" hidden="1">
      <c r="A436" s="125" t="s">
        <v>150</v>
      </c>
      <c r="B436" s="275" t="s">
        <v>273</v>
      </c>
      <c r="C436" s="275" t="s">
        <v>15</v>
      </c>
      <c r="D436" s="275" t="s">
        <v>12</v>
      </c>
      <c r="E436" s="275" t="s">
        <v>93</v>
      </c>
      <c r="F436" s="275" t="s">
        <v>152</v>
      </c>
      <c r="G436" s="27"/>
      <c r="H436" s="199"/>
      <c r="I436" s="195"/>
      <c r="J436" s="195">
        <f t="shared" si="22"/>
        <v>0</v>
      </c>
      <c r="K436" s="195"/>
      <c r="L436" s="201"/>
    </row>
    <row r="437" spans="1:12" s="61" customFormat="1" ht="14.25">
      <c r="A437" s="132" t="s">
        <v>47</v>
      </c>
      <c r="B437" s="274" t="s">
        <v>273</v>
      </c>
      <c r="C437" s="274" t="s">
        <v>15</v>
      </c>
      <c r="D437" s="274" t="s">
        <v>15</v>
      </c>
      <c r="E437" s="274"/>
      <c r="F437" s="274"/>
      <c r="G437" s="20"/>
      <c r="H437" s="198">
        <f aca="true" t="shared" si="23" ref="H437:I439">H438</f>
        <v>15</v>
      </c>
      <c r="I437" s="200">
        <f t="shared" si="23"/>
        <v>0</v>
      </c>
      <c r="J437" s="192">
        <f t="shared" si="22"/>
        <v>15</v>
      </c>
      <c r="K437" s="192"/>
      <c r="L437" s="200">
        <f>L438</f>
        <v>15</v>
      </c>
    </row>
    <row r="438" spans="1:12" s="61" customFormat="1" ht="14.25">
      <c r="A438" s="133" t="s">
        <v>334</v>
      </c>
      <c r="B438" s="275" t="s">
        <v>273</v>
      </c>
      <c r="C438" s="275" t="s">
        <v>15</v>
      </c>
      <c r="D438" s="275" t="s">
        <v>15</v>
      </c>
      <c r="E438" s="275" t="s">
        <v>263</v>
      </c>
      <c r="F438" s="274"/>
      <c r="G438" s="20"/>
      <c r="H438" s="199">
        <f t="shared" si="23"/>
        <v>15</v>
      </c>
      <c r="I438" s="201">
        <f t="shared" si="23"/>
        <v>0</v>
      </c>
      <c r="J438" s="195">
        <f t="shared" si="22"/>
        <v>15</v>
      </c>
      <c r="K438" s="195"/>
      <c r="L438" s="201">
        <f>L439</f>
        <v>15</v>
      </c>
    </row>
    <row r="439" spans="1:12" ht="24" customHeight="1">
      <c r="A439" s="126" t="s">
        <v>351</v>
      </c>
      <c r="B439" s="275" t="s">
        <v>273</v>
      </c>
      <c r="C439" s="275" t="s">
        <v>15</v>
      </c>
      <c r="D439" s="275" t="s">
        <v>15</v>
      </c>
      <c r="E439" s="275" t="s">
        <v>352</v>
      </c>
      <c r="F439" s="275"/>
      <c r="G439" s="27"/>
      <c r="H439" s="199">
        <f t="shared" si="23"/>
        <v>15</v>
      </c>
      <c r="I439" s="201">
        <f t="shared" si="23"/>
        <v>0</v>
      </c>
      <c r="J439" s="195">
        <f t="shared" si="22"/>
        <v>15</v>
      </c>
      <c r="K439" s="195"/>
      <c r="L439" s="201">
        <f>L440</f>
        <v>15</v>
      </c>
    </row>
    <row r="440" spans="1:12" ht="26.25" customHeight="1">
      <c r="A440" s="125" t="s">
        <v>150</v>
      </c>
      <c r="B440" s="275" t="s">
        <v>273</v>
      </c>
      <c r="C440" s="275" t="s">
        <v>15</v>
      </c>
      <c r="D440" s="275" t="s">
        <v>15</v>
      </c>
      <c r="E440" s="275" t="s">
        <v>352</v>
      </c>
      <c r="F440" s="275" t="s">
        <v>152</v>
      </c>
      <c r="G440" s="27"/>
      <c r="H440" s="199">
        <v>15</v>
      </c>
      <c r="I440" s="195"/>
      <c r="J440" s="195">
        <f t="shared" si="22"/>
        <v>15</v>
      </c>
      <c r="K440" s="195"/>
      <c r="L440" s="201">
        <v>15</v>
      </c>
    </row>
    <row r="441" spans="1:12" s="69" customFormat="1" ht="14.25">
      <c r="A441" s="132" t="s">
        <v>451</v>
      </c>
      <c r="B441" s="274" t="s">
        <v>273</v>
      </c>
      <c r="C441" s="274" t="s">
        <v>35</v>
      </c>
      <c r="D441" s="274"/>
      <c r="E441" s="274"/>
      <c r="F441" s="274"/>
      <c r="G441" s="20" t="e">
        <f>#REF!+#REF!</f>
        <v>#REF!</v>
      </c>
      <c r="H441" s="198">
        <f>H442+H445</f>
        <v>1800</v>
      </c>
      <c r="I441" s="200">
        <f>I442+I445</f>
        <v>950</v>
      </c>
      <c r="J441" s="192">
        <f t="shared" si="22"/>
        <v>2750</v>
      </c>
      <c r="K441" s="192"/>
      <c r="L441" s="200">
        <f>L442+L445</f>
        <v>150</v>
      </c>
    </row>
    <row r="442" spans="1:12" s="69" customFormat="1" ht="15" customHeight="1">
      <c r="A442" s="133" t="s">
        <v>51</v>
      </c>
      <c r="B442" s="274" t="s">
        <v>273</v>
      </c>
      <c r="C442" s="274" t="s">
        <v>35</v>
      </c>
      <c r="D442" s="274" t="s">
        <v>7</v>
      </c>
      <c r="E442" s="274"/>
      <c r="F442" s="274"/>
      <c r="G442" s="20"/>
      <c r="H442" s="198">
        <f>H443</f>
        <v>1650</v>
      </c>
      <c r="I442" s="200">
        <f>I443</f>
        <v>950</v>
      </c>
      <c r="J442" s="192">
        <f t="shared" si="22"/>
        <v>2600</v>
      </c>
      <c r="K442" s="192"/>
      <c r="L442" s="200">
        <f>L443</f>
        <v>0</v>
      </c>
    </row>
    <row r="443" spans="1:12" s="69" customFormat="1" ht="27.75" customHeight="1">
      <c r="A443" s="133" t="s">
        <v>313</v>
      </c>
      <c r="B443" s="275" t="s">
        <v>273</v>
      </c>
      <c r="C443" s="275" t="s">
        <v>35</v>
      </c>
      <c r="D443" s="275" t="s">
        <v>7</v>
      </c>
      <c r="E443" s="275" t="s">
        <v>329</v>
      </c>
      <c r="F443" s="275"/>
      <c r="G443" s="27"/>
      <c r="H443" s="199">
        <f>H444</f>
        <v>1650</v>
      </c>
      <c r="I443" s="201">
        <f>I444</f>
        <v>950</v>
      </c>
      <c r="J443" s="195">
        <f t="shared" si="22"/>
        <v>2600</v>
      </c>
      <c r="K443" s="195"/>
      <c r="L443" s="201">
        <f>L444</f>
        <v>0</v>
      </c>
    </row>
    <row r="444" spans="1:12" s="69" customFormat="1" ht="37.5" customHeight="1">
      <c r="A444" s="133" t="s">
        <v>330</v>
      </c>
      <c r="B444" s="275" t="s">
        <v>273</v>
      </c>
      <c r="C444" s="275" t="s">
        <v>35</v>
      </c>
      <c r="D444" s="275" t="s">
        <v>7</v>
      </c>
      <c r="E444" s="275" t="s">
        <v>314</v>
      </c>
      <c r="F444" s="275" t="s">
        <v>331</v>
      </c>
      <c r="G444" s="27"/>
      <c r="H444" s="199">
        <v>1650</v>
      </c>
      <c r="I444" s="195">
        <v>950</v>
      </c>
      <c r="J444" s="195">
        <f t="shared" si="22"/>
        <v>2600</v>
      </c>
      <c r="K444" s="195"/>
      <c r="L444" s="201"/>
    </row>
    <row r="445" spans="1:12" ht="15">
      <c r="A445" s="132" t="s">
        <v>357</v>
      </c>
      <c r="B445" s="274" t="s">
        <v>273</v>
      </c>
      <c r="C445" s="274" t="s">
        <v>35</v>
      </c>
      <c r="D445" s="274" t="s">
        <v>10</v>
      </c>
      <c r="E445" s="274"/>
      <c r="F445" s="274"/>
      <c r="G445" s="20">
        <f aca="true" t="shared" si="24" ref="G445:I446">G446</f>
        <v>50</v>
      </c>
      <c r="H445" s="198">
        <f t="shared" si="24"/>
        <v>150</v>
      </c>
      <c r="I445" s="192">
        <f t="shared" si="24"/>
        <v>0</v>
      </c>
      <c r="J445" s="192">
        <f t="shared" si="22"/>
        <v>150</v>
      </c>
      <c r="K445" s="192"/>
      <c r="L445" s="200">
        <f>L446</f>
        <v>150</v>
      </c>
    </row>
    <row r="446" spans="1:12" ht="21.75">
      <c r="A446" s="133" t="s">
        <v>358</v>
      </c>
      <c r="B446" s="275" t="s">
        <v>273</v>
      </c>
      <c r="C446" s="275" t="s">
        <v>35</v>
      </c>
      <c r="D446" s="275" t="s">
        <v>10</v>
      </c>
      <c r="E446" s="275" t="s">
        <v>106</v>
      </c>
      <c r="F446" s="275"/>
      <c r="G446" s="27">
        <f t="shared" si="24"/>
        <v>50</v>
      </c>
      <c r="H446" s="199">
        <f t="shared" si="24"/>
        <v>150</v>
      </c>
      <c r="I446" s="195">
        <f t="shared" si="24"/>
        <v>0</v>
      </c>
      <c r="J446" s="195">
        <f t="shared" si="22"/>
        <v>150</v>
      </c>
      <c r="K446" s="195"/>
      <c r="L446" s="201">
        <f>L447</f>
        <v>150</v>
      </c>
    </row>
    <row r="447" spans="1:12" ht="15">
      <c r="A447" s="133" t="s">
        <v>100</v>
      </c>
      <c r="B447" s="275" t="s">
        <v>273</v>
      </c>
      <c r="C447" s="275" t="s">
        <v>35</v>
      </c>
      <c r="D447" s="275" t="s">
        <v>10</v>
      </c>
      <c r="E447" s="275" t="s">
        <v>107</v>
      </c>
      <c r="F447" s="275"/>
      <c r="G447" s="27">
        <f>G448</f>
        <v>50</v>
      </c>
      <c r="H447" s="196">
        <f>H448+H449</f>
        <v>150</v>
      </c>
      <c r="I447" s="195">
        <f>I448+I449</f>
        <v>0</v>
      </c>
      <c r="J447" s="195">
        <f t="shared" si="22"/>
        <v>150</v>
      </c>
      <c r="K447" s="195"/>
      <c r="L447" s="195">
        <f>L448+L449</f>
        <v>150</v>
      </c>
    </row>
    <row r="448" spans="1:12" ht="34.5" customHeight="1" hidden="1">
      <c r="A448" s="130" t="s">
        <v>163</v>
      </c>
      <c r="B448" s="275" t="s">
        <v>273</v>
      </c>
      <c r="C448" s="275" t="s">
        <v>35</v>
      </c>
      <c r="D448" s="275" t="s">
        <v>10</v>
      </c>
      <c r="E448" s="275" t="s">
        <v>107</v>
      </c>
      <c r="F448" s="275" t="s">
        <v>164</v>
      </c>
      <c r="G448" s="27">
        <v>50</v>
      </c>
      <c r="H448" s="199"/>
      <c r="I448" s="195"/>
      <c r="J448" s="195">
        <f t="shared" si="22"/>
        <v>0</v>
      </c>
      <c r="K448" s="195"/>
      <c r="L448" s="201"/>
    </row>
    <row r="449" spans="1:12" ht="17.25" customHeight="1">
      <c r="A449" s="125" t="s">
        <v>150</v>
      </c>
      <c r="B449" s="275" t="s">
        <v>273</v>
      </c>
      <c r="C449" s="275" t="s">
        <v>35</v>
      </c>
      <c r="D449" s="275" t="s">
        <v>10</v>
      </c>
      <c r="E449" s="275" t="s">
        <v>107</v>
      </c>
      <c r="F449" s="275" t="s">
        <v>152</v>
      </c>
      <c r="G449" s="27"/>
      <c r="H449" s="199">
        <v>150</v>
      </c>
      <c r="I449" s="195"/>
      <c r="J449" s="195">
        <f t="shared" si="22"/>
        <v>150</v>
      </c>
      <c r="K449" s="195"/>
      <c r="L449" s="201">
        <v>150</v>
      </c>
    </row>
    <row r="450" spans="1:12" ht="17.25" customHeight="1">
      <c r="A450" s="136" t="s">
        <v>97</v>
      </c>
      <c r="B450" s="274" t="s">
        <v>273</v>
      </c>
      <c r="C450" s="274" t="s">
        <v>29</v>
      </c>
      <c r="D450" s="274"/>
      <c r="E450" s="274"/>
      <c r="F450" s="274"/>
      <c r="G450" s="20"/>
      <c r="H450" s="198">
        <f>H454+H451</f>
        <v>0</v>
      </c>
      <c r="I450" s="200">
        <f>I454+I451</f>
        <v>1250</v>
      </c>
      <c r="J450" s="200">
        <f>J454+J451</f>
        <v>1250</v>
      </c>
      <c r="K450" s="200"/>
      <c r="L450" s="200">
        <f>L454</f>
        <v>0</v>
      </c>
    </row>
    <row r="451" spans="1:12" ht="17.25" customHeight="1">
      <c r="A451" s="136" t="s">
        <v>57</v>
      </c>
      <c r="B451" s="274" t="s">
        <v>273</v>
      </c>
      <c r="C451" s="274" t="s">
        <v>29</v>
      </c>
      <c r="D451" s="274" t="s">
        <v>8</v>
      </c>
      <c r="E451" s="275"/>
      <c r="F451" s="275"/>
      <c r="G451" s="27"/>
      <c r="H451" s="201">
        <f aca="true" t="shared" si="25" ref="H451:J452">H452</f>
        <v>0</v>
      </c>
      <c r="I451" s="201">
        <f t="shared" si="25"/>
        <v>860</v>
      </c>
      <c r="J451" s="201">
        <f t="shared" si="25"/>
        <v>860</v>
      </c>
      <c r="K451" s="201"/>
      <c r="L451" s="201">
        <f>L452</f>
        <v>0</v>
      </c>
    </row>
    <row r="452" spans="1:12" ht="21.75" customHeight="1">
      <c r="A452" s="133" t="s">
        <v>313</v>
      </c>
      <c r="B452" s="275" t="s">
        <v>273</v>
      </c>
      <c r="C452" s="275" t="s">
        <v>29</v>
      </c>
      <c r="D452" s="275" t="s">
        <v>8</v>
      </c>
      <c r="E452" s="275" t="s">
        <v>314</v>
      </c>
      <c r="F452" s="275"/>
      <c r="G452" s="27"/>
      <c r="H452" s="201">
        <f t="shared" si="25"/>
        <v>0</v>
      </c>
      <c r="I452" s="201">
        <f t="shared" si="25"/>
        <v>860</v>
      </c>
      <c r="J452" s="201">
        <f t="shared" si="25"/>
        <v>860</v>
      </c>
      <c r="K452" s="201"/>
      <c r="L452" s="201">
        <f>L453</f>
        <v>0</v>
      </c>
    </row>
    <row r="453" spans="1:12" ht="33" customHeight="1">
      <c r="A453" s="133" t="s">
        <v>330</v>
      </c>
      <c r="B453" s="275" t="s">
        <v>273</v>
      </c>
      <c r="C453" s="275" t="s">
        <v>29</v>
      </c>
      <c r="D453" s="275" t="s">
        <v>8</v>
      </c>
      <c r="E453" s="275" t="s">
        <v>314</v>
      </c>
      <c r="F453" s="275" t="s">
        <v>331</v>
      </c>
      <c r="G453" s="27"/>
      <c r="H453" s="201"/>
      <c r="I453" s="201">
        <v>860</v>
      </c>
      <c r="J453" s="201">
        <f aca="true" t="shared" si="26" ref="J453:J517">H453+I453</f>
        <v>860</v>
      </c>
      <c r="K453" s="201"/>
      <c r="L453" s="201"/>
    </row>
    <row r="454" spans="1:12" ht="17.25" customHeight="1">
      <c r="A454" s="121" t="s">
        <v>60</v>
      </c>
      <c r="B454" s="275" t="s">
        <v>273</v>
      </c>
      <c r="C454" s="275" t="s">
        <v>29</v>
      </c>
      <c r="D454" s="275" t="s">
        <v>29</v>
      </c>
      <c r="E454" s="275"/>
      <c r="F454" s="275"/>
      <c r="G454" s="27"/>
      <c r="H454" s="199">
        <f>H455</f>
        <v>0</v>
      </c>
      <c r="I454" s="201">
        <f>I455</f>
        <v>390</v>
      </c>
      <c r="J454" s="195">
        <f t="shared" si="26"/>
        <v>390</v>
      </c>
      <c r="K454" s="195"/>
      <c r="L454" s="201">
        <f>L455</f>
        <v>0</v>
      </c>
    </row>
    <row r="455" spans="1:12" ht="17.25" customHeight="1">
      <c r="A455" s="133" t="s">
        <v>334</v>
      </c>
      <c r="B455" s="275" t="s">
        <v>273</v>
      </c>
      <c r="C455" s="275" t="s">
        <v>29</v>
      </c>
      <c r="D455" s="275" t="s">
        <v>29</v>
      </c>
      <c r="E455" s="275" t="s">
        <v>263</v>
      </c>
      <c r="F455" s="275"/>
      <c r="G455" s="27"/>
      <c r="H455" s="199">
        <f>H456</f>
        <v>0</v>
      </c>
      <c r="I455" s="201">
        <f>I456</f>
        <v>390</v>
      </c>
      <c r="J455" s="195">
        <f t="shared" si="26"/>
        <v>390</v>
      </c>
      <c r="K455" s="195"/>
      <c r="L455" s="201">
        <f>L456</f>
        <v>0</v>
      </c>
    </row>
    <row r="456" spans="1:12" ht="34.5" customHeight="1">
      <c r="A456" s="125" t="s">
        <v>456</v>
      </c>
      <c r="B456" s="275" t="s">
        <v>273</v>
      </c>
      <c r="C456" s="275" t="s">
        <v>29</v>
      </c>
      <c r="D456" s="275" t="s">
        <v>29</v>
      </c>
      <c r="E456" s="275" t="s">
        <v>457</v>
      </c>
      <c r="F456" s="275"/>
      <c r="G456" s="27"/>
      <c r="H456" s="199">
        <f>H457+H458</f>
        <v>0</v>
      </c>
      <c r="I456" s="201">
        <f>I457+I458</f>
        <v>390</v>
      </c>
      <c r="J456" s="195">
        <f t="shared" si="26"/>
        <v>390</v>
      </c>
      <c r="K456" s="195"/>
      <c r="L456" s="201">
        <f>L457+L458</f>
        <v>0</v>
      </c>
    </row>
    <row r="457" spans="1:12" ht="22.5" customHeight="1">
      <c r="A457" s="125" t="s">
        <v>150</v>
      </c>
      <c r="B457" s="275" t="s">
        <v>273</v>
      </c>
      <c r="C457" s="275" t="s">
        <v>29</v>
      </c>
      <c r="D457" s="275" t="s">
        <v>29</v>
      </c>
      <c r="E457" s="275" t="s">
        <v>457</v>
      </c>
      <c r="F457" s="275" t="s">
        <v>152</v>
      </c>
      <c r="G457" s="27"/>
      <c r="H457" s="199"/>
      <c r="I457" s="195">
        <v>390</v>
      </c>
      <c r="J457" s="195">
        <f t="shared" si="26"/>
        <v>390</v>
      </c>
      <c r="K457" s="195"/>
      <c r="L457" s="201"/>
    </row>
    <row r="458" spans="1:12" ht="38.25" customHeight="1" hidden="1">
      <c r="A458" s="125" t="s">
        <v>490</v>
      </c>
      <c r="B458" s="275" t="s">
        <v>273</v>
      </c>
      <c r="C458" s="275" t="s">
        <v>29</v>
      </c>
      <c r="D458" s="275" t="s">
        <v>29</v>
      </c>
      <c r="E458" s="275" t="s">
        <v>457</v>
      </c>
      <c r="F458" s="275" t="s">
        <v>489</v>
      </c>
      <c r="G458" s="27"/>
      <c r="H458" s="199"/>
      <c r="I458" s="195"/>
      <c r="J458" s="195">
        <f t="shared" si="26"/>
        <v>0</v>
      </c>
      <c r="K458" s="195"/>
      <c r="L458" s="201"/>
    </row>
    <row r="459" spans="1:12" s="70" customFormat="1" ht="17.25" customHeight="1">
      <c r="A459" s="135" t="s">
        <v>63</v>
      </c>
      <c r="B459" s="274" t="s">
        <v>273</v>
      </c>
      <c r="C459" s="274" t="s">
        <v>62</v>
      </c>
      <c r="D459" s="274" t="s">
        <v>213</v>
      </c>
      <c r="E459" s="274"/>
      <c r="F459" s="274"/>
      <c r="G459" s="20"/>
      <c r="H459" s="193">
        <f>H463+H486+H469+H460</f>
        <v>603</v>
      </c>
      <c r="I459" s="192">
        <f>I463+I486+I469+I460</f>
        <v>82.5</v>
      </c>
      <c r="J459" s="192">
        <f t="shared" si="26"/>
        <v>685.5</v>
      </c>
      <c r="K459" s="192"/>
      <c r="L459" s="192">
        <f>L463+L486+L469+L460</f>
        <v>685.5</v>
      </c>
    </row>
    <row r="460" spans="1:12" s="70" customFormat="1" ht="17.25" customHeight="1">
      <c r="A460" s="133" t="s">
        <v>65</v>
      </c>
      <c r="B460" s="274" t="s">
        <v>273</v>
      </c>
      <c r="C460" s="274" t="s">
        <v>62</v>
      </c>
      <c r="D460" s="274" t="s">
        <v>7</v>
      </c>
      <c r="E460" s="274"/>
      <c r="F460" s="274"/>
      <c r="G460" s="20"/>
      <c r="H460" s="193">
        <f aca="true" t="shared" si="27" ref="H460:L461">H461</f>
        <v>45</v>
      </c>
      <c r="I460" s="192">
        <f t="shared" si="27"/>
        <v>78</v>
      </c>
      <c r="J460" s="192">
        <f t="shared" si="26"/>
        <v>123</v>
      </c>
      <c r="K460" s="192"/>
      <c r="L460" s="192">
        <f t="shared" si="27"/>
        <v>123</v>
      </c>
    </row>
    <row r="461" spans="1:12" s="70" customFormat="1" ht="21" customHeight="1">
      <c r="A461" s="133" t="s">
        <v>253</v>
      </c>
      <c r="B461" s="275" t="s">
        <v>273</v>
      </c>
      <c r="C461" s="275" t="s">
        <v>62</v>
      </c>
      <c r="D461" s="275" t="s">
        <v>7</v>
      </c>
      <c r="E461" s="275" t="s">
        <v>254</v>
      </c>
      <c r="F461" s="275"/>
      <c r="G461" s="20"/>
      <c r="H461" s="196">
        <f t="shared" si="27"/>
        <v>45</v>
      </c>
      <c r="I461" s="195">
        <f t="shared" si="27"/>
        <v>78</v>
      </c>
      <c r="J461" s="195">
        <f t="shared" si="26"/>
        <v>123</v>
      </c>
      <c r="K461" s="195"/>
      <c r="L461" s="195">
        <f t="shared" si="27"/>
        <v>123</v>
      </c>
    </row>
    <row r="462" spans="1:12" s="70" customFormat="1" ht="17.25" customHeight="1">
      <c r="A462" s="125" t="s">
        <v>360</v>
      </c>
      <c r="B462" s="275" t="s">
        <v>273</v>
      </c>
      <c r="C462" s="275" t="s">
        <v>62</v>
      </c>
      <c r="D462" s="275" t="s">
        <v>7</v>
      </c>
      <c r="E462" s="275" t="s">
        <v>254</v>
      </c>
      <c r="F462" s="275" t="s">
        <v>361</v>
      </c>
      <c r="G462" s="20"/>
      <c r="H462" s="196">
        <v>45</v>
      </c>
      <c r="I462" s="195">
        <v>78</v>
      </c>
      <c r="J462" s="195">
        <f t="shared" si="26"/>
        <v>123</v>
      </c>
      <c r="K462" s="195"/>
      <c r="L462" s="195">
        <v>123</v>
      </c>
    </row>
    <row r="463" spans="1:12" ht="18" customHeight="1" hidden="1">
      <c r="A463" s="147" t="s">
        <v>66</v>
      </c>
      <c r="B463" s="274" t="s">
        <v>273</v>
      </c>
      <c r="C463" s="274" t="s">
        <v>62</v>
      </c>
      <c r="D463" s="274" t="s">
        <v>8</v>
      </c>
      <c r="E463" s="274"/>
      <c r="F463" s="274"/>
      <c r="G463" s="20"/>
      <c r="H463" s="193">
        <f>H464</f>
        <v>0</v>
      </c>
      <c r="I463" s="192">
        <f>I464</f>
        <v>0</v>
      </c>
      <c r="J463" s="192">
        <f t="shared" si="26"/>
        <v>0</v>
      </c>
      <c r="K463" s="192"/>
      <c r="L463" s="192">
        <f>L464</f>
        <v>0</v>
      </c>
    </row>
    <row r="464" spans="1:12" ht="17.25" customHeight="1" hidden="1">
      <c r="A464" s="134" t="s">
        <v>100</v>
      </c>
      <c r="B464" s="275" t="s">
        <v>273</v>
      </c>
      <c r="C464" s="275" t="s">
        <v>62</v>
      </c>
      <c r="D464" s="275" t="s">
        <v>8</v>
      </c>
      <c r="E464" s="275" t="s">
        <v>255</v>
      </c>
      <c r="F464" s="275"/>
      <c r="G464" s="27"/>
      <c r="H464" s="196">
        <f>H465+H466+H467+H468</f>
        <v>0</v>
      </c>
      <c r="I464" s="195">
        <f>I465+I466+I467+I468</f>
        <v>0</v>
      </c>
      <c r="J464" s="195">
        <f t="shared" si="26"/>
        <v>0</v>
      </c>
      <c r="K464" s="195"/>
      <c r="L464" s="195">
        <f>L465+L466+L467+L468</f>
        <v>0</v>
      </c>
    </row>
    <row r="465" spans="1:12" ht="17.25" customHeight="1" hidden="1">
      <c r="A465" s="134" t="s">
        <v>98</v>
      </c>
      <c r="B465" s="275" t="s">
        <v>273</v>
      </c>
      <c r="C465" s="275" t="s">
        <v>62</v>
      </c>
      <c r="D465" s="275" t="s">
        <v>8</v>
      </c>
      <c r="E465" s="275" t="s">
        <v>255</v>
      </c>
      <c r="F465" s="275" t="s">
        <v>157</v>
      </c>
      <c r="G465" s="27"/>
      <c r="H465" s="199"/>
      <c r="I465" s="195"/>
      <c r="J465" s="195">
        <f t="shared" si="26"/>
        <v>0</v>
      </c>
      <c r="K465" s="195"/>
      <c r="L465" s="201">
        <v>0</v>
      </c>
    </row>
    <row r="466" spans="1:12" ht="17.25" customHeight="1" hidden="1">
      <c r="A466" s="125" t="s">
        <v>159</v>
      </c>
      <c r="B466" s="275" t="s">
        <v>273</v>
      </c>
      <c r="C466" s="275" t="s">
        <v>62</v>
      </c>
      <c r="D466" s="275" t="s">
        <v>8</v>
      </c>
      <c r="E466" s="275" t="s">
        <v>255</v>
      </c>
      <c r="F466" s="275" t="s">
        <v>160</v>
      </c>
      <c r="G466" s="27"/>
      <c r="H466" s="199"/>
      <c r="I466" s="195"/>
      <c r="J466" s="195">
        <f t="shared" si="26"/>
        <v>0</v>
      </c>
      <c r="K466" s="195"/>
      <c r="L466" s="201">
        <v>0</v>
      </c>
    </row>
    <row r="467" spans="1:12" ht="22.5" customHeight="1" hidden="1">
      <c r="A467" s="125" t="s">
        <v>150</v>
      </c>
      <c r="B467" s="275" t="s">
        <v>273</v>
      </c>
      <c r="C467" s="275" t="s">
        <v>62</v>
      </c>
      <c r="D467" s="275" t="s">
        <v>8</v>
      </c>
      <c r="E467" s="275" t="s">
        <v>255</v>
      </c>
      <c r="F467" s="275" t="s">
        <v>152</v>
      </c>
      <c r="G467" s="27"/>
      <c r="H467" s="199"/>
      <c r="I467" s="195"/>
      <c r="J467" s="195">
        <f t="shared" si="26"/>
        <v>0</v>
      </c>
      <c r="K467" s="195"/>
      <c r="L467" s="201">
        <v>0</v>
      </c>
    </row>
    <row r="468" spans="1:12" ht="15.75" customHeight="1" hidden="1">
      <c r="A468" s="129" t="s">
        <v>167</v>
      </c>
      <c r="B468" s="275" t="s">
        <v>273</v>
      </c>
      <c r="C468" s="275" t="s">
        <v>62</v>
      </c>
      <c r="D468" s="275" t="s">
        <v>8</v>
      </c>
      <c r="E468" s="275" t="s">
        <v>255</v>
      </c>
      <c r="F468" s="275" t="s">
        <v>168</v>
      </c>
      <c r="G468" s="27"/>
      <c r="H468" s="199"/>
      <c r="I468" s="195"/>
      <c r="J468" s="195">
        <f t="shared" si="26"/>
        <v>0</v>
      </c>
      <c r="K468" s="195"/>
      <c r="L468" s="201">
        <v>0</v>
      </c>
    </row>
    <row r="469" spans="1:12" ht="17.25" customHeight="1">
      <c r="A469" s="135" t="s">
        <v>171</v>
      </c>
      <c r="B469" s="274" t="s">
        <v>273</v>
      </c>
      <c r="C469" s="274" t="s">
        <v>62</v>
      </c>
      <c r="D469" s="274" t="s">
        <v>9</v>
      </c>
      <c r="E469" s="274"/>
      <c r="F469" s="275"/>
      <c r="G469" s="27"/>
      <c r="H469" s="196">
        <f>H470+H482+H478+H480+H484</f>
        <v>558</v>
      </c>
      <c r="I469" s="195">
        <f>I470+I482+I478+I480+I484</f>
        <v>4.5</v>
      </c>
      <c r="J469" s="192">
        <f t="shared" si="26"/>
        <v>562.5</v>
      </c>
      <c r="K469" s="192"/>
      <c r="L469" s="195">
        <f>L470+L482+L478+L480+L484</f>
        <v>562.5</v>
      </c>
    </row>
    <row r="470" spans="1:12" ht="17.25" customHeight="1">
      <c r="A470" s="134" t="s">
        <v>256</v>
      </c>
      <c r="B470" s="275" t="s">
        <v>273</v>
      </c>
      <c r="C470" s="275" t="s">
        <v>62</v>
      </c>
      <c r="D470" s="275" t="s">
        <v>9</v>
      </c>
      <c r="E470" s="275" t="s">
        <v>257</v>
      </c>
      <c r="F470" s="275"/>
      <c r="G470" s="27"/>
      <c r="H470" s="196">
        <f>H475+H471+H473</f>
        <v>558</v>
      </c>
      <c r="I470" s="195">
        <f>I475+I471+I473</f>
        <v>4.5</v>
      </c>
      <c r="J470" s="195">
        <f t="shared" si="26"/>
        <v>562.5</v>
      </c>
      <c r="K470" s="195"/>
      <c r="L470" s="195">
        <f>L475+L471+L473</f>
        <v>562.5</v>
      </c>
    </row>
    <row r="471" spans="1:12" ht="63.75" customHeight="1" hidden="1">
      <c r="A471" s="148" t="s">
        <v>445</v>
      </c>
      <c r="B471" s="275" t="s">
        <v>273</v>
      </c>
      <c r="C471" s="275" t="s">
        <v>62</v>
      </c>
      <c r="D471" s="275" t="s">
        <v>9</v>
      </c>
      <c r="E471" s="275" t="s">
        <v>446</v>
      </c>
      <c r="F471" s="275"/>
      <c r="G471" s="27"/>
      <c r="H471" s="196">
        <f>H472</f>
        <v>0</v>
      </c>
      <c r="I471" s="195">
        <f>I472</f>
        <v>0</v>
      </c>
      <c r="J471" s="195">
        <f t="shared" si="26"/>
        <v>0</v>
      </c>
      <c r="K471" s="195"/>
      <c r="L471" s="195">
        <f>L472</f>
        <v>0</v>
      </c>
    </row>
    <row r="472" spans="1:12" s="66" customFormat="1" ht="38.25" customHeight="1" hidden="1">
      <c r="A472" s="149" t="s">
        <v>179</v>
      </c>
      <c r="B472" s="275" t="s">
        <v>273</v>
      </c>
      <c r="C472" s="275" t="s">
        <v>62</v>
      </c>
      <c r="D472" s="275" t="s">
        <v>9</v>
      </c>
      <c r="E472" s="275" t="s">
        <v>446</v>
      </c>
      <c r="F472" s="275" t="s">
        <v>180</v>
      </c>
      <c r="G472" s="63"/>
      <c r="H472" s="196"/>
      <c r="I472" s="195"/>
      <c r="J472" s="195">
        <f t="shared" si="26"/>
        <v>0</v>
      </c>
      <c r="K472" s="195"/>
      <c r="L472" s="195"/>
    </row>
    <row r="473" spans="1:12" ht="63.75" customHeight="1">
      <c r="A473" s="148" t="s">
        <v>447</v>
      </c>
      <c r="B473" s="275" t="s">
        <v>273</v>
      </c>
      <c r="C473" s="275" t="s">
        <v>62</v>
      </c>
      <c r="D473" s="275" t="s">
        <v>9</v>
      </c>
      <c r="E473" s="275" t="s">
        <v>258</v>
      </c>
      <c r="F473" s="275"/>
      <c r="G473" s="27"/>
      <c r="H473" s="196">
        <f>H474</f>
        <v>558</v>
      </c>
      <c r="I473" s="195">
        <f>I474</f>
        <v>4.5</v>
      </c>
      <c r="J473" s="195">
        <f t="shared" si="26"/>
        <v>562.5</v>
      </c>
      <c r="K473" s="195"/>
      <c r="L473" s="195">
        <f>L474</f>
        <v>562.5</v>
      </c>
    </row>
    <row r="474" spans="1:12" ht="25.5" customHeight="1">
      <c r="A474" s="134" t="s">
        <v>179</v>
      </c>
      <c r="B474" s="275" t="s">
        <v>273</v>
      </c>
      <c r="C474" s="275" t="s">
        <v>62</v>
      </c>
      <c r="D474" s="275" t="s">
        <v>9</v>
      </c>
      <c r="E474" s="275" t="s">
        <v>258</v>
      </c>
      <c r="F474" s="275" t="s">
        <v>180</v>
      </c>
      <c r="G474" s="27"/>
      <c r="H474" s="196">
        <v>558</v>
      </c>
      <c r="I474" s="195">
        <v>4.5</v>
      </c>
      <c r="J474" s="195">
        <f t="shared" si="26"/>
        <v>562.5</v>
      </c>
      <c r="K474" s="195"/>
      <c r="L474" s="195">
        <v>562.5</v>
      </c>
    </row>
    <row r="475" spans="1:12" ht="17.25" customHeight="1">
      <c r="A475" s="133" t="s">
        <v>259</v>
      </c>
      <c r="B475" s="275" t="s">
        <v>273</v>
      </c>
      <c r="C475" s="275" t="s">
        <v>62</v>
      </c>
      <c r="D475" s="275" t="s">
        <v>9</v>
      </c>
      <c r="E475" s="275" t="s">
        <v>260</v>
      </c>
      <c r="F475" s="275"/>
      <c r="G475" s="27"/>
      <c r="H475" s="196">
        <f>H476+H477</f>
        <v>0</v>
      </c>
      <c r="I475" s="195">
        <f>I476+I477</f>
        <v>0</v>
      </c>
      <c r="J475" s="195">
        <f t="shared" si="26"/>
        <v>0</v>
      </c>
      <c r="K475" s="195"/>
      <c r="L475" s="195">
        <f>L476+L477</f>
        <v>0</v>
      </c>
    </row>
    <row r="476" spans="1:12" ht="17.25" customHeight="1" hidden="1">
      <c r="A476" s="125" t="s">
        <v>150</v>
      </c>
      <c r="B476" s="275" t="s">
        <v>273</v>
      </c>
      <c r="C476" s="275" t="s">
        <v>62</v>
      </c>
      <c r="D476" s="275" t="s">
        <v>9</v>
      </c>
      <c r="E476" s="275" t="s">
        <v>260</v>
      </c>
      <c r="F476" s="275" t="s">
        <v>186</v>
      </c>
      <c r="G476" s="27"/>
      <c r="H476" s="199"/>
      <c r="I476" s="195"/>
      <c r="J476" s="195">
        <f t="shared" si="26"/>
        <v>0</v>
      </c>
      <c r="K476" s="195"/>
      <c r="L476" s="201"/>
    </row>
    <row r="477" spans="1:12" ht="17.25" customHeight="1" hidden="1">
      <c r="A477" s="125" t="s">
        <v>150</v>
      </c>
      <c r="B477" s="275" t="s">
        <v>273</v>
      </c>
      <c r="C477" s="275" t="s">
        <v>62</v>
      </c>
      <c r="D477" s="275" t="s">
        <v>9</v>
      </c>
      <c r="E477" s="275" t="s">
        <v>462</v>
      </c>
      <c r="F477" s="275" t="s">
        <v>186</v>
      </c>
      <c r="G477" s="27"/>
      <c r="H477" s="199"/>
      <c r="I477" s="195"/>
      <c r="J477" s="195">
        <f t="shared" si="26"/>
        <v>0</v>
      </c>
      <c r="K477" s="195"/>
      <c r="L477" s="201"/>
    </row>
    <row r="478" spans="1:12" ht="41.25" customHeight="1" hidden="1">
      <c r="A478" s="125" t="s">
        <v>517</v>
      </c>
      <c r="B478" s="275" t="s">
        <v>273</v>
      </c>
      <c r="C478" s="275" t="s">
        <v>62</v>
      </c>
      <c r="D478" s="275" t="s">
        <v>9</v>
      </c>
      <c r="E478" s="275" t="s">
        <v>508</v>
      </c>
      <c r="F478" s="275"/>
      <c r="G478" s="27"/>
      <c r="H478" s="199">
        <f>H479</f>
        <v>0</v>
      </c>
      <c r="I478" s="201">
        <f>I479</f>
        <v>0</v>
      </c>
      <c r="J478" s="195">
        <f t="shared" si="26"/>
        <v>0</v>
      </c>
      <c r="K478" s="195"/>
      <c r="L478" s="201">
        <f>L479</f>
        <v>0</v>
      </c>
    </row>
    <row r="479" spans="1:12" ht="32.25" customHeight="1" hidden="1">
      <c r="A479" s="133" t="s">
        <v>363</v>
      </c>
      <c r="B479" s="275" t="s">
        <v>273</v>
      </c>
      <c r="C479" s="275" t="s">
        <v>62</v>
      </c>
      <c r="D479" s="275" t="s">
        <v>9</v>
      </c>
      <c r="E479" s="275" t="s">
        <v>508</v>
      </c>
      <c r="F479" s="275" t="s">
        <v>364</v>
      </c>
      <c r="G479" s="27"/>
      <c r="H479" s="199"/>
      <c r="I479" s="195"/>
      <c r="J479" s="195">
        <f t="shared" si="26"/>
        <v>0</v>
      </c>
      <c r="K479" s="195"/>
      <c r="L479" s="201"/>
    </row>
    <row r="480" spans="1:12" ht="41.25" customHeight="1" hidden="1">
      <c r="A480" s="125" t="s">
        <v>516</v>
      </c>
      <c r="B480" s="275" t="s">
        <v>273</v>
      </c>
      <c r="C480" s="275" t="s">
        <v>62</v>
      </c>
      <c r="D480" s="275" t="s">
        <v>9</v>
      </c>
      <c r="E480" s="275" t="s">
        <v>509</v>
      </c>
      <c r="F480" s="275"/>
      <c r="G480" s="27"/>
      <c r="H480" s="199">
        <f>H481</f>
        <v>0</v>
      </c>
      <c r="I480" s="201">
        <f>I481</f>
        <v>0</v>
      </c>
      <c r="J480" s="195">
        <f t="shared" si="26"/>
        <v>0</v>
      </c>
      <c r="K480" s="195"/>
      <c r="L480" s="201">
        <f>L481</f>
        <v>0</v>
      </c>
    </row>
    <row r="481" spans="1:12" ht="26.25" customHeight="1" hidden="1">
      <c r="A481" s="133" t="s">
        <v>363</v>
      </c>
      <c r="B481" s="275" t="s">
        <v>273</v>
      </c>
      <c r="C481" s="275" t="s">
        <v>62</v>
      </c>
      <c r="D481" s="275" t="s">
        <v>9</v>
      </c>
      <c r="E481" s="275" t="s">
        <v>509</v>
      </c>
      <c r="F481" s="275" t="s">
        <v>364</v>
      </c>
      <c r="G481" s="27"/>
      <c r="H481" s="199"/>
      <c r="I481" s="195"/>
      <c r="J481" s="195">
        <f t="shared" si="26"/>
        <v>0</v>
      </c>
      <c r="K481" s="195"/>
      <c r="L481" s="201"/>
    </row>
    <row r="482" spans="1:12" ht="21.75" hidden="1">
      <c r="A482" s="133" t="s">
        <v>450</v>
      </c>
      <c r="B482" s="275" t="s">
        <v>273</v>
      </c>
      <c r="C482" s="275" t="s">
        <v>62</v>
      </c>
      <c r="D482" s="275" t="s">
        <v>9</v>
      </c>
      <c r="E482" s="275" t="s">
        <v>362</v>
      </c>
      <c r="F482" s="275"/>
      <c r="G482" s="27"/>
      <c r="H482" s="196">
        <f>H483</f>
        <v>0</v>
      </c>
      <c r="I482" s="195">
        <f>I483</f>
        <v>0</v>
      </c>
      <c r="J482" s="195">
        <f t="shared" si="26"/>
        <v>0</v>
      </c>
      <c r="K482" s="195"/>
      <c r="L482" s="195">
        <f>L483</f>
        <v>0</v>
      </c>
    </row>
    <row r="483" spans="1:12" ht="16.5" customHeight="1" hidden="1">
      <c r="A483" s="133" t="s">
        <v>363</v>
      </c>
      <c r="B483" s="275" t="s">
        <v>273</v>
      </c>
      <c r="C483" s="275" t="s">
        <v>62</v>
      </c>
      <c r="D483" s="275" t="s">
        <v>9</v>
      </c>
      <c r="E483" s="275" t="s">
        <v>362</v>
      </c>
      <c r="F483" s="275" t="s">
        <v>364</v>
      </c>
      <c r="G483" s="27"/>
      <c r="H483" s="199"/>
      <c r="I483" s="195"/>
      <c r="J483" s="195">
        <f t="shared" si="26"/>
        <v>0</v>
      </c>
      <c r="K483" s="195"/>
      <c r="L483" s="201"/>
    </row>
    <row r="484" spans="1:12" ht="29.25" customHeight="1" hidden="1">
      <c r="A484" s="125" t="s">
        <v>456</v>
      </c>
      <c r="B484" s="275" t="s">
        <v>273</v>
      </c>
      <c r="C484" s="275" t="s">
        <v>62</v>
      </c>
      <c r="D484" s="275" t="s">
        <v>9</v>
      </c>
      <c r="E484" s="275" t="s">
        <v>457</v>
      </c>
      <c r="F484" s="275"/>
      <c r="G484" s="27"/>
      <c r="H484" s="199">
        <f>H485</f>
        <v>0</v>
      </c>
      <c r="I484" s="201">
        <f>I485</f>
        <v>0</v>
      </c>
      <c r="J484" s="195">
        <f t="shared" si="26"/>
        <v>0</v>
      </c>
      <c r="K484" s="195"/>
      <c r="L484" s="201">
        <f>L485</f>
        <v>0</v>
      </c>
    </row>
    <row r="485" spans="1:12" ht="29.25" customHeight="1" hidden="1">
      <c r="A485" s="133" t="s">
        <v>363</v>
      </c>
      <c r="B485" s="275" t="s">
        <v>273</v>
      </c>
      <c r="C485" s="275" t="s">
        <v>62</v>
      </c>
      <c r="D485" s="275" t="s">
        <v>9</v>
      </c>
      <c r="E485" s="275" t="s">
        <v>457</v>
      </c>
      <c r="F485" s="275" t="s">
        <v>364</v>
      </c>
      <c r="G485" s="27"/>
      <c r="H485" s="199"/>
      <c r="I485" s="195"/>
      <c r="J485" s="195">
        <f t="shared" si="26"/>
        <v>0</v>
      </c>
      <c r="K485" s="195"/>
      <c r="L485" s="201"/>
    </row>
    <row r="486" spans="1:12" ht="18.75" customHeight="1">
      <c r="A486" s="150" t="s">
        <v>69</v>
      </c>
      <c r="B486" s="274" t="s">
        <v>273</v>
      </c>
      <c r="C486" s="274" t="s">
        <v>62</v>
      </c>
      <c r="D486" s="274" t="s">
        <v>13</v>
      </c>
      <c r="E486" s="274"/>
      <c r="F486" s="274"/>
      <c r="G486" s="27"/>
      <c r="H486" s="196">
        <f>H487+H492+H490</f>
        <v>0</v>
      </c>
      <c r="I486" s="195">
        <f>I487+I492+I490</f>
        <v>0</v>
      </c>
      <c r="J486" s="192">
        <f t="shared" si="26"/>
        <v>0</v>
      </c>
      <c r="K486" s="192"/>
      <c r="L486" s="195">
        <f>L487+L492+L490</f>
        <v>0</v>
      </c>
    </row>
    <row r="487" spans="1:12" ht="18" customHeight="1" hidden="1">
      <c r="A487" s="133" t="s">
        <v>261</v>
      </c>
      <c r="B487" s="275" t="s">
        <v>273</v>
      </c>
      <c r="C487" s="275" t="s">
        <v>62</v>
      </c>
      <c r="D487" s="275" t="s">
        <v>13</v>
      </c>
      <c r="E487" s="275" t="s">
        <v>118</v>
      </c>
      <c r="F487" s="275"/>
      <c r="G487" s="27"/>
      <c r="H487" s="196">
        <f>H488</f>
        <v>0</v>
      </c>
      <c r="I487" s="195">
        <f>I488</f>
        <v>0</v>
      </c>
      <c r="J487" s="195">
        <f t="shared" si="26"/>
        <v>0</v>
      </c>
      <c r="K487" s="195"/>
      <c r="L487" s="195">
        <f>L488</f>
        <v>0</v>
      </c>
    </row>
    <row r="488" spans="1:12" ht="17.25" customHeight="1" hidden="1">
      <c r="A488" s="133" t="s">
        <v>119</v>
      </c>
      <c r="B488" s="275" t="s">
        <v>273</v>
      </c>
      <c r="C488" s="275" t="s">
        <v>62</v>
      </c>
      <c r="D488" s="275" t="s">
        <v>13</v>
      </c>
      <c r="E488" s="275" t="s">
        <v>120</v>
      </c>
      <c r="F488" s="275"/>
      <c r="G488" s="27"/>
      <c r="H488" s="196">
        <f>H489</f>
        <v>0</v>
      </c>
      <c r="I488" s="195">
        <f>I489</f>
        <v>0</v>
      </c>
      <c r="J488" s="195">
        <f t="shared" si="26"/>
        <v>0</v>
      </c>
      <c r="K488" s="195"/>
      <c r="L488" s="195">
        <f>L489</f>
        <v>0</v>
      </c>
    </row>
    <row r="489" spans="1:12" ht="17.25" customHeight="1" hidden="1">
      <c r="A489" s="133" t="s">
        <v>98</v>
      </c>
      <c r="B489" s="275" t="s">
        <v>273</v>
      </c>
      <c r="C489" s="275" t="s">
        <v>62</v>
      </c>
      <c r="D489" s="275" t="s">
        <v>13</v>
      </c>
      <c r="E489" s="275" t="s">
        <v>120</v>
      </c>
      <c r="F489" s="275" t="s">
        <v>157</v>
      </c>
      <c r="G489" s="27"/>
      <c r="H489" s="199"/>
      <c r="I489" s="195"/>
      <c r="J489" s="195">
        <f t="shared" si="26"/>
        <v>0</v>
      </c>
      <c r="K489" s="195"/>
      <c r="L489" s="201">
        <v>0</v>
      </c>
    </row>
    <row r="490" spans="1:12" ht="27" customHeight="1" hidden="1">
      <c r="A490" s="133" t="s">
        <v>524</v>
      </c>
      <c r="B490" s="275" t="s">
        <v>273</v>
      </c>
      <c r="C490" s="275" t="s">
        <v>62</v>
      </c>
      <c r="D490" s="275" t="s">
        <v>13</v>
      </c>
      <c r="E490" s="275" t="s">
        <v>265</v>
      </c>
      <c r="F490" s="275"/>
      <c r="G490" s="27"/>
      <c r="H490" s="199"/>
      <c r="I490" s="195"/>
      <c r="J490" s="195">
        <f t="shared" si="26"/>
        <v>0</v>
      </c>
      <c r="K490" s="195"/>
      <c r="L490" s="201"/>
    </row>
    <row r="491" spans="1:12" ht="17.25" customHeight="1" hidden="1">
      <c r="A491" s="125" t="s">
        <v>150</v>
      </c>
      <c r="B491" s="275" t="s">
        <v>273</v>
      </c>
      <c r="C491" s="275" t="s">
        <v>62</v>
      </c>
      <c r="D491" s="275" t="s">
        <v>13</v>
      </c>
      <c r="E491" s="275" t="s">
        <v>265</v>
      </c>
      <c r="F491" s="275" t="s">
        <v>152</v>
      </c>
      <c r="G491" s="27"/>
      <c r="H491" s="199"/>
      <c r="I491" s="195"/>
      <c r="J491" s="195">
        <f t="shared" si="26"/>
        <v>0</v>
      </c>
      <c r="K491" s="195"/>
      <c r="L491" s="201"/>
    </row>
    <row r="492" spans="1:12" ht="24" customHeight="1">
      <c r="A492" s="133" t="s">
        <v>266</v>
      </c>
      <c r="B492" s="275" t="s">
        <v>273</v>
      </c>
      <c r="C492" s="275" t="s">
        <v>62</v>
      </c>
      <c r="D492" s="275" t="s">
        <v>13</v>
      </c>
      <c r="E492" s="275" t="s">
        <v>267</v>
      </c>
      <c r="F492" s="275"/>
      <c r="G492" s="27"/>
      <c r="H492" s="199">
        <f>H493</f>
        <v>0</v>
      </c>
      <c r="I492" s="201">
        <f>I493</f>
        <v>0</v>
      </c>
      <c r="J492" s="195">
        <f t="shared" si="26"/>
        <v>0</v>
      </c>
      <c r="K492" s="195"/>
      <c r="L492" s="201">
        <f>L493</f>
        <v>0</v>
      </c>
    </row>
    <row r="493" spans="1:12" ht="19.5" customHeight="1">
      <c r="A493" s="125" t="s">
        <v>150</v>
      </c>
      <c r="B493" s="275" t="s">
        <v>273</v>
      </c>
      <c r="C493" s="275" t="s">
        <v>62</v>
      </c>
      <c r="D493" s="275" t="s">
        <v>13</v>
      </c>
      <c r="E493" s="275" t="s">
        <v>267</v>
      </c>
      <c r="F493" s="275" t="s">
        <v>152</v>
      </c>
      <c r="G493" s="27"/>
      <c r="H493" s="199"/>
      <c r="I493" s="195"/>
      <c r="J493" s="195">
        <f t="shared" si="26"/>
        <v>0</v>
      </c>
      <c r="K493" s="195"/>
      <c r="L493" s="201"/>
    </row>
    <row r="494" spans="1:12" ht="19.5" customHeight="1">
      <c r="A494" s="132" t="s">
        <v>72</v>
      </c>
      <c r="B494" s="274" t="s">
        <v>273</v>
      </c>
      <c r="C494" s="274" t="s">
        <v>18</v>
      </c>
      <c r="D494" s="274"/>
      <c r="E494" s="274"/>
      <c r="F494" s="274"/>
      <c r="G494" s="20"/>
      <c r="H494" s="198">
        <f>H495</f>
        <v>903.6</v>
      </c>
      <c r="I494" s="192">
        <f>I495</f>
        <v>376.58</v>
      </c>
      <c r="J494" s="192">
        <f t="shared" si="26"/>
        <v>1280.18</v>
      </c>
      <c r="K494" s="192"/>
      <c r="L494" s="200">
        <f>L495</f>
        <v>1280.18</v>
      </c>
    </row>
    <row r="495" spans="1:12" ht="15">
      <c r="A495" s="132" t="s">
        <v>52</v>
      </c>
      <c r="B495" s="274" t="s">
        <v>273</v>
      </c>
      <c r="C495" s="274" t="s">
        <v>18</v>
      </c>
      <c r="D495" s="274" t="s">
        <v>8</v>
      </c>
      <c r="E495" s="274"/>
      <c r="F495" s="274"/>
      <c r="G495" s="20">
        <f>G496</f>
        <v>0</v>
      </c>
      <c r="H495" s="198">
        <f>H496+H500</f>
        <v>903.6</v>
      </c>
      <c r="I495" s="200">
        <f>I496+I500</f>
        <v>376.58</v>
      </c>
      <c r="J495" s="192">
        <f t="shared" si="26"/>
        <v>1280.18</v>
      </c>
      <c r="K495" s="192"/>
      <c r="L495" s="200">
        <f>L496+L500</f>
        <v>1280.18</v>
      </c>
    </row>
    <row r="496" spans="1:12" ht="29.25" customHeight="1">
      <c r="A496" s="133" t="s">
        <v>353</v>
      </c>
      <c r="B496" s="275" t="s">
        <v>273</v>
      </c>
      <c r="C496" s="275" t="s">
        <v>18</v>
      </c>
      <c r="D496" s="275" t="s">
        <v>8</v>
      </c>
      <c r="E496" s="275" t="s">
        <v>354</v>
      </c>
      <c r="F496" s="275"/>
      <c r="G496" s="27">
        <f>G497</f>
        <v>0</v>
      </c>
      <c r="H496" s="196">
        <f>H497</f>
        <v>903.6</v>
      </c>
      <c r="I496" s="195">
        <f>I497</f>
        <v>376.58</v>
      </c>
      <c r="J496" s="195">
        <f t="shared" si="26"/>
        <v>1280.18</v>
      </c>
      <c r="K496" s="195"/>
      <c r="L496" s="195">
        <f>L497</f>
        <v>1280.18</v>
      </c>
    </row>
    <row r="497" spans="1:12" ht="27" customHeight="1">
      <c r="A497" s="133" t="s">
        <v>355</v>
      </c>
      <c r="B497" s="275" t="s">
        <v>273</v>
      </c>
      <c r="C497" s="275" t="s">
        <v>18</v>
      </c>
      <c r="D497" s="275" t="s">
        <v>8</v>
      </c>
      <c r="E497" s="275" t="s">
        <v>356</v>
      </c>
      <c r="F497" s="275"/>
      <c r="G497" s="27">
        <f>G498</f>
        <v>0</v>
      </c>
      <c r="H497" s="196">
        <f>H498+H499</f>
        <v>903.6</v>
      </c>
      <c r="I497" s="195">
        <f>I498+I499</f>
        <v>376.58</v>
      </c>
      <c r="J497" s="195">
        <f t="shared" si="26"/>
        <v>1280.18</v>
      </c>
      <c r="K497" s="195"/>
      <c r="L497" s="195">
        <f>L498+L499</f>
        <v>1280.18</v>
      </c>
    </row>
    <row r="498" spans="1:12" ht="16.5" customHeight="1" hidden="1">
      <c r="A498" s="133" t="s">
        <v>224</v>
      </c>
      <c r="B498" s="275" t="s">
        <v>273</v>
      </c>
      <c r="C498" s="275" t="s">
        <v>18</v>
      </c>
      <c r="D498" s="275" t="s">
        <v>8</v>
      </c>
      <c r="E498" s="275" t="s">
        <v>356</v>
      </c>
      <c r="F498" s="275" t="s">
        <v>225</v>
      </c>
      <c r="G498" s="27"/>
      <c r="H498" s="199"/>
      <c r="I498" s="195"/>
      <c r="J498" s="195">
        <f t="shared" si="26"/>
        <v>0</v>
      </c>
      <c r="K498" s="195"/>
      <c r="L498" s="201"/>
    </row>
    <row r="499" spans="1:12" ht="16.5" customHeight="1">
      <c r="A499" s="133" t="s">
        <v>349</v>
      </c>
      <c r="B499" s="275" t="s">
        <v>273</v>
      </c>
      <c r="C499" s="275" t="s">
        <v>18</v>
      </c>
      <c r="D499" s="275" t="s">
        <v>8</v>
      </c>
      <c r="E499" s="275" t="s">
        <v>356</v>
      </c>
      <c r="F499" s="275" t="s">
        <v>350</v>
      </c>
      <c r="G499" s="27"/>
      <c r="H499" s="199">
        <v>903.6</v>
      </c>
      <c r="I499" s="195">
        <v>376.58</v>
      </c>
      <c r="J499" s="195">
        <f t="shared" si="26"/>
        <v>1280.18</v>
      </c>
      <c r="K499" s="195"/>
      <c r="L499" s="201">
        <v>1280.18</v>
      </c>
    </row>
    <row r="500" spans="1:12" ht="27" customHeight="1" hidden="1">
      <c r="A500" s="133" t="s">
        <v>514</v>
      </c>
      <c r="B500" s="275" t="s">
        <v>273</v>
      </c>
      <c r="C500" s="275" t="s">
        <v>18</v>
      </c>
      <c r="D500" s="275" t="s">
        <v>8</v>
      </c>
      <c r="E500" s="275" t="s">
        <v>506</v>
      </c>
      <c r="F500" s="275"/>
      <c r="G500" s="27"/>
      <c r="H500" s="199">
        <f>H501</f>
        <v>0</v>
      </c>
      <c r="I500" s="201">
        <f>I501</f>
        <v>0</v>
      </c>
      <c r="J500" s="195">
        <f t="shared" si="26"/>
        <v>0</v>
      </c>
      <c r="K500" s="195"/>
      <c r="L500" s="201">
        <f>L501</f>
        <v>0</v>
      </c>
    </row>
    <row r="501" spans="1:12" ht="24.75" customHeight="1" hidden="1">
      <c r="A501" s="133" t="s">
        <v>518</v>
      </c>
      <c r="B501" s="275" t="s">
        <v>273</v>
      </c>
      <c r="C501" s="275" t="s">
        <v>18</v>
      </c>
      <c r="D501" s="275" t="s">
        <v>8</v>
      </c>
      <c r="E501" s="275" t="s">
        <v>506</v>
      </c>
      <c r="F501" s="275" t="s">
        <v>507</v>
      </c>
      <c r="G501" s="27"/>
      <c r="H501" s="199"/>
      <c r="I501" s="195"/>
      <c r="J501" s="195">
        <f t="shared" si="26"/>
        <v>0</v>
      </c>
      <c r="K501" s="195"/>
      <c r="L501" s="201"/>
    </row>
    <row r="502" spans="1:13" ht="15">
      <c r="A502" s="271" t="s">
        <v>365</v>
      </c>
      <c r="B502" s="276" t="s">
        <v>228</v>
      </c>
      <c r="C502" s="276"/>
      <c r="D502" s="276"/>
      <c r="E502" s="276"/>
      <c r="F502" s="276"/>
      <c r="G502" s="101" t="e">
        <f>G503+G519</f>
        <v>#REF!</v>
      </c>
      <c r="H502" s="194">
        <f>H503+H509+H519+H561+H554</f>
        <v>8393.55</v>
      </c>
      <c r="I502" s="194">
        <f>I503+I509+I519+I561+I554</f>
        <v>3864.242</v>
      </c>
      <c r="J502" s="194">
        <f t="shared" si="26"/>
        <v>12257.792</v>
      </c>
      <c r="K502" s="194">
        <f>J507+J513+J517+J518+J522+J526+J527+J528+J529+J533+J534+J535+J536+J537+J538+J540+J544+J549+J551+J552+J553+J558+J566+J567</f>
        <v>12101.091999999999</v>
      </c>
      <c r="L502" s="268">
        <f>L503+L509+L519+L561+L554</f>
        <v>12183.392</v>
      </c>
      <c r="M502" s="272"/>
    </row>
    <row r="503" spans="1:12" s="69" customFormat="1" ht="14.25">
      <c r="A503" s="132" t="s">
        <v>5</v>
      </c>
      <c r="B503" s="274" t="s">
        <v>228</v>
      </c>
      <c r="C503" s="274" t="s">
        <v>7</v>
      </c>
      <c r="D503" s="274"/>
      <c r="E503" s="274"/>
      <c r="F503" s="274"/>
      <c r="G503" s="20" t="e">
        <f aca="true" t="shared" si="28" ref="G503:L505">G504</f>
        <v>#REF!</v>
      </c>
      <c r="H503" s="193">
        <f t="shared" si="28"/>
        <v>805</v>
      </c>
      <c r="I503" s="192">
        <f t="shared" si="28"/>
        <v>146.892</v>
      </c>
      <c r="J503" s="192">
        <f t="shared" si="26"/>
        <v>951.892</v>
      </c>
      <c r="K503" s="192"/>
      <c r="L503" s="192">
        <f t="shared" si="28"/>
        <v>951.892</v>
      </c>
    </row>
    <row r="504" spans="1:12" s="61" customFormat="1" ht="31.5">
      <c r="A504" s="133" t="s">
        <v>195</v>
      </c>
      <c r="B504" s="274" t="s">
        <v>228</v>
      </c>
      <c r="C504" s="274" t="s">
        <v>7</v>
      </c>
      <c r="D504" s="274" t="s">
        <v>10</v>
      </c>
      <c r="E504" s="274"/>
      <c r="F504" s="274"/>
      <c r="G504" s="20" t="e">
        <f t="shared" si="28"/>
        <v>#REF!</v>
      </c>
      <c r="H504" s="193">
        <f t="shared" si="28"/>
        <v>805</v>
      </c>
      <c r="I504" s="192">
        <f t="shared" si="28"/>
        <v>146.892</v>
      </c>
      <c r="J504" s="192">
        <f t="shared" si="26"/>
        <v>951.892</v>
      </c>
      <c r="K504" s="192"/>
      <c r="L504" s="192">
        <f t="shared" si="28"/>
        <v>951.892</v>
      </c>
    </row>
    <row r="505" spans="1:12" ht="15">
      <c r="A505" s="133" t="s">
        <v>261</v>
      </c>
      <c r="B505" s="275" t="s">
        <v>228</v>
      </c>
      <c r="C505" s="275" t="s">
        <v>7</v>
      </c>
      <c r="D505" s="275" t="s">
        <v>10</v>
      </c>
      <c r="E505" s="275" t="s">
        <v>118</v>
      </c>
      <c r="F505" s="275"/>
      <c r="G505" s="27" t="e">
        <f t="shared" si="28"/>
        <v>#REF!</v>
      </c>
      <c r="H505" s="196">
        <f t="shared" si="28"/>
        <v>805</v>
      </c>
      <c r="I505" s="195">
        <f t="shared" si="28"/>
        <v>146.892</v>
      </c>
      <c r="J505" s="195">
        <f t="shared" si="26"/>
        <v>951.892</v>
      </c>
      <c r="K505" s="195"/>
      <c r="L505" s="195">
        <f t="shared" si="28"/>
        <v>951.892</v>
      </c>
    </row>
    <row r="506" spans="1:12" ht="15">
      <c r="A506" s="133" t="s">
        <v>119</v>
      </c>
      <c r="B506" s="275" t="s">
        <v>228</v>
      </c>
      <c r="C506" s="275" t="s">
        <v>7</v>
      </c>
      <c r="D506" s="275" t="s">
        <v>10</v>
      </c>
      <c r="E506" s="275" t="s">
        <v>120</v>
      </c>
      <c r="F506" s="275"/>
      <c r="G506" s="27" t="e">
        <f>#REF!</f>
        <v>#REF!</v>
      </c>
      <c r="H506" s="196">
        <f>H507+H508</f>
        <v>805</v>
      </c>
      <c r="I506" s="195">
        <f>I507+I508</f>
        <v>146.892</v>
      </c>
      <c r="J506" s="195">
        <f t="shared" si="26"/>
        <v>951.892</v>
      </c>
      <c r="K506" s="195"/>
      <c r="L506" s="195">
        <f>L507+L508</f>
        <v>951.892</v>
      </c>
    </row>
    <row r="507" spans="1:12" ht="15">
      <c r="A507" s="129" t="s">
        <v>366</v>
      </c>
      <c r="B507" s="275" t="s">
        <v>228</v>
      </c>
      <c r="C507" s="275" t="s">
        <v>7</v>
      </c>
      <c r="D507" s="275" t="s">
        <v>10</v>
      </c>
      <c r="E507" s="275" t="s">
        <v>120</v>
      </c>
      <c r="F507" s="275" t="s">
        <v>157</v>
      </c>
      <c r="G507" s="27"/>
      <c r="H507" s="196">
        <v>805</v>
      </c>
      <c r="I507" s="195">
        <v>146.892</v>
      </c>
      <c r="J507" s="195">
        <f t="shared" si="26"/>
        <v>951.892</v>
      </c>
      <c r="K507" s="195"/>
      <c r="L507" s="195">
        <v>951.892</v>
      </c>
    </row>
    <row r="508" spans="1:12" ht="15" hidden="1">
      <c r="A508" s="133" t="s">
        <v>96</v>
      </c>
      <c r="B508" s="275" t="s">
        <v>228</v>
      </c>
      <c r="C508" s="275" t="s">
        <v>7</v>
      </c>
      <c r="D508" s="275" t="s">
        <v>10</v>
      </c>
      <c r="E508" s="275" t="s">
        <v>120</v>
      </c>
      <c r="F508" s="275" t="s">
        <v>95</v>
      </c>
      <c r="G508" s="27"/>
      <c r="H508" s="196"/>
      <c r="I508" s="195"/>
      <c r="J508" s="192">
        <f t="shared" si="26"/>
        <v>0</v>
      </c>
      <c r="K508" s="192"/>
      <c r="L508" s="195"/>
    </row>
    <row r="509" spans="1:12" s="69" customFormat="1" ht="14.25">
      <c r="A509" s="146" t="s">
        <v>42</v>
      </c>
      <c r="B509" s="274" t="s">
        <v>228</v>
      </c>
      <c r="C509" s="274" t="s">
        <v>15</v>
      </c>
      <c r="D509" s="274"/>
      <c r="E509" s="274"/>
      <c r="F509" s="274"/>
      <c r="G509" s="20" t="e">
        <f>G532+#REF!+#REF!</f>
        <v>#REF!</v>
      </c>
      <c r="H509" s="193">
        <f>H510</f>
        <v>0</v>
      </c>
      <c r="I509" s="192">
        <f>I510</f>
        <v>340.427</v>
      </c>
      <c r="J509" s="192">
        <f t="shared" si="26"/>
        <v>340.427</v>
      </c>
      <c r="K509" s="192"/>
      <c r="L509" s="192">
        <f>L510</f>
        <v>340.427</v>
      </c>
    </row>
    <row r="510" spans="1:12" s="61" customFormat="1" ht="14.25">
      <c r="A510" s="133" t="s">
        <v>47</v>
      </c>
      <c r="B510" s="274" t="s">
        <v>228</v>
      </c>
      <c r="C510" s="274" t="s">
        <v>15</v>
      </c>
      <c r="D510" s="274" t="s">
        <v>15</v>
      </c>
      <c r="E510" s="274"/>
      <c r="F510" s="274"/>
      <c r="G510" s="20" t="e">
        <f>#REF!</f>
        <v>#REF!</v>
      </c>
      <c r="H510" s="193">
        <f>H511+H515</f>
        <v>0</v>
      </c>
      <c r="I510" s="192">
        <f>I511+I515</f>
        <v>340.427</v>
      </c>
      <c r="J510" s="192">
        <f t="shared" si="26"/>
        <v>340.427</v>
      </c>
      <c r="K510" s="192"/>
      <c r="L510" s="192">
        <f>L511+L515</f>
        <v>340.427</v>
      </c>
    </row>
    <row r="511" spans="1:12" ht="15">
      <c r="A511" s="133" t="s">
        <v>100</v>
      </c>
      <c r="B511" s="275" t="s">
        <v>228</v>
      </c>
      <c r="C511" s="275" t="s">
        <v>15</v>
      </c>
      <c r="D511" s="275" t="s">
        <v>15</v>
      </c>
      <c r="E511" s="275" t="s">
        <v>367</v>
      </c>
      <c r="F511" s="275"/>
      <c r="G511" s="27"/>
      <c r="H511" s="196">
        <f>H512+H513</f>
        <v>0</v>
      </c>
      <c r="I511" s="195">
        <f>I512+I513+I514</f>
        <v>340.427</v>
      </c>
      <c r="J511" s="195">
        <f>J512+J513+J514</f>
        <v>340.427</v>
      </c>
      <c r="K511" s="195">
        <f>K512+K513+K514</f>
        <v>0</v>
      </c>
      <c r="L511" s="195">
        <f>L512+L513+L514</f>
        <v>340.427</v>
      </c>
    </row>
    <row r="512" spans="1:12" ht="15" hidden="1">
      <c r="A512" s="122" t="s">
        <v>102</v>
      </c>
      <c r="B512" s="275" t="s">
        <v>228</v>
      </c>
      <c r="C512" s="275" t="s">
        <v>15</v>
      </c>
      <c r="D512" s="275" t="s">
        <v>15</v>
      </c>
      <c r="E512" s="275" t="s">
        <v>367</v>
      </c>
      <c r="F512" s="275" t="s">
        <v>99</v>
      </c>
      <c r="G512" s="27"/>
      <c r="H512" s="196"/>
      <c r="I512" s="195"/>
      <c r="J512" s="195">
        <f t="shared" si="26"/>
        <v>0</v>
      </c>
      <c r="K512" s="195"/>
      <c r="L512" s="195"/>
    </row>
    <row r="513" spans="1:12" ht="15">
      <c r="A513" s="129" t="s">
        <v>366</v>
      </c>
      <c r="B513" s="275" t="s">
        <v>228</v>
      </c>
      <c r="C513" s="275" t="s">
        <v>15</v>
      </c>
      <c r="D513" s="275" t="s">
        <v>15</v>
      </c>
      <c r="E513" s="275" t="s">
        <v>367</v>
      </c>
      <c r="F513" s="275" t="s">
        <v>157</v>
      </c>
      <c r="G513" s="27"/>
      <c r="H513" s="196"/>
      <c r="I513" s="195">
        <f>174.227+9.5</f>
        <v>183.727</v>
      </c>
      <c r="J513" s="195">
        <f t="shared" si="26"/>
        <v>183.727</v>
      </c>
      <c r="K513" s="195"/>
      <c r="L513" s="195">
        <v>183.727</v>
      </c>
    </row>
    <row r="514" spans="1:12" ht="31.5">
      <c r="A514" s="125" t="s">
        <v>150</v>
      </c>
      <c r="B514" s="275" t="s">
        <v>228</v>
      </c>
      <c r="C514" s="275" t="s">
        <v>15</v>
      </c>
      <c r="D514" s="275" t="s">
        <v>15</v>
      </c>
      <c r="E514" s="275" t="s">
        <v>367</v>
      </c>
      <c r="F514" s="275" t="s">
        <v>152</v>
      </c>
      <c r="G514" s="27"/>
      <c r="H514" s="196"/>
      <c r="I514" s="195">
        <v>156.7</v>
      </c>
      <c r="J514" s="195">
        <f>I514</f>
        <v>156.7</v>
      </c>
      <c r="K514" s="195"/>
      <c r="L514" s="195">
        <v>156.7</v>
      </c>
    </row>
    <row r="515" spans="1:12" ht="15" hidden="1">
      <c r="A515" s="133" t="s">
        <v>262</v>
      </c>
      <c r="B515" s="275" t="s">
        <v>228</v>
      </c>
      <c r="C515" s="275" t="s">
        <v>15</v>
      </c>
      <c r="D515" s="275" t="s">
        <v>15</v>
      </c>
      <c r="E515" s="275" t="s">
        <v>263</v>
      </c>
      <c r="F515" s="275"/>
      <c r="G515" s="27"/>
      <c r="H515" s="196">
        <f>H516</f>
        <v>0</v>
      </c>
      <c r="I515" s="195">
        <f>I516</f>
        <v>0</v>
      </c>
      <c r="J515" s="195">
        <f t="shared" si="26"/>
        <v>0</v>
      </c>
      <c r="K515" s="195"/>
      <c r="L515" s="195">
        <f>L516</f>
        <v>0</v>
      </c>
    </row>
    <row r="516" spans="1:12" ht="21.75" hidden="1">
      <c r="A516" s="133" t="s">
        <v>450</v>
      </c>
      <c r="B516" s="275" t="s">
        <v>228</v>
      </c>
      <c r="C516" s="275" t="s">
        <v>15</v>
      </c>
      <c r="D516" s="275" t="s">
        <v>15</v>
      </c>
      <c r="E516" s="275" t="s">
        <v>362</v>
      </c>
      <c r="F516" s="275"/>
      <c r="G516" s="27"/>
      <c r="H516" s="196">
        <f>H517+H518</f>
        <v>0</v>
      </c>
      <c r="I516" s="195">
        <f>I517+I518</f>
        <v>0</v>
      </c>
      <c r="J516" s="195">
        <f t="shared" si="26"/>
        <v>0</v>
      </c>
      <c r="K516" s="195"/>
      <c r="L516" s="195">
        <f>L517+L518</f>
        <v>0</v>
      </c>
    </row>
    <row r="517" spans="1:12" ht="24.75" customHeight="1" hidden="1">
      <c r="A517" s="125" t="s">
        <v>159</v>
      </c>
      <c r="B517" s="275" t="s">
        <v>228</v>
      </c>
      <c r="C517" s="275" t="s">
        <v>15</v>
      </c>
      <c r="D517" s="275" t="s">
        <v>15</v>
      </c>
      <c r="E517" s="275" t="s">
        <v>362</v>
      </c>
      <c r="F517" s="275" t="s">
        <v>160</v>
      </c>
      <c r="G517" s="27"/>
      <c r="H517" s="196"/>
      <c r="I517" s="195"/>
      <c r="J517" s="195">
        <f t="shared" si="26"/>
        <v>0</v>
      </c>
      <c r="K517" s="195"/>
      <c r="L517" s="195">
        <v>0</v>
      </c>
    </row>
    <row r="518" spans="1:12" ht="19.5" customHeight="1" hidden="1">
      <c r="A518" s="125" t="s">
        <v>150</v>
      </c>
      <c r="B518" s="275" t="s">
        <v>228</v>
      </c>
      <c r="C518" s="275" t="s">
        <v>15</v>
      </c>
      <c r="D518" s="275" t="s">
        <v>15</v>
      </c>
      <c r="E518" s="275" t="s">
        <v>362</v>
      </c>
      <c r="F518" s="275" t="s">
        <v>152</v>
      </c>
      <c r="G518" s="27"/>
      <c r="H518" s="196"/>
      <c r="I518" s="195"/>
      <c r="J518" s="195">
        <f aca="true" t="shared" si="29" ref="J518:J546">H518+I518</f>
        <v>0</v>
      </c>
      <c r="K518" s="195"/>
      <c r="L518" s="195">
        <v>0</v>
      </c>
    </row>
    <row r="519" spans="1:12" s="69" customFormat="1" ht="14.25">
      <c r="A519" s="132" t="s">
        <v>451</v>
      </c>
      <c r="B519" s="274" t="s">
        <v>228</v>
      </c>
      <c r="C519" s="274" t="s">
        <v>35</v>
      </c>
      <c r="D519" s="274"/>
      <c r="E519" s="274"/>
      <c r="F519" s="274"/>
      <c r="G519" s="20" t="e">
        <f>G520+#REF!</f>
        <v>#REF!</v>
      </c>
      <c r="H519" s="193">
        <f>H520+H545</f>
        <v>6306.69</v>
      </c>
      <c r="I519" s="192">
        <f>I520+I545</f>
        <v>2337.483</v>
      </c>
      <c r="J519" s="192">
        <f t="shared" si="29"/>
        <v>8644.172999999999</v>
      </c>
      <c r="K519" s="192"/>
      <c r="L519" s="192">
        <f>L520+L545</f>
        <v>8569.773000000001</v>
      </c>
    </row>
    <row r="520" spans="1:12" s="61" customFormat="1" ht="14.25">
      <c r="A520" s="133" t="s">
        <v>51</v>
      </c>
      <c r="B520" s="274" t="s">
        <v>228</v>
      </c>
      <c r="C520" s="274" t="s">
        <v>35</v>
      </c>
      <c r="D520" s="274" t="s">
        <v>7</v>
      </c>
      <c r="E520" s="274"/>
      <c r="F520" s="274"/>
      <c r="G520" s="20" t="e">
        <f>G523+G530</f>
        <v>#REF!</v>
      </c>
      <c r="H520" s="193">
        <f>H523+H530+H541+H543+H521</f>
        <v>4007.2</v>
      </c>
      <c r="I520" s="192">
        <f>I523+I530+I541+I543+I521</f>
        <v>1628.957</v>
      </c>
      <c r="J520" s="192">
        <f t="shared" si="29"/>
        <v>5636.157</v>
      </c>
      <c r="K520" s="192"/>
      <c r="L520" s="192">
        <f>L523+L530+L541+L543+L521</f>
        <v>5635.7570000000005</v>
      </c>
    </row>
    <row r="521" spans="1:12" s="61" customFormat="1" ht="21" hidden="1">
      <c r="A521" s="133" t="s">
        <v>519</v>
      </c>
      <c r="B521" s="275" t="s">
        <v>228</v>
      </c>
      <c r="C521" s="275" t="s">
        <v>35</v>
      </c>
      <c r="D521" s="275" t="s">
        <v>7</v>
      </c>
      <c r="E521" s="275" t="s">
        <v>511</v>
      </c>
      <c r="F521" s="275"/>
      <c r="G521" s="20"/>
      <c r="H521" s="196">
        <f>H522</f>
        <v>0</v>
      </c>
      <c r="I521" s="195">
        <f>I522</f>
        <v>0</v>
      </c>
      <c r="J521" s="195">
        <f t="shared" si="29"/>
        <v>0</v>
      </c>
      <c r="K521" s="195"/>
      <c r="L521" s="195">
        <f>L522</f>
        <v>0</v>
      </c>
    </row>
    <row r="522" spans="1:12" s="61" customFormat="1" ht="31.5" hidden="1">
      <c r="A522" s="125" t="s">
        <v>150</v>
      </c>
      <c r="B522" s="275" t="s">
        <v>228</v>
      </c>
      <c r="C522" s="275" t="s">
        <v>35</v>
      </c>
      <c r="D522" s="275" t="s">
        <v>7</v>
      </c>
      <c r="E522" s="275" t="s">
        <v>511</v>
      </c>
      <c r="F522" s="275" t="s">
        <v>152</v>
      </c>
      <c r="G522" s="20"/>
      <c r="H522" s="196"/>
      <c r="I522" s="195"/>
      <c r="J522" s="195">
        <f t="shared" si="29"/>
        <v>0</v>
      </c>
      <c r="K522" s="195"/>
      <c r="L522" s="195"/>
    </row>
    <row r="523" spans="1:12" ht="15">
      <c r="A523" s="133" t="s">
        <v>368</v>
      </c>
      <c r="B523" s="275" t="s">
        <v>228</v>
      </c>
      <c r="C523" s="275" t="s">
        <v>35</v>
      </c>
      <c r="D523" s="275" t="s">
        <v>7</v>
      </c>
      <c r="E523" s="275" t="s">
        <v>369</v>
      </c>
      <c r="F523" s="275"/>
      <c r="G523" s="27">
        <f aca="true" t="shared" si="30" ref="G523:L523">G524</f>
        <v>67.58</v>
      </c>
      <c r="H523" s="196">
        <f t="shared" si="30"/>
        <v>953.8300000000002</v>
      </c>
      <c r="I523" s="195">
        <f t="shared" si="30"/>
        <v>126.14</v>
      </c>
      <c r="J523" s="195">
        <f t="shared" si="29"/>
        <v>1079.9700000000003</v>
      </c>
      <c r="K523" s="195"/>
      <c r="L523" s="195">
        <f t="shared" si="30"/>
        <v>1079.97</v>
      </c>
    </row>
    <row r="524" spans="1:12" ht="15">
      <c r="A524" s="133" t="s">
        <v>100</v>
      </c>
      <c r="B524" s="275" t="s">
        <v>228</v>
      </c>
      <c r="C524" s="275" t="s">
        <v>35</v>
      </c>
      <c r="D524" s="275" t="s">
        <v>7</v>
      </c>
      <c r="E524" s="275" t="s">
        <v>370</v>
      </c>
      <c r="F524" s="275"/>
      <c r="G524" s="27">
        <f>G525</f>
        <v>67.58</v>
      </c>
      <c r="H524" s="196">
        <f>H525+H526+H527+H528+H529</f>
        <v>953.8300000000002</v>
      </c>
      <c r="I524" s="195">
        <f>I525+I526+I527+I528+I529</f>
        <v>126.14</v>
      </c>
      <c r="J524" s="195">
        <f t="shared" si="29"/>
        <v>1079.9700000000003</v>
      </c>
      <c r="K524" s="195"/>
      <c r="L524" s="195">
        <f>L525+L526+L527+L528+L529</f>
        <v>1079.97</v>
      </c>
    </row>
    <row r="525" spans="1:12" ht="15" hidden="1">
      <c r="A525" s="133" t="s">
        <v>98</v>
      </c>
      <c r="B525" s="275" t="s">
        <v>228</v>
      </c>
      <c r="C525" s="275" t="s">
        <v>35</v>
      </c>
      <c r="D525" s="275" t="s">
        <v>7</v>
      </c>
      <c r="E525" s="275" t="s">
        <v>370</v>
      </c>
      <c r="F525" s="275" t="s">
        <v>99</v>
      </c>
      <c r="G525" s="27">
        <f>67.58</f>
        <v>67.58</v>
      </c>
      <c r="H525" s="196"/>
      <c r="I525" s="195"/>
      <c r="J525" s="195">
        <f t="shared" si="29"/>
        <v>0</v>
      </c>
      <c r="K525" s="195"/>
      <c r="L525" s="195"/>
    </row>
    <row r="526" spans="1:12" ht="15.75" customHeight="1">
      <c r="A526" s="125" t="s">
        <v>156</v>
      </c>
      <c r="B526" s="275" t="s">
        <v>228</v>
      </c>
      <c r="C526" s="275" t="s">
        <v>35</v>
      </c>
      <c r="D526" s="275" t="s">
        <v>7</v>
      </c>
      <c r="E526" s="275" t="s">
        <v>370</v>
      </c>
      <c r="F526" s="275" t="s">
        <v>157</v>
      </c>
      <c r="G526" s="27"/>
      <c r="H526" s="196">
        <v>702.7</v>
      </c>
      <c r="I526" s="195">
        <f>70.14+42</f>
        <v>112.14</v>
      </c>
      <c r="J526" s="195">
        <f t="shared" si="29"/>
        <v>814.84</v>
      </c>
      <c r="K526" s="195"/>
      <c r="L526" s="195">
        <v>814.84</v>
      </c>
    </row>
    <row r="527" spans="1:12" ht="21" customHeight="1">
      <c r="A527" s="125" t="s">
        <v>159</v>
      </c>
      <c r="B527" s="275" t="s">
        <v>228</v>
      </c>
      <c r="C527" s="275" t="s">
        <v>35</v>
      </c>
      <c r="D527" s="275" t="s">
        <v>7</v>
      </c>
      <c r="E527" s="275" t="s">
        <v>370</v>
      </c>
      <c r="F527" s="275" t="s">
        <v>160</v>
      </c>
      <c r="G527" s="27"/>
      <c r="H527" s="196">
        <v>1.7</v>
      </c>
      <c r="I527" s="195"/>
      <c r="J527" s="195">
        <f t="shared" si="29"/>
        <v>1.7</v>
      </c>
      <c r="K527" s="195"/>
      <c r="L527" s="195">
        <v>1.7</v>
      </c>
    </row>
    <row r="528" spans="1:12" ht="22.5" customHeight="1">
      <c r="A528" s="125" t="s">
        <v>163</v>
      </c>
      <c r="B528" s="275" t="s">
        <v>228</v>
      </c>
      <c r="C528" s="275" t="s">
        <v>35</v>
      </c>
      <c r="D528" s="275" t="s">
        <v>7</v>
      </c>
      <c r="E528" s="275" t="s">
        <v>370</v>
      </c>
      <c r="F528" s="275" t="s">
        <v>164</v>
      </c>
      <c r="G528" s="27"/>
      <c r="H528" s="196"/>
      <c r="I528" s="195">
        <v>14</v>
      </c>
      <c r="J528" s="195">
        <f t="shared" si="29"/>
        <v>14</v>
      </c>
      <c r="K528" s="195"/>
      <c r="L528" s="195">
        <v>14</v>
      </c>
    </row>
    <row r="529" spans="1:12" ht="20.25" customHeight="1">
      <c r="A529" s="125" t="s">
        <v>150</v>
      </c>
      <c r="B529" s="275" t="s">
        <v>228</v>
      </c>
      <c r="C529" s="275" t="s">
        <v>35</v>
      </c>
      <c r="D529" s="275" t="s">
        <v>7</v>
      </c>
      <c r="E529" s="275" t="s">
        <v>370</v>
      </c>
      <c r="F529" s="275" t="s">
        <v>152</v>
      </c>
      <c r="G529" s="27"/>
      <c r="H529" s="196">
        <v>249.43</v>
      </c>
      <c r="I529" s="195"/>
      <c r="J529" s="195">
        <f t="shared" si="29"/>
        <v>249.43</v>
      </c>
      <c r="K529" s="195"/>
      <c r="L529" s="195">
        <v>249.43</v>
      </c>
    </row>
    <row r="530" spans="1:12" ht="21.75">
      <c r="A530" s="133" t="s">
        <v>371</v>
      </c>
      <c r="B530" s="275" t="s">
        <v>228</v>
      </c>
      <c r="C530" s="275" t="s">
        <v>35</v>
      </c>
      <c r="D530" s="275" t="s">
        <v>7</v>
      </c>
      <c r="E530" s="275" t="s">
        <v>372</v>
      </c>
      <c r="F530" s="275"/>
      <c r="G530" s="27" t="e">
        <f>G531+G539</f>
        <v>#REF!</v>
      </c>
      <c r="H530" s="196">
        <f>H531+H539</f>
        <v>3016.5699999999997</v>
      </c>
      <c r="I530" s="195">
        <f>I531+I539</f>
        <v>1503.117</v>
      </c>
      <c r="J530" s="195">
        <f t="shared" si="29"/>
        <v>4519.687</v>
      </c>
      <c r="K530" s="195"/>
      <c r="L530" s="195">
        <f>L531+L539</f>
        <v>4519.687</v>
      </c>
    </row>
    <row r="531" spans="1:12" ht="15">
      <c r="A531" s="133" t="s">
        <v>100</v>
      </c>
      <c r="B531" s="275" t="s">
        <v>228</v>
      </c>
      <c r="C531" s="275" t="s">
        <v>35</v>
      </c>
      <c r="D531" s="275" t="s">
        <v>7</v>
      </c>
      <c r="E531" s="275" t="s">
        <v>373</v>
      </c>
      <c r="F531" s="275"/>
      <c r="G531" s="27">
        <f>G532</f>
        <v>70</v>
      </c>
      <c r="H531" s="196">
        <f>H532+H534+H536+H533+H535+H537+H538</f>
        <v>2978.5699999999997</v>
      </c>
      <c r="I531" s="195">
        <f>I532+I534+I536+I533+I535+I537+I538</f>
        <v>1501.117</v>
      </c>
      <c r="J531" s="195">
        <f t="shared" si="29"/>
        <v>4479.687</v>
      </c>
      <c r="K531" s="195"/>
      <c r="L531" s="195">
        <f>L532+L534+L536+L533+L535+L537+L538</f>
        <v>4474.687</v>
      </c>
    </row>
    <row r="532" spans="1:12" ht="15" hidden="1">
      <c r="A532" s="133" t="s">
        <v>98</v>
      </c>
      <c r="B532" s="275" t="s">
        <v>228</v>
      </c>
      <c r="C532" s="275" t="s">
        <v>35</v>
      </c>
      <c r="D532" s="275" t="s">
        <v>7</v>
      </c>
      <c r="E532" s="275" t="s">
        <v>373</v>
      </c>
      <c r="F532" s="275" t="s">
        <v>99</v>
      </c>
      <c r="G532" s="27">
        <f>10+60</f>
        <v>70</v>
      </c>
      <c r="H532" s="196"/>
      <c r="I532" s="195"/>
      <c r="J532" s="195">
        <f t="shared" si="29"/>
        <v>0</v>
      </c>
      <c r="K532" s="195"/>
      <c r="L532" s="195"/>
    </row>
    <row r="533" spans="1:12" ht="15">
      <c r="A533" s="125" t="s">
        <v>366</v>
      </c>
      <c r="B533" s="275" t="s">
        <v>228</v>
      </c>
      <c r="C533" s="275" t="s">
        <v>35</v>
      </c>
      <c r="D533" s="275" t="s">
        <v>7</v>
      </c>
      <c r="E533" s="275" t="s">
        <v>373</v>
      </c>
      <c r="F533" s="275" t="s">
        <v>157</v>
      </c>
      <c r="G533" s="27"/>
      <c r="H533" s="196">
        <v>2350.1</v>
      </c>
      <c r="I533" s="195">
        <f>229.586+140.5</f>
        <v>370.086</v>
      </c>
      <c r="J533" s="195">
        <f t="shared" si="29"/>
        <v>2720.1859999999997</v>
      </c>
      <c r="K533" s="195"/>
      <c r="L533" s="195">
        <v>2720.186</v>
      </c>
    </row>
    <row r="534" spans="1:12" ht="26.25" customHeight="1">
      <c r="A534" s="125" t="s">
        <v>235</v>
      </c>
      <c r="B534" s="275" t="s">
        <v>228</v>
      </c>
      <c r="C534" s="275" t="s">
        <v>35</v>
      </c>
      <c r="D534" s="275" t="s">
        <v>7</v>
      </c>
      <c r="E534" s="275" t="s">
        <v>373</v>
      </c>
      <c r="F534" s="275" t="s">
        <v>160</v>
      </c>
      <c r="G534" s="27"/>
      <c r="H534" s="196">
        <v>89.6</v>
      </c>
      <c r="I534" s="195"/>
      <c r="J534" s="195">
        <f t="shared" si="29"/>
        <v>89.6</v>
      </c>
      <c r="K534" s="195"/>
      <c r="L534" s="195">
        <v>89.6</v>
      </c>
    </row>
    <row r="535" spans="1:12" ht="24" customHeight="1">
      <c r="A535" s="125" t="s">
        <v>163</v>
      </c>
      <c r="B535" s="275" t="s">
        <v>228</v>
      </c>
      <c r="C535" s="275" t="s">
        <v>35</v>
      </c>
      <c r="D535" s="275" t="s">
        <v>7</v>
      </c>
      <c r="E535" s="275" t="s">
        <v>373</v>
      </c>
      <c r="F535" s="275" t="s">
        <v>164</v>
      </c>
      <c r="G535" s="27"/>
      <c r="H535" s="196">
        <v>200</v>
      </c>
      <c r="I535" s="195">
        <v>113.2</v>
      </c>
      <c r="J535" s="195">
        <f t="shared" si="29"/>
        <v>313.2</v>
      </c>
      <c r="K535" s="195"/>
      <c r="L535" s="195">
        <v>313.2</v>
      </c>
    </row>
    <row r="536" spans="1:12" ht="21">
      <c r="A536" s="125" t="s">
        <v>236</v>
      </c>
      <c r="B536" s="275" t="s">
        <v>228</v>
      </c>
      <c r="C536" s="275" t="s">
        <v>35</v>
      </c>
      <c r="D536" s="275" t="s">
        <v>7</v>
      </c>
      <c r="E536" s="275" t="s">
        <v>373</v>
      </c>
      <c r="F536" s="275" t="s">
        <v>152</v>
      </c>
      <c r="G536" s="27"/>
      <c r="H536" s="196">
        <v>338.87</v>
      </c>
      <c r="I536" s="195">
        <v>997.011</v>
      </c>
      <c r="J536" s="195">
        <f t="shared" si="29"/>
        <v>1335.8809999999999</v>
      </c>
      <c r="K536" s="195"/>
      <c r="L536" s="195">
        <v>1330.881</v>
      </c>
    </row>
    <row r="537" spans="1:12" ht="22.5" customHeight="1">
      <c r="A537" s="125" t="s">
        <v>282</v>
      </c>
      <c r="B537" s="275" t="s">
        <v>228</v>
      </c>
      <c r="C537" s="275" t="s">
        <v>35</v>
      </c>
      <c r="D537" s="275" t="s">
        <v>7</v>
      </c>
      <c r="E537" s="275" t="s">
        <v>373</v>
      </c>
      <c r="F537" s="275" t="s">
        <v>166</v>
      </c>
      <c r="G537" s="27"/>
      <c r="H537" s="196"/>
      <c r="I537" s="195">
        <v>20.82</v>
      </c>
      <c r="J537" s="195">
        <f t="shared" si="29"/>
        <v>20.82</v>
      </c>
      <c r="K537" s="195"/>
      <c r="L537" s="195">
        <v>20.82</v>
      </c>
    </row>
    <row r="538" spans="1:12" ht="15" hidden="1">
      <c r="A538" s="129" t="s">
        <v>167</v>
      </c>
      <c r="B538" s="275" t="s">
        <v>228</v>
      </c>
      <c r="C538" s="275" t="s">
        <v>35</v>
      </c>
      <c r="D538" s="275" t="s">
        <v>7</v>
      </c>
      <c r="E538" s="275" t="s">
        <v>373</v>
      </c>
      <c r="F538" s="275" t="s">
        <v>168</v>
      </c>
      <c r="G538" s="27"/>
      <c r="H538" s="196"/>
      <c r="I538" s="195"/>
      <c r="J538" s="195">
        <f t="shared" si="29"/>
        <v>0</v>
      </c>
      <c r="K538" s="195"/>
      <c r="L538" s="195"/>
    </row>
    <row r="539" spans="1:12" ht="15">
      <c r="A539" s="133" t="s">
        <v>100</v>
      </c>
      <c r="B539" s="275" t="s">
        <v>228</v>
      </c>
      <c r="C539" s="275" t="s">
        <v>35</v>
      </c>
      <c r="D539" s="275" t="s">
        <v>7</v>
      </c>
      <c r="E539" s="275" t="s">
        <v>374</v>
      </c>
      <c r="F539" s="275"/>
      <c r="G539" s="27" t="e">
        <f>#REF!</f>
        <v>#REF!</v>
      </c>
      <c r="H539" s="196">
        <f>H540</f>
        <v>38</v>
      </c>
      <c r="I539" s="195">
        <f>I540</f>
        <v>2</v>
      </c>
      <c r="J539" s="195">
        <f t="shared" si="29"/>
        <v>40</v>
      </c>
      <c r="K539" s="195"/>
      <c r="L539" s="195">
        <f>L540</f>
        <v>45</v>
      </c>
    </row>
    <row r="540" spans="1:12" ht="21">
      <c r="A540" s="125" t="s">
        <v>236</v>
      </c>
      <c r="B540" s="275" t="s">
        <v>228</v>
      </c>
      <c r="C540" s="275" t="s">
        <v>35</v>
      </c>
      <c r="D540" s="275" t="s">
        <v>7</v>
      </c>
      <c r="E540" s="275" t="s">
        <v>374</v>
      </c>
      <c r="F540" s="275" t="s">
        <v>152</v>
      </c>
      <c r="G540" s="27"/>
      <c r="H540" s="196">
        <v>38</v>
      </c>
      <c r="I540" s="195">
        <v>2</v>
      </c>
      <c r="J540" s="195">
        <f t="shared" si="29"/>
        <v>40</v>
      </c>
      <c r="K540" s="195"/>
      <c r="L540" s="195">
        <v>45</v>
      </c>
    </row>
    <row r="541" spans="1:12" ht="21.75" hidden="1">
      <c r="A541" s="133" t="s">
        <v>375</v>
      </c>
      <c r="B541" s="275" t="s">
        <v>228</v>
      </c>
      <c r="C541" s="275" t="s">
        <v>35</v>
      </c>
      <c r="D541" s="275" t="s">
        <v>7</v>
      </c>
      <c r="E541" s="275" t="s">
        <v>376</v>
      </c>
      <c r="F541" s="275"/>
      <c r="G541" s="27"/>
      <c r="H541" s="196">
        <f>H542</f>
        <v>0</v>
      </c>
      <c r="I541" s="195">
        <f>I542</f>
        <v>0</v>
      </c>
      <c r="J541" s="195">
        <f t="shared" si="29"/>
        <v>0</v>
      </c>
      <c r="K541" s="195"/>
      <c r="L541" s="195">
        <f>L542</f>
        <v>0</v>
      </c>
    </row>
    <row r="542" spans="1:12" ht="15" hidden="1">
      <c r="A542" s="133" t="s">
        <v>98</v>
      </c>
      <c r="B542" s="275" t="s">
        <v>228</v>
      </c>
      <c r="C542" s="275" t="s">
        <v>35</v>
      </c>
      <c r="D542" s="275" t="s">
        <v>7</v>
      </c>
      <c r="E542" s="275" t="s">
        <v>376</v>
      </c>
      <c r="F542" s="275" t="s">
        <v>99</v>
      </c>
      <c r="G542" s="27"/>
      <c r="H542" s="196"/>
      <c r="I542" s="195"/>
      <c r="J542" s="195">
        <f t="shared" si="29"/>
        <v>0</v>
      </c>
      <c r="K542" s="195"/>
      <c r="L542" s="195"/>
    </row>
    <row r="543" spans="1:12" ht="15">
      <c r="A543" s="133" t="s">
        <v>448</v>
      </c>
      <c r="B543" s="275" t="s">
        <v>228</v>
      </c>
      <c r="C543" s="275" t="s">
        <v>35</v>
      </c>
      <c r="D543" s="275" t="s">
        <v>7</v>
      </c>
      <c r="E543" s="275" t="s">
        <v>449</v>
      </c>
      <c r="F543" s="275"/>
      <c r="G543" s="26">
        <f>G544</f>
        <v>0</v>
      </c>
      <c r="H543" s="196">
        <f>H544</f>
        <v>36.8</v>
      </c>
      <c r="I543" s="195">
        <f>I544</f>
        <v>-0.3</v>
      </c>
      <c r="J543" s="195">
        <f t="shared" si="29"/>
        <v>36.5</v>
      </c>
      <c r="K543" s="195"/>
      <c r="L543" s="195">
        <f>L544</f>
        <v>36.1</v>
      </c>
    </row>
    <row r="544" spans="1:12" ht="21">
      <c r="A544" s="125" t="s">
        <v>236</v>
      </c>
      <c r="B544" s="275" t="s">
        <v>228</v>
      </c>
      <c r="C544" s="275" t="s">
        <v>35</v>
      </c>
      <c r="D544" s="275" t="s">
        <v>7</v>
      </c>
      <c r="E544" s="275" t="s">
        <v>449</v>
      </c>
      <c r="F544" s="275" t="s">
        <v>152</v>
      </c>
      <c r="G544" s="27"/>
      <c r="H544" s="196">
        <v>36.8</v>
      </c>
      <c r="I544" s="195">
        <v>-0.3</v>
      </c>
      <c r="J544" s="195">
        <f t="shared" si="29"/>
        <v>36.5</v>
      </c>
      <c r="K544" s="195"/>
      <c r="L544" s="195">
        <v>36.1</v>
      </c>
    </row>
    <row r="545" spans="1:12" ht="15">
      <c r="A545" s="132" t="s">
        <v>377</v>
      </c>
      <c r="B545" s="274" t="s">
        <v>228</v>
      </c>
      <c r="C545" s="274" t="s">
        <v>35</v>
      </c>
      <c r="D545" s="274" t="s">
        <v>10</v>
      </c>
      <c r="E545" s="274"/>
      <c r="F545" s="274"/>
      <c r="G545" s="20">
        <f aca="true" t="shared" si="31" ref="G545:I546">G546</f>
        <v>0</v>
      </c>
      <c r="H545" s="193">
        <f t="shared" si="31"/>
        <v>2299.49</v>
      </c>
      <c r="I545" s="192">
        <f t="shared" si="31"/>
        <v>708.526</v>
      </c>
      <c r="J545" s="192">
        <f t="shared" si="29"/>
        <v>3008.0159999999996</v>
      </c>
      <c r="K545" s="192"/>
      <c r="L545" s="192">
        <f>L546</f>
        <v>2934.016</v>
      </c>
    </row>
    <row r="546" spans="1:12" ht="21.75">
      <c r="A546" s="133" t="s">
        <v>358</v>
      </c>
      <c r="B546" s="275" t="s">
        <v>228</v>
      </c>
      <c r="C546" s="275" t="s">
        <v>35</v>
      </c>
      <c r="D546" s="275" t="s">
        <v>10</v>
      </c>
      <c r="E546" s="275" t="s">
        <v>106</v>
      </c>
      <c r="F546" s="275"/>
      <c r="G546" s="27">
        <f t="shared" si="31"/>
        <v>0</v>
      </c>
      <c r="H546" s="196">
        <f t="shared" si="31"/>
        <v>2299.49</v>
      </c>
      <c r="I546" s="195">
        <f t="shared" si="31"/>
        <v>708.526</v>
      </c>
      <c r="J546" s="195">
        <f t="shared" si="29"/>
        <v>3008.0159999999996</v>
      </c>
      <c r="K546" s="195"/>
      <c r="L546" s="195">
        <f>L547</f>
        <v>2934.016</v>
      </c>
    </row>
    <row r="547" spans="1:12" ht="15">
      <c r="A547" s="133" t="s">
        <v>100</v>
      </c>
      <c r="B547" s="275" t="s">
        <v>228</v>
      </c>
      <c r="C547" s="275" t="s">
        <v>35</v>
      </c>
      <c r="D547" s="275" t="s">
        <v>10</v>
      </c>
      <c r="E547" s="275" t="s">
        <v>107</v>
      </c>
      <c r="F547" s="275"/>
      <c r="G547" s="27">
        <f>G548</f>
        <v>0</v>
      </c>
      <c r="H547" s="196">
        <f>H548+H549+H550+H552+H551+H553</f>
        <v>2299.49</v>
      </c>
      <c r="I547" s="195">
        <f>I548+I549+I550+I552+I551+I553</f>
        <v>708.526</v>
      </c>
      <c r="J547" s="195">
        <f>J548+J549+J550+J552+J551+J553</f>
        <v>3008.016</v>
      </c>
      <c r="K547" s="195"/>
      <c r="L547" s="195">
        <f>L548+L549+L550+L552+L551+L553</f>
        <v>2934.016</v>
      </c>
    </row>
    <row r="548" spans="1:12" ht="15" hidden="1">
      <c r="A548" s="133" t="s">
        <v>98</v>
      </c>
      <c r="B548" s="275" t="s">
        <v>228</v>
      </c>
      <c r="C548" s="275" t="s">
        <v>35</v>
      </c>
      <c r="D548" s="275" t="s">
        <v>10</v>
      </c>
      <c r="E548" s="275" t="s">
        <v>107</v>
      </c>
      <c r="F548" s="275" t="s">
        <v>99</v>
      </c>
      <c r="G548" s="27"/>
      <c r="H548" s="196"/>
      <c r="I548" s="195"/>
      <c r="J548" s="195">
        <f aca="true" t="shared" si="32" ref="J548:J568">H548+I548</f>
        <v>0</v>
      </c>
      <c r="K548" s="195"/>
      <c r="L548" s="195"/>
    </row>
    <row r="549" spans="1:12" ht="15">
      <c r="A549" s="125" t="s">
        <v>366</v>
      </c>
      <c r="B549" s="275" t="s">
        <v>228</v>
      </c>
      <c r="C549" s="275" t="s">
        <v>35</v>
      </c>
      <c r="D549" s="275" t="s">
        <v>10</v>
      </c>
      <c r="E549" s="275" t="s">
        <v>107</v>
      </c>
      <c r="F549" s="275" t="s">
        <v>157</v>
      </c>
      <c r="G549" s="27"/>
      <c r="H549" s="196">
        <v>1934.8</v>
      </c>
      <c r="I549" s="195">
        <f>91.316+110</f>
        <v>201.316</v>
      </c>
      <c r="J549" s="195">
        <f t="shared" si="32"/>
        <v>2136.116</v>
      </c>
      <c r="K549" s="195"/>
      <c r="L549" s="195">
        <v>2136.116</v>
      </c>
    </row>
    <row r="550" spans="1:12" ht="21" hidden="1">
      <c r="A550" s="125" t="s">
        <v>235</v>
      </c>
      <c r="B550" s="275" t="s">
        <v>228</v>
      </c>
      <c r="C550" s="275" t="s">
        <v>35</v>
      </c>
      <c r="D550" s="275" t="s">
        <v>10</v>
      </c>
      <c r="E550" s="275" t="s">
        <v>107</v>
      </c>
      <c r="F550" s="275" t="s">
        <v>160</v>
      </c>
      <c r="G550" s="27"/>
      <c r="H550" s="196"/>
      <c r="I550" s="195"/>
      <c r="J550" s="195">
        <f t="shared" si="32"/>
        <v>0</v>
      </c>
      <c r="K550" s="195"/>
      <c r="L550" s="195"/>
    </row>
    <row r="551" spans="1:12" ht="29.25" customHeight="1">
      <c r="A551" s="125" t="s">
        <v>163</v>
      </c>
      <c r="B551" s="275" t="s">
        <v>228</v>
      </c>
      <c r="C551" s="275" t="s">
        <v>35</v>
      </c>
      <c r="D551" s="275" t="s">
        <v>10</v>
      </c>
      <c r="E551" s="275" t="s">
        <v>107</v>
      </c>
      <c r="F551" s="275" t="s">
        <v>164</v>
      </c>
      <c r="G551" s="27"/>
      <c r="H551" s="196">
        <v>5</v>
      </c>
      <c r="I551" s="195">
        <v>77.8</v>
      </c>
      <c r="J551" s="195">
        <f t="shared" si="32"/>
        <v>82.8</v>
      </c>
      <c r="K551" s="195"/>
      <c r="L551" s="195">
        <v>8.8</v>
      </c>
    </row>
    <row r="552" spans="1:12" ht="21">
      <c r="A552" s="125" t="s">
        <v>236</v>
      </c>
      <c r="B552" s="275" t="s">
        <v>228</v>
      </c>
      <c r="C552" s="275" t="s">
        <v>35</v>
      </c>
      <c r="D552" s="275" t="s">
        <v>10</v>
      </c>
      <c r="E552" s="275" t="s">
        <v>107</v>
      </c>
      <c r="F552" s="275" t="s">
        <v>152</v>
      </c>
      <c r="G552" s="27"/>
      <c r="H552" s="196">
        <v>359.69</v>
      </c>
      <c r="I552" s="195">
        <v>403.71</v>
      </c>
      <c r="J552" s="195">
        <f t="shared" si="32"/>
        <v>763.4</v>
      </c>
      <c r="K552" s="195"/>
      <c r="L552" s="195">
        <v>763.4</v>
      </c>
    </row>
    <row r="553" spans="1:12" ht="15">
      <c r="A553" s="129" t="s">
        <v>167</v>
      </c>
      <c r="B553" s="275" t="s">
        <v>228</v>
      </c>
      <c r="C553" s="275" t="s">
        <v>35</v>
      </c>
      <c r="D553" s="275" t="s">
        <v>10</v>
      </c>
      <c r="E553" s="275" t="s">
        <v>107</v>
      </c>
      <c r="F553" s="275" t="s">
        <v>168</v>
      </c>
      <c r="G553" s="27"/>
      <c r="H553" s="196"/>
      <c r="I553" s="195">
        <v>25.7</v>
      </c>
      <c r="J553" s="195">
        <f t="shared" si="32"/>
        <v>25.7</v>
      </c>
      <c r="K553" s="195"/>
      <c r="L553" s="195">
        <v>25.7</v>
      </c>
    </row>
    <row r="554" spans="1:12" s="61" customFormat="1" ht="14.25">
      <c r="A554" s="135" t="s">
        <v>63</v>
      </c>
      <c r="B554" s="274" t="s">
        <v>228</v>
      </c>
      <c r="C554" s="274" t="s">
        <v>62</v>
      </c>
      <c r="D554" s="274" t="s">
        <v>213</v>
      </c>
      <c r="E554" s="274"/>
      <c r="F554" s="274"/>
      <c r="G554" s="20"/>
      <c r="H554" s="193">
        <f>H555</f>
        <v>0</v>
      </c>
      <c r="I554" s="192">
        <f>I555</f>
        <v>320</v>
      </c>
      <c r="J554" s="192">
        <f t="shared" si="32"/>
        <v>320</v>
      </c>
      <c r="K554" s="192"/>
      <c r="L554" s="192">
        <f>L555</f>
        <v>320</v>
      </c>
    </row>
    <row r="555" spans="1:12" s="61" customFormat="1" ht="14.25">
      <c r="A555" s="132" t="s">
        <v>69</v>
      </c>
      <c r="B555" s="274" t="s">
        <v>228</v>
      </c>
      <c r="C555" s="274" t="s">
        <v>62</v>
      </c>
      <c r="D555" s="274" t="s">
        <v>13</v>
      </c>
      <c r="E555" s="274"/>
      <c r="F555" s="274"/>
      <c r="G555" s="20"/>
      <c r="H555" s="193">
        <f>H556</f>
        <v>0</v>
      </c>
      <c r="I555" s="192">
        <f>I556</f>
        <v>320</v>
      </c>
      <c r="J555" s="192">
        <f t="shared" si="32"/>
        <v>320</v>
      </c>
      <c r="K555" s="192"/>
      <c r="L555" s="192">
        <f>L556</f>
        <v>320</v>
      </c>
    </row>
    <row r="556" spans="1:12" ht="15">
      <c r="A556" s="133" t="s">
        <v>334</v>
      </c>
      <c r="B556" s="275" t="s">
        <v>228</v>
      </c>
      <c r="C556" s="275" t="s">
        <v>62</v>
      </c>
      <c r="D556" s="275" t="s">
        <v>13</v>
      </c>
      <c r="E556" s="275" t="s">
        <v>263</v>
      </c>
      <c r="F556" s="275"/>
      <c r="G556" s="27">
        <f>G557+G559</f>
        <v>75</v>
      </c>
      <c r="H556" s="196">
        <f>H557+H559</f>
        <v>0</v>
      </c>
      <c r="I556" s="195">
        <f>I557+I559</f>
        <v>320</v>
      </c>
      <c r="J556" s="195">
        <f t="shared" si="32"/>
        <v>320</v>
      </c>
      <c r="K556" s="195"/>
      <c r="L556" s="195">
        <f>L557+L559</f>
        <v>320</v>
      </c>
    </row>
    <row r="557" spans="1:12" ht="21.75">
      <c r="A557" s="122" t="s">
        <v>264</v>
      </c>
      <c r="B557" s="275" t="s">
        <v>228</v>
      </c>
      <c r="C557" s="275" t="s">
        <v>62</v>
      </c>
      <c r="D557" s="275" t="s">
        <v>13</v>
      </c>
      <c r="E557" s="275" t="s">
        <v>265</v>
      </c>
      <c r="F557" s="275"/>
      <c r="G557" s="27">
        <f aca="true" t="shared" si="33" ref="G557:L557">G558</f>
        <v>35</v>
      </c>
      <c r="H557" s="196">
        <f t="shared" si="33"/>
        <v>0</v>
      </c>
      <c r="I557" s="195">
        <f t="shared" si="33"/>
        <v>320</v>
      </c>
      <c r="J557" s="195">
        <f t="shared" si="32"/>
        <v>320</v>
      </c>
      <c r="K557" s="195"/>
      <c r="L557" s="195">
        <f t="shared" si="33"/>
        <v>320</v>
      </c>
    </row>
    <row r="558" spans="1:12" ht="25.5" customHeight="1">
      <c r="A558" s="125" t="s">
        <v>150</v>
      </c>
      <c r="B558" s="275" t="s">
        <v>228</v>
      </c>
      <c r="C558" s="275" t="s">
        <v>62</v>
      </c>
      <c r="D558" s="275" t="s">
        <v>13</v>
      </c>
      <c r="E558" s="275" t="s">
        <v>265</v>
      </c>
      <c r="F558" s="275" t="s">
        <v>152</v>
      </c>
      <c r="G558" s="27">
        <f>15.4+19.6</f>
        <v>35</v>
      </c>
      <c r="H558" s="196"/>
      <c r="I558" s="195">
        <v>320</v>
      </c>
      <c r="J558" s="195">
        <f t="shared" si="32"/>
        <v>320</v>
      </c>
      <c r="K558" s="195"/>
      <c r="L558" s="195">
        <v>320</v>
      </c>
    </row>
    <row r="559" spans="1:12" ht="30" customHeight="1" hidden="1">
      <c r="A559" s="133" t="s">
        <v>266</v>
      </c>
      <c r="B559" s="275" t="s">
        <v>228</v>
      </c>
      <c r="C559" s="275" t="s">
        <v>62</v>
      </c>
      <c r="D559" s="275" t="s">
        <v>13</v>
      </c>
      <c r="E559" s="275" t="s">
        <v>267</v>
      </c>
      <c r="F559" s="275"/>
      <c r="G559" s="27">
        <f aca="true" t="shared" si="34" ref="G559:L559">G560</f>
        <v>40</v>
      </c>
      <c r="H559" s="196">
        <f t="shared" si="34"/>
        <v>0</v>
      </c>
      <c r="I559" s="195">
        <f t="shared" si="34"/>
        <v>0</v>
      </c>
      <c r="J559" s="192">
        <f t="shared" si="32"/>
        <v>0</v>
      </c>
      <c r="K559" s="192"/>
      <c r="L559" s="195">
        <f t="shared" si="34"/>
        <v>0</v>
      </c>
    </row>
    <row r="560" spans="1:12" ht="31.5" hidden="1">
      <c r="A560" s="125" t="s">
        <v>150</v>
      </c>
      <c r="B560" s="275" t="s">
        <v>273</v>
      </c>
      <c r="C560" s="275" t="s">
        <v>62</v>
      </c>
      <c r="D560" s="275" t="s">
        <v>13</v>
      </c>
      <c r="E560" s="275" t="s">
        <v>267</v>
      </c>
      <c r="F560" s="275" t="s">
        <v>152</v>
      </c>
      <c r="G560" s="27">
        <v>40</v>
      </c>
      <c r="H560" s="196"/>
      <c r="I560" s="195"/>
      <c r="J560" s="192">
        <f t="shared" si="32"/>
        <v>0</v>
      </c>
      <c r="K560" s="192"/>
      <c r="L560" s="195"/>
    </row>
    <row r="561" spans="1:12" ht="15">
      <c r="A561" s="121" t="s">
        <v>59</v>
      </c>
      <c r="B561" s="274" t="s">
        <v>228</v>
      </c>
      <c r="C561" s="274" t="s">
        <v>17</v>
      </c>
      <c r="D561" s="275"/>
      <c r="E561" s="275"/>
      <c r="F561" s="275"/>
      <c r="G561" s="27"/>
      <c r="H561" s="193">
        <f aca="true" t="shared" si="35" ref="H561:I563">H562</f>
        <v>1281.86</v>
      </c>
      <c r="I561" s="192">
        <f t="shared" si="35"/>
        <v>719.44</v>
      </c>
      <c r="J561" s="192">
        <f t="shared" si="32"/>
        <v>2001.3</v>
      </c>
      <c r="K561" s="192"/>
      <c r="L561" s="192">
        <f>L562</f>
        <v>2001.3</v>
      </c>
    </row>
    <row r="562" spans="1:12" ht="15">
      <c r="A562" s="132" t="s">
        <v>380</v>
      </c>
      <c r="B562" s="274" t="s">
        <v>228</v>
      </c>
      <c r="C562" s="274" t="s">
        <v>17</v>
      </c>
      <c r="D562" s="274" t="s">
        <v>7</v>
      </c>
      <c r="E562" s="274"/>
      <c r="F562" s="274"/>
      <c r="G562" s="20">
        <f>G563</f>
        <v>0</v>
      </c>
      <c r="H562" s="193">
        <f t="shared" si="35"/>
        <v>1281.86</v>
      </c>
      <c r="I562" s="192">
        <f t="shared" si="35"/>
        <v>719.44</v>
      </c>
      <c r="J562" s="192">
        <f t="shared" si="32"/>
        <v>2001.3</v>
      </c>
      <c r="K562" s="192"/>
      <c r="L562" s="192">
        <f>L563</f>
        <v>2001.3</v>
      </c>
    </row>
    <row r="563" spans="1:12" ht="21.75">
      <c r="A563" s="133" t="s">
        <v>359</v>
      </c>
      <c r="B563" s="275" t="s">
        <v>228</v>
      </c>
      <c r="C563" s="275" t="s">
        <v>17</v>
      </c>
      <c r="D563" s="275" t="s">
        <v>7</v>
      </c>
      <c r="E563" s="275" t="s">
        <v>378</v>
      </c>
      <c r="F563" s="275"/>
      <c r="G563" s="27">
        <f>G564</f>
        <v>0</v>
      </c>
      <c r="H563" s="196">
        <f t="shared" si="35"/>
        <v>1281.86</v>
      </c>
      <c r="I563" s="195">
        <f t="shared" si="35"/>
        <v>719.44</v>
      </c>
      <c r="J563" s="195">
        <f t="shared" si="32"/>
        <v>2001.3</v>
      </c>
      <c r="K563" s="195"/>
      <c r="L563" s="195">
        <f>L564</f>
        <v>2001.3</v>
      </c>
    </row>
    <row r="564" spans="1:12" ht="15">
      <c r="A564" s="133" t="s">
        <v>381</v>
      </c>
      <c r="B564" s="275" t="s">
        <v>228</v>
      </c>
      <c r="C564" s="275" t="s">
        <v>17</v>
      </c>
      <c r="D564" s="275" t="s">
        <v>7</v>
      </c>
      <c r="E564" s="275" t="s">
        <v>379</v>
      </c>
      <c r="F564" s="275"/>
      <c r="G564" s="27">
        <f>G565</f>
        <v>0</v>
      </c>
      <c r="H564" s="196">
        <f>H565+H566+H567</f>
        <v>1281.86</v>
      </c>
      <c r="I564" s="195">
        <f>I565+I566+I567</f>
        <v>719.44</v>
      </c>
      <c r="J564" s="195">
        <f t="shared" si="32"/>
        <v>2001.3</v>
      </c>
      <c r="K564" s="195"/>
      <c r="L564" s="195">
        <f>L565+L566+L567</f>
        <v>2001.3</v>
      </c>
    </row>
    <row r="565" spans="1:12" ht="15" hidden="1">
      <c r="A565" s="133" t="s">
        <v>96</v>
      </c>
      <c r="B565" s="275" t="s">
        <v>228</v>
      </c>
      <c r="C565" s="275" t="s">
        <v>17</v>
      </c>
      <c r="D565" s="275" t="s">
        <v>7</v>
      </c>
      <c r="E565" s="275" t="s">
        <v>379</v>
      </c>
      <c r="F565" s="275" t="s">
        <v>95</v>
      </c>
      <c r="G565" s="27"/>
      <c r="H565" s="196"/>
      <c r="I565" s="195"/>
      <c r="J565" s="195">
        <f t="shared" si="32"/>
        <v>0</v>
      </c>
      <c r="K565" s="195"/>
      <c r="L565" s="195"/>
    </row>
    <row r="566" spans="1:12" ht="21">
      <c r="A566" s="125" t="s">
        <v>235</v>
      </c>
      <c r="B566" s="275" t="s">
        <v>228</v>
      </c>
      <c r="C566" s="275" t="s">
        <v>17</v>
      </c>
      <c r="D566" s="275" t="s">
        <v>7</v>
      </c>
      <c r="E566" s="275" t="s">
        <v>379</v>
      </c>
      <c r="F566" s="275" t="s">
        <v>160</v>
      </c>
      <c r="G566" s="27"/>
      <c r="H566" s="196">
        <v>122.5</v>
      </c>
      <c r="I566" s="195">
        <v>220.3</v>
      </c>
      <c r="J566" s="195">
        <f t="shared" si="32"/>
        <v>342.8</v>
      </c>
      <c r="K566" s="195"/>
      <c r="L566" s="195">
        <v>342.8</v>
      </c>
    </row>
    <row r="567" spans="1:12" ht="21">
      <c r="A567" s="165" t="s">
        <v>236</v>
      </c>
      <c r="B567" s="277" t="s">
        <v>228</v>
      </c>
      <c r="C567" s="277" t="s">
        <v>17</v>
      </c>
      <c r="D567" s="277" t="s">
        <v>7</v>
      </c>
      <c r="E567" s="277" t="s">
        <v>379</v>
      </c>
      <c r="F567" s="277" t="s">
        <v>152</v>
      </c>
      <c r="G567" s="167"/>
      <c r="H567" s="205">
        <v>1159.36</v>
      </c>
      <c r="I567" s="204">
        <v>499.14</v>
      </c>
      <c r="J567" s="204">
        <f t="shared" si="32"/>
        <v>1658.5</v>
      </c>
      <c r="K567" s="204"/>
      <c r="L567" s="204">
        <v>1658.5</v>
      </c>
    </row>
    <row r="568" spans="1:12" ht="15">
      <c r="A568" s="125" t="s">
        <v>530</v>
      </c>
      <c r="B568" s="275" t="s">
        <v>527</v>
      </c>
      <c r="C568" s="275" t="s">
        <v>528</v>
      </c>
      <c r="D568" s="275" t="s">
        <v>528</v>
      </c>
      <c r="E568" s="275" t="s">
        <v>529</v>
      </c>
      <c r="F568" s="275" t="s">
        <v>527</v>
      </c>
      <c r="G568" s="27"/>
      <c r="H568" s="196">
        <v>14788.9</v>
      </c>
      <c r="I568" s="195">
        <v>-6503.305</v>
      </c>
      <c r="J568" s="195">
        <f t="shared" si="32"/>
        <v>8285.595</v>
      </c>
      <c r="K568" s="195"/>
      <c r="L568" s="195">
        <v>17087.535</v>
      </c>
    </row>
    <row r="569" spans="1:13" s="163" customFormat="1" ht="13.5" customHeight="1" thickBot="1">
      <c r="A569" s="152" t="s">
        <v>382</v>
      </c>
      <c r="B569" s="278"/>
      <c r="C569" s="278"/>
      <c r="D569" s="278"/>
      <c r="E569" s="278"/>
      <c r="F569" s="278"/>
      <c r="G569" s="160" t="e">
        <f>#REF!+G24+G142+#REF!+G249+G258+G502</f>
        <v>#REF!</v>
      </c>
      <c r="H569" s="207">
        <f>H24+H142+H249+H258+H502+H568</f>
        <v>295777.83</v>
      </c>
      <c r="I569" s="206">
        <f>I24+I142+I249+I258+I502+I568</f>
        <v>33978.57</v>
      </c>
      <c r="J569" s="206">
        <f>J24+J142+J249+J258+J502+J568</f>
        <v>331423.79999999993</v>
      </c>
      <c r="K569" s="206"/>
      <c r="L569" s="206">
        <f>L24+L142+L249+L258+L502+L568</f>
        <v>341750.6989999999</v>
      </c>
      <c r="M569" s="164"/>
    </row>
    <row r="570" spans="1:13" s="175" customFormat="1" ht="13.5" customHeight="1">
      <c r="A570" s="171"/>
      <c r="B570" s="279"/>
      <c r="C570" s="279"/>
      <c r="D570" s="279"/>
      <c r="E570" s="279"/>
      <c r="F570" s="279"/>
      <c r="G570" s="173"/>
      <c r="H570" s="209">
        <v>295777.83</v>
      </c>
      <c r="I570" s="209"/>
      <c r="J570" s="209">
        <v>331423.8</v>
      </c>
      <c r="K570" s="208"/>
      <c r="L570" s="210">
        <v>341750.7</v>
      </c>
      <c r="M570" s="176"/>
    </row>
    <row r="571" spans="1:13" ht="15">
      <c r="A571" s="153"/>
      <c r="B571" s="280"/>
      <c r="C571" s="280"/>
      <c r="D571" s="280"/>
      <c r="E571" s="280"/>
      <c r="F571" s="280"/>
      <c r="G571" s="41"/>
      <c r="H571" s="212">
        <f>H569-H570</f>
        <v>0</v>
      </c>
      <c r="I571" s="212">
        <f>I570-I569</f>
        <v>-33978.57</v>
      </c>
      <c r="J571" s="212">
        <f>J570-J569</f>
        <v>0</v>
      </c>
      <c r="K571" s="211"/>
      <c r="L571" s="213">
        <f>L569-L570</f>
        <v>-0.0010000001057051122</v>
      </c>
      <c r="M571" s="42"/>
    </row>
    <row r="572" spans="1:13" ht="25.5" customHeight="1">
      <c r="A572" s="154"/>
      <c r="B572" s="280"/>
      <c r="C572" s="280"/>
      <c r="D572" s="280"/>
      <c r="E572" s="280"/>
      <c r="F572" s="280"/>
      <c r="G572" s="41"/>
      <c r="H572" s="212"/>
      <c r="I572" s="212"/>
      <c r="J572" s="215"/>
      <c r="K572" s="214"/>
      <c r="L572" s="213"/>
      <c r="M572" s="42"/>
    </row>
    <row r="573" spans="1:13" ht="15.75" customHeight="1">
      <c r="A573" s="154"/>
      <c r="B573" s="280"/>
      <c r="C573" s="280"/>
      <c r="D573" s="280"/>
      <c r="E573" s="280"/>
      <c r="F573" s="280"/>
      <c r="G573" s="41"/>
      <c r="H573" s="212"/>
      <c r="I573" s="212"/>
      <c r="J573" s="212"/>
      <c r="K573" s="211"/>
      <c r="L573" s="213"/>
      <c r="M573" s="42"/>
    </row>
    <row r="574" spans="1:12" ht="15">
      <c r="A574" s="155"/>
      <c r="B574" s="280"/>
      <c r="C574" s="280"/>
      <c r="D574" s="280"/>
      <c r="E574" s="280"/>
      <c r="F574" s="280"/>
      <c r="G574" s="41"/>
      <c r="H574" s="212"/>
      <c r="I574" s="212"/>
      <c r="J574" s="212"/>
      <c r="K574" s="211"/>
      <c r="L574" s="213"/>
    </row>
    <row r="575" ht="15.75" thickBot="1">
      <c r="A575" s="156"/>
    </row>
    <row r="576" spans="1:12" ht="15.75" thickBot="1">
      <c r="A576" s="156"/>
      <c r="E576" s="281" t="e">
        <f>SUM(#REF!)</f>
        <v>#REF!</v>
      </c>
      <c r="F576" s="305" t="s">
        <v>7</v>
      </c>
      <c r="G576" s="44" t="e">
        <f>#REF!+G143+G259+G503</f>
        <v>#REF!</v>
      </c>
      <c r="H576" s="237">
        <f>H577+H578+H579+H580+H581+H582+H583+H584+H585+H586+H587</f>
        <v>26177.28</v>
      </c>
      <c r="I576" s="237">
        <f>I577+I578+I579+I580+I581+I582+I583+I584+I585+I586+I587</f>
        <v>3600.1349999999993</v>
      </c>
      <c r="J576" s="237">
        <f>J577+J578+J579+J580+J581+J582+J583+J584+J585+J586+J587</f>
        <v>29777.414999999997</v>
      </c>
      <c r="K576" s="216"/>
      <c r="L576" s="217">
        <f>L577+L578+L579+L580+L581+L582+L583+L584+L585+L586+L587</f>
        <v>29792.919000000005</v>
      </c>
    </row>
    <row r="577" spans="1:13" ht="15">
      <c r="A577" s="156"/>
      <c r="E577" s="282"/>
      <c r="F577" s="283" t="s">
        <v>383</v>
      </c>
      <c r="G577" s="45" t="e">
        <f>G260</f>
        <v>#REF!</v>
      </c>
      <c r="H577" s="240">
        <f>H260</f>
        <v>1047.9</v>
      </c>
      <c r="I577" s="240">
        <f>I260</f>
        <v>216.636</v>
      </c>
      <c r="J577" s="240">
        <f>J260</f>
        <v>1264.536</v>
      </c>
      <c r="K577" s="218"/>
      <c r="L577" s="219">
        <f>L260</f>
        <v>1264.54</v>
      </c>
      <c r="M577" s="64"/>
    </row>
    <row r="578" spans="1:12" ht="15">
      <c r="A578" s="156"/>
      <c r="E578" s="282"/>
      <c r="F578" s="284" t="s">
        <v>384</v>
      </c>
      <c r="G578" s="46" t="e">
        <f>G266</f>
        <v>#REF!</v>
      </c>
      <c r="H578" s="193">
        <f>H265</f>
        <v>1768.6</v>
      </c>
      <c r="I578" s="193">
        <f>I265</f>
        <v>240.537</v>
      </c>
      <c r="J578" s="193">
        <f>J265</f>
        <v>2009.137</v>
      </c>
      <c r="K578" s="214"/>
      <c r="L578" s="220">
        <f>L265</f>
        <v>2009.1370000000002</v>
      </c>
    </row>
    <row r="579" spans="5:12" ht="15">
      <c r="E579" s="282"/>
      <c r="F579" s="284" t="s">
        <v>385</v>
      </c>
      <c r="G579" s="46" t="e">
        <f>G275+G504+#REF!+G144</f>
        <v>#REF!</v>
      </c>
      <c r="H579" s="193">
        <f>H275+H504+H144</f>
        <v>18687.17</v>
      </c>
      <c r="I579" s="193">
        <f>I275+I504+I144</f>
        <v>1552.3929999999996</v>
      </c>
      <c r="J579" s="193">
        <f>J275+J504+J144</f>
        <v>20239.563</v>
      </c>
      <c r="K579" s="214"/>
      <c r="L579" s="220">
        <f>L275+L504+L144</f>
        <v>20249.563000000002</v>
      </c>
    </row>
    <row r="580" spans="5:12" ht="15">
      <c r="E580" s="282"/>
      <c r="F580" s="284" t="s">
        <v>386</v>
      </c>
      <c r="G580" s="46" t="e">
        <f>#REF!</f>
        <v>#REF!</v>
      </c>
      <c r="H580" s="193">
        <f>H296</f>
        <v>0</v>
      </c>
      <c r="I580" s="193">
        <f>I296</f>
        <v>0</v>
      </c>
      <c r="J580" s="193">
        <f>J296</f>
        <v>0</v>
      </c>
      <c r="K580" s="214"/>
      <c r="L580" s="220">
        <f>L296</f>
        <v>0</v>
      </c>
    </row>
    <row r="581" spans="5:12" ht="15">
      <c r="E581" s="282"/>
      <c r="F581" s="284" t="s">
        <v>387</v>
      </c>
      <c r="G581" s="46" t="e">
        <f>G150</f>
        <v>#REF!</v>
      </c>
      <c r="H581" s="193">
        <f>H150+H300</f>
        <v>3549.2200000000003</v>
      </c>
      <c r="I581" s="193">
        <f>I150+I300</f>
        <v>1344.9689999999998</v>
      </c>
      <c r="J581" s="193">
        <f>J150+J300</f>
        <v>4894.189</v>
      </c>
      <c r="K581" s="214"/>
      <c r="L581" s="220">
        <f>L150+L300</f>
        <v>4894.189</v>
      </c>
    </row>
    <row r="582" spans="5:12" ht="15">
      <c r="E582" s="282"/>
      <c r="F582" s="284" t="s">
        <v>388</v>
      </c>
      <c r="G582" s="46" t="e">
        <f>G306</f>
        <v>#REF!</v>
      </c>
      <c r="H582" s="193">
        <f>H306</f>
        <v>0</v>
      </c>
      <c r="I582" s="193">
        <f>I306</f>
        <v>0</v>
      </c>
      <c r="J582" s="193">
        <f>J306</f>
        <v>0</v>
      </c>
      <c r="K582" s="214"/>
      <c r="L582" s="220">
        <f>L306</f>
        <v>0</v>
      </c>
    </row>
    <row r="583" spans="5:12" ht="15" hidden="1">
      <c r="E583" s="282"/>
      <c r="F583" s="285" t="s">
        <v>389</v>
      </c>
      <c r="G583" s="75" t="e">
        <f>#REF!</f>
        <v>#REF!</v>
      </c>
      <c r="H583" s="243"/>
      <c r="I583" s="243"/>
      <c r="J583" s="243"/>
      <c r="K583" s="221"/>
      <c r="L583" s="222"/>
    </row>
    <row r="584" spans="5:12" ht="15">
      <c r="E584" s="282"/>
      <c r="F584" s="285" t="s">
        <v>389</v>
      </c>
      <c r="G584" s="75"/>
      <c r="H584" s="243">
        <f>H161</f>
        <v>233</v>
      </c>
      <c r="I584" s="243">
        <f>I161</f>
        <v>100</v>
      </c>
      <c r="J584" s="243">
        <f>J161</f>
        <v>333</v>
      </c>
      <c r="K584" s="221"/>
      <c r="L584" s="222">
        <f>L161</f>
        <v>333</v>
      </c>
    </row>
    <row r="585" spans="5:12" ht="15" hidden="1">
      <c r="E585" s="282"/>
      <c r="F585" s="284" t="s">
        <v>390</v>
      </c>
      <c r="G585" s="46" t="e">
        <f>#REF!</f>
        <v>#REF!</v>
      </c>
      <c r="H585" s="193"/>
      <c r="I585" s="193"/>
      <c r="J585" s="193"/>
      <c r="K585" s="214"/>
      <c r="L585" s="220"/>
    </row>
    <row r="586" spans="5:12" ht="15.75" thickBot="1">
      <c r="E586" s="282"/>
      <c r="F586" s="284" t="s">
        <v>391</v>
      </c>
      <c r="G586" s="46"/>
      <c r="H586" s="193">
        <f>H312+H170+H168</f>
        <v>891.39</v>
      </c>
      <c r="I586" s="193">
        <f>I312+I170+I168</f>
        <v>145.6</v>
      </c>
      <c r="J586" s="193">
        <f>J312+J170+J168</f>
        <v>1036.99</v>
      </c>
      <c r="K586" s="214"/>
      <c r="L586" s="220">
        <f>L312+L170+L168</f>
        <v>1042.49</v>
      </c>
    </row>
    <row r="587" spans="5:12" ht="15.75" hidden="1" thickBot="1">
      <c r="E587" s="282"/>
      <c r="F587" s="286" t="s">
        <v>392</v>
      </c>
      <c r="G587" s="50" t="e">
        <f>G172+#REF!</f>
        <v>#REF!</v>
      </c>
      <c r="H587" s="246"/>
      <c r="I587" s="246"/>
      <c r="J587" s="246"/>
      <c r="K587" s="223"/>
      <c r="L587" s="224"/>
    </row>
    <row r="588" spans="5:12" ht="15.75" thickBot="1">
      <c r="E588" s="281" t="e">
        <f>#REF!</f>
        <v>#REF!</v>
      </c>
      <c r="F588" s="287" t="s">
        <v>8</v>
      </c>
      <c r="G588" s="78"/>
      <c r="H588" s="251">
        <f>H589</f>
        <v>581.2</v>
      </c>
      <c r="I588" s="251">
        <f>I589</f>
        <v>24.4</v>
      </c>
      <c r="J588" s="252">
        <f>J589</f>
        <v>605.6</v>
      </c>
      <c r="K588" s="226"/>
      <c r="L588" s="227">
        <f>L589</f>
        <v>606.9</v>
      </c>
    </row>
    <row r="589" spans="5:12" ht="15.75" thickBot="1">
      <c r="E589" s="282"/>
      <c r="F589" s="288" t="s">
        <v>393</v>
      </c>
      <c r="G589" s="51"/>
      <c r="H589" s="255">
        <f>H173</f>
        <v>581.2</v>
      </c>
      <c r="I589" s="255">
        <f>I173</f>
        <v>24.4</v>
      </c>
      <c r="J589" s="255">
        <f>J173</f>
        <v>605.6</v>
      </c>
      <c r="K589" s="228"/>
      <c r="L589" s="229">
        <f>L173</f>
        <v>606.9</v>
      </c>
    </row>
    <row r="590" spans="5:12" ht="15.75" thickBot="1">
      <c r="E590" s="281" t="e">
        <f>SUM(#REF!)</f>
        <v>#REF!</v>
      </c>
      <c r="F590" s="305" t="s">
        <v>9</v>
      </c>
      <c r="G590" s="53">
        <f>G330+G250</f>
        <v>0</v>
      </c>
      <c r="H590" s="251">
        <f>H591+H592+H593</f>
        <v>25</v>
      </c>
      <c r="I590" s="251">
        <f>I591+I592+I593</f>
        <v>75</v>
      </c>
      <c r="J590" s="251">
        <f>J591+J592+J593</f>
        <v>100</v>
      </c>
      <c r="K590" s="225"/>
      <c r="L590" s="227">
        <f>L591+L592+L593</f>
        <v>25</v>
      </c>
    </row>
    <row r="591" spans="5:12" ht="15">
      <c r="E591" s="282"/>
      <c r="F591" s="283" t="s">
        <v>394</v>
      </c>
      <c r="G591" s="45">
        <f>G251</f>
        <v>0</v>
      </c>
      <c r="H591" s="240">
        <f>H251+H178</f>
        <v>0</v>
      </c>
      <c r="I591" s="240">
        <f>I251+I178</f>
        <v>0</v>
      </c>
      <c r="J591" s="240">
        <f>J251+J178</f>
        <v>0</v>
      </c>
      <c r="K591" s="218"/>
      <c r="L591" s="219">
        <f>L251+L178</f>
        <v>0</v>
      </c>
    </row>
    <row r="592" spans="5:12" ht="15">
      <c r="E592" s="282"/>
      <c r="F592" s="284" t="s">
        <v>395</v>
      </c>
      <c r="G592" s="46">
        <f>G331</f>
        <v>0</v>
      </c>
      <c r="H592" s="193">
        <f>H331+H186</f>
        <v>0</v>
      </c>
      <c r="I592" s="193">
        <f>I331+I186</f>
        <v>75</v>
      </c>
      <c r="J592" s="193">
        <f>J331+J186</f>
        <v>75</v>
      </c>
      <c r="K592" s="214"/>
      <c r="L592" s="220">
        <f>L331+L186</f>
        <v>0</v>
      </c>
    </row>
    <row r="593" spans="5:12" ht="15.75" thickBot="1">
      <c r="E593" s="282"/>
      <c r="F593" s="289" t="s">
        <v>396</v>
      </c>
      <c r="G593" s="51"/>
      <c r="H593" s="255">
        <f>H336</f>
        <v>25</v>
      </c>
      <c r="I593" s="255">
        <f>I336</f>
        <v>0</v>
      </c>
      <c r="J593" s="255">
        <f>J336</f>
        <v>25</v>
      </c>
      <c r="K593" s="228"/>
      <c r="L593" s="229">
        <f>L336</f>
        <v>25</v>
      </c>
    </row>
    <row r="594" spans="5:12" ht="15.75" thickBot="1">
      <c r="E594" s="281" t="e">
        <f>SUM(#REF!)</f>
        <v>#REF!</v>
      </c>
      <c r="F594" s="306" t="s">
        <v>10</v>
      </c>
      <c r="G594" s="53" t="e">
        <f>G189+G342</f>
        <v>#REF!</v>
      </c>
      <c r="H594" s="251">
        <f>H595+H596+H597+H598</f>
        <v>160</v>
      </c>
      <c r="I594" s="251">
        <f>I595+I596+I597+I598</f>
        <v>2627.114</v>
      </c>
      <c r="J594" s="251">
        <f>J595+J596+J597+J598</f>
        <v>2787.114</v>
      </c>
      <c r="K594" s="225"/>
      <c r="L594" s="227">
        <f>L595+L596+L597+L598</f>
        <v>2787.114</v>
      </c>
    </row>
    <row r="595" spans="5:12" ht="15">
      <c r="E595" s="282"/>
      <c r="F595" s="283" t="s">
        <v>397</v>
      </c>
      <c r="G595" s="45" t="e">
        <f>#REF!+G343</f>
        <v>#REF!</v>
      </c>
      <c r="H595" s="240">
        <f>H343</f>
        <v>160</v>
      </c>
      <c r="I595" s="240">
        <f>I343</f>
        <v>500</v>
      </c>
      <c r="J595" s="240">
        <f>J343</f>
        <v>660</v>
      </c>
      <c r="K595" s="218"/>
      <c r="L595" s="219">
        <f>L343</f>
        <v>660</v>
      </c>
    </row>
    <row r="596" spans="5:12" ht="15">
      <c r="E596" s="282"/>
      <c r="F596" s="284" t="s">
        <v>398</v>
      </c>
      <c r="G596" s="51" t="e">
        <f>#REF!</f>
        <v>#REF!</v>
      </c>
      <c r="H596" s="193">
        <f>H190</f>
        <v>0</v>
      </c>
      <c r="I596" s="193">
        <f>I190</f>
        <v>0</v>
      </c>
      <c r="J596" s="193">
        <f>J190</f>
        <v>0</v>
      </c>
      <c r="K596" s="214"/>
      <c r="L596" s="220">
        <f>L190</f>
        <v>0</v>
      </c>
    </row>
    <row r="597" spans="5:12" ht="15" hidden="1">
      <c r="E597" s="282"/>
      <c r="F597" s="288" t="s">
        <v>399</v>
      </c>
      <c r="G597" s="51"/>
      <c r="H597" s="255"/>
      <c r="I597" s="255"/>
      <c r="J597" s="255"/>
      <c r="K597" s="228"/>
      <c r="L597" s="229"/>
    </row>
    <row r="598" spans="5:12" ht="15.75" thickBot="1">
      <c r="E598" s="282"/>
      <c r="F598" s="286" t="s">
        <v>400</v>
      </c>
      <c r="G598" s="50" t="e">
        <f>G348+G195</f>
        <v>#REF!</v>
      </c>
      <c r="H598" s="246">
        <f>H348+H195</f>
        <v>0</v>
      </c>
      <c r="I598" s="246">
        <f>I348+I195</f>
        <v>2127.114</v>
      </c>
      <c r="J598" s="246">
        <f>J348+J195</f>
        <v>2127.114</v>
      </c>
      <c r="K598" s="223"/>
      <c r="L598" s="224">
        <f>L348+L195</f>
        <v>2127.114</v>
      </c>
    </row>
    <row r="599" spans="5:12" ht="15.75" thickBot="1">
      <c r="E599" s="290" t="e">
        <f>SUM(#REF!)</f>
        <v>#REF!</v>
      </c>
      <c r="F599" s="305" t="s">
        <v>12</v>
      </c>
      <c r="G599" s="53" t="e">
        <f>G365</f>
        <v>#REF!</v>
      </c>
      <c r="H599" s="251">
        <f>H600+H601+H602+H603</f>
        <v>0</v>
      </c>
      <c r="I599" s="251">
        <f>I600+I601+I602+I603</f>
        <v>3350</v>
      </c>
      <c r="J599" s="251">
        <f>J600+J601+J602+J603</f>
        <v>3350</v>
      </c>
      <c r="K599" s="225"/>
      <c r="L599" s="227">
        <f>L600+L601+L602+L603</f>
        <v>6000</v>
      </c>
    </row>
    <row r="600" spans="5:12" ht="15">
      <c r="E600" s="282"/>
      <c r="F600" s="283" t="s">
        <v>401</v>
      </c>
      <c r="G600" s="45">
        <f>G374</f>
        <v>-40</v>
      </c>
      <c r="H600" s="240">
        <f>H205+H366</f>
        <v>0</v>
      </c>
      <c r="I600" s="240">
        <f>I205+I366</f>
        <v>0</v>
      </c>
      <c r="J600" s="240">
        <f>J205+J366</f>
        <v>0</v>
      </c>
      <c r="K600" s="218"/>
      <c r="L600" s="219">
        <f>L205+L366</f>
        <v>0</v>
      </c>
    </row>
    <row r="601" spans="5:12" ht="15">
      <c r="E601" s="282"/>
      <c r="F601" s="284" t="s">
        <v>402</v>
      </c>
      <c r="G601" s="46" t="e">
        <f>G378</f>
        <v>#REF!</v>
      </c>
      <c r="H601" s="193">
        <f>H378+H213</f>
        <v>0</v>
      </c>
      <c r="I601" s="193">
        <f>I378+I213</f>
        <v>3350</v>
      </c>
      <c r="J601" s="193">
        <f>J378+J213</f>
        <v>3350</v>
      </c>
      <c r="K601" s="214"/>
      <c r="L601" s="220">
        <f>L378+L213</f>
        <v>6000</v>
      </c>
    </row>
    <row r="602" spans="5:12" ht="15.75" thickBot="1">
      <c r="E602" s="282"/>
      <c r="F602" s="284" t="s">
        <v>403</v>
      </c>
      <c r="G602" s="46">
        <f>G399</f>
        <v>-786.5</v>
      </c>
      <c r="H602" s="193">
        <f>H399+H220</f>
        <v>0</v>
      </c>
      <c r="I602" s="193">
        <f>I399+I220</f>
        <v>0</v>
      </c>
      <c r="J602" s="193">
        <f>J399+J220</f>
        <v>0</v>
      </c>
      <c r="K602" s="214"/>
      <c r="L602" s="220">
        <f>L399+L220</f>
        <v>0</v>
      </c>
    </row>
    <row r="603" spans="5:12" ht="15.75" hidden="1" thickBot="1">
      <c r="E603" s="282"/>
      <c r="F603" s="286" t="s">
        <v>404</v>
      </c>
      <c r="G603" s="50" t="e">
        <f>#REF!</f>
        <v>#REF!</v>
      </c>
      <c r="H603" s="246"/>
      <c r="I603" s="246"/>
      <c r="J603" s="246"/>
      <c r="K603" s="223"/>
      <c r="L603" s="224"/>
    </row>
    <row r="604" spans="5:12" ht="15.75" thickBot="1">
      <c r="E604" s="290" t="e">
        <f>SUM(#REF!)</f>
        <v>#REF!</v>
      </c>
      <c r="F604" s="305" t="s">
        <v>15</v>
      </c>
      <c r="G604" s="60" t="e">
        <f>#REF!+G25+#REF!+#REF!+G405</f>
        <v>#REF!</v>
      </c>
      <c r="H604" s="251">
        <f>H605+H606+H607+H608+H609</f>
        <v>196419.08</v>
      </c>
      <c r="I604" s="251">
        <f>I605+I606+I607+I608+I609</f>
        <v>21476.123000000003</v>
      </c>
      <c r="J604" s="251">
        <f>J605+J606+J607+J608+J609</f>
        <v>219562.60299999994</v>
      </c>
      <c r="K604" s="225"/>
      <c r="L604" s="227">
        <f>L605+L606+L607+L608+L609</f>
        <v>222474.37799999997</v>
      </c>
    </row>
    <row r="605" spans="5:12" ht="15">
      <c r="E605" s="282"/>
      <c r="F605" s="283" t="s">
        <v>405</v>
      </c>
      <c r="G605" s="45">
        <f>G26</f>
        <v>-926.36</v>
      </c>
      <c r="H605" s="240">
        <f>H26+H406</f>
        <v>2557.03</v>
      </c>
      <c r="I605" s="240">
        <f>I26+I406</f>
        <v>-1315.445</v>
      </c>
      <c r="J605" s="240">
        <f>J26+J406</f>
        <v>1241.5850000000003</v>
      </c>
      <c r="K605" s="218"/>
      <c r="L605" s="219">
        <f>L26+L406</f>
        <v>1000</v>
      </c>
    </row>
    <row r="606" spans="5:12" ht="15">
      <c r="E606" s="282"/>
      <c r="F606" s="284" t="s">
        <v>406</v>
      </c>
      <c r="G606" s="33" t="e">
        <f>G36+#REF!</f>
        <v>#REF!</v>
      </c>
      <c r="H606" s="193">
        <f>H36+H410</f>
        <v>187959.02</v>
      </c>
      <c r="I606" s="193">
        <f>I36+I410</f>
        <v>19008.050000000003</v>
      </c>
      <c r="J606" s="193">
        <f>J36+J410</f>
        <v>208634.46999999997</v>
      </c>
      <c r="K606" s="214"/>
      <c r="L606" s="220">
        <f>L36+L410</f>
        <v>211748.02999999997</v>
      </c>
    </row>
    <row r="607" spans="5:12" ht="15">
      <c r="E607" s="282"/>
      <c r="F607" s="284" t="s">
        <v>407</v>
      </c>
      <c r="G607" s="47" t="e">
        <f>#REF!+G88+#REF!+G432+#REF!</f>
        <v>#REF!</v>
      </c>
      <c r="H607" s="193">
        <f>H88+H432</f>
        <v>0</v>
      </c>
      <c r="I607" s="193">
        <f>I88+I432</f>
        <v>0</v>
      </c>
      <c r="J607" s="193">
        <f>J88+J432</f>
        <v>0</v>
      </c>
      <c r="K607" s="214"/>
      <c r="L607" s="220">
        <f>L88+L432</f>
        <v>0</v>
      </c>
    </row>
    <row r="608" spans="5:12" ht="15">
      <c r="E608" s="282"/>
      <c r="F608" s="284" t="s">
        <v>408</v>
      </c>
      <c r="G608" s="46" t="e">
        <f>G93+#REF!</f>
        <v>#REF!</v>
      </c>
      <c r="H608" s="193">
        <f>H93+H510+H437</f>
        <v>205.2</v>
      </c>
      <c r="I608" s="193">
        <f>I93+I510+I437</f>
        <v>150.22700000000003</v>
      </c>
      <c r="J608" s="193">
        <f>J93+J510+J437</f>
        <v>355.427</v>
      </c>
      <c r="K608" s="214"/>
      <c r="L608" s="220">
        <f>L93+L510+L437</f>
        <v>355.427</v>
      </c>
    </row>
    <row r="609" spans="5:12" ht="15.75" thickBot="1">
      <c r="E609" s="282"/>
      <c r="F609" s="286" t="s">
        <v>409</v>
      </c>
      <c r="G609" s="50" t="e">
        <f>G102</f>
        <v>#REF!</v>
      </c>
      <c r="H609" s="246">
        <f>H102</f>
        <v>5697.83</v>
      </c>
      <c r="I609" s="246">
        <f>I102</f>
        <v>3633.2909999999997</v>
      </c>
      <c r="J609" s="246">
        <f>J102</f>
        <v>9331.121</v>
      </c>
      <c r="K609" s="223"/>
      <c r="L609" s="224">
        <f>L102</f>
        <v>9370.921</v>
      </c>
    </row>
    <row r="610" spans="5:12" ht="15.75" thickBot="1">
      <c r="E610" s="291" t="e">
        <f>SUM(#REF!)</f>
        <v>#REF!</v>
      </c>
      <c r="F610" s="305" t="s">
        <v>35</v>
      </c>
      <c r="G610" s="53" t="e">
        <f>G441+G519</f>
        <v>#REF!</v>
      </c>
      <c r="H610" s="251">
        <f>H611+H612+H614+H613</f>
        <v>8106.69</v>
      </c>
      <c r="I610" s="251">
        <f>I611+I612+I614+I613</f>
        <v>3287.483</v>
      </c>
      <c r="J610" s="251">
        <f>J611+J612+J614+J613</f>
        <v>11394.172999999999</v>
      </c>
      <c r="K610" s="225"/>
      <c r="L610" s="227">
        <f>L611+L612+L614+L613</f>
        <v>8719.773000000001</v>
      </c>
    </row>
    <row r="611" spans="5:12" ht="15">
      <c r="E611" s="282"/>
      <c r="F611" s="283" t="s">
        <v>410</v>
      </c>
      <c r="G611" s="45" t="e">
        <f>G520</f>
        <v>#REF!</v>
      </c>
      <c r="H611" s="240">
        <f>H520+H442+H224</f>
        <v>5657.2</v>
      </c>
      <c r="I611" s="240">
        <f>I520+I442+I224</f>
        <v>2578.9570000000003</v>
      </c>
      <c r="J611" s="240">
        <f>J520+J442+J224</f>
        <v>8236.157</v>
      </c>
      <c r="K611" s="218"/>
      <c r="L611" s="219">
        <f>L520+L442+L224</f>
        <v>5635.7570000000005</v>
      </c>
    </row>
    <row r="612" spans="5:12" ht="15" hidden="1">
      <c r="E612" s="282"/>
      <c r="F612" s="285" t="s">
        <v>411</v>
      </c>
      <c r="G612" s="75" t="e">
        <f>#REF!</f>
        <v>#REF!</v>
      </c>
      <c r="H612" s="243"/>
      <c r="I612" s="243"/>
      <c r="J612" s="243"/>
      <c r="K612" s="221"/>
      <c r="L612" s="222"/>
    </row>
    <row r="613" spans="5:12" ht="15.75" thickBot="1">
      <c r="E613" s="282"/>
      <c r="F613" s="292" t="s">
        <v>411</v>
      </c>
      <c r="G613" s="84"/>
      <c r="H613" s="258">
        <f>H545+H445</f>
        <v>2449.49</v>
      </c>
      <c r="I613" s="258">
        <f>I545+I445</f>
        <v>708.526</v>
      </c>
      <c r="J613" s="258">
        <f>J545+J445</f>
        <v>3158.0159999999996</v>
      </c>
      <c r="K613" s="230"/>
      <c r="L613" s="231">
        <f>L545+L445</f>
        <v>3084.016</v>
      </c>
    </row>
    <row r="614" spans="5:12" ht="15.75" hidden="1" thickBot="1">
      <c r="E614" s="282"/>
      <c r="F614" s="286" t="s">
        <v>412</v>
      </c>
      <c r="G614" s="50" t="e">
        <f>#REF!+#REF!</f>
        <v>#REF!</v>
      </c>
      <c r="H614" s="246"/>
      <c r="I614" s="246"/>
      <c r="J614" s="246"/>
      <c r="K614" s="223"/>
      <c r="L614" s="224"/>
    </row>
    <row r="615" spans="5:12" ht="15.75" thickBot="1">
      <c r="E615" s="282" t="e">
        <f>SUM(#REF!)</f>
        <v>#REF!</v>
      </c>
      <c r="F615" s="305" t="s">
        <v>29</v>
      </c>
      <c r="G615" s="53" t="e">
        <f>#REF!+#REF!</f>
        <v>#REF!</v>
      </c>
      <c r="H615" s="251">
        <f>H616+H617+H618+H619+H620+H621</f>
        <v>0</v>
      </c>
      <c r="I615" s="251">
        <f>I616+I617+I618+I619+I620+I621</f>
        <v>1250</v>
      </c>
      <c r="J615" s="251">
        <f>J617+J620</f>
        <v>1250</v>
      </c>
      <c r="K615" s="251">
        <f>K616+K617+K618+K619+K620+K621</f>
        <v>0</v>
      </c>
      <c r="L615" s="251">
        <f>L616+L617+L618+L619+L620+L621</f>
        <v>0</v>
      </c>
    </row>
    <row r="616" spans="5:12" ht="15">
      <c r="E616" s="282"/>
      <c r="F616" s="283" t="s">
        <v>413</v>
      </c>
      <c r="G616" s="45" t="e">
        <f>#REF!</f>
        <v>#REF!</v>
      </c>
      <c r="H616" s="240"/>
      <c r="I616" s="240"/>
      <c r="J616" s="240"/>
      <c r="K616" s="218"/>
      <c r="L616" s="219"/>
    </row>
    <row r="617" spans="5:12" ht="15">
      <c r="E617" s="282"/>
      <c r="F617" s="284" t="s">
        <v>414</v>
      </c>
      <c r="G617" s="193">
        <f aca="true" t="shared" si="36" ref="G617:L617">G451</f>
        <v>0</v>
      </c>
      <c r="H617" s="193">
        <f t="shared" si="36"/>
        <v>0</v>
      </c>
      <c r="I617" s="193">
        <f t="shared" si="36"/>
        <v>860</v>
      </c>
      <c r="J617" s="193">
        <f t="shared" si="36"/>
        <v>860</v>
      </c>
      <c r="K617" s="193">
        <f t="shared" si="36"/>
        <v>0</v>
      </c>
      <c r="L617" s="193">
        <f t="shared" si="36"/>
        <v>0</v>
      </c>
    </row>
    <row r="618" spans="5:12" ht="15">
      <c r="E618" s="282"/>
      <c r="F618" s="284" t="s">
        <v>415</v>
      </c>
      <c r="G618" s="46" t="e">
        <f>#REF!</f>
        <v>#REF!</v>
      </c>
      <c r="H618" s="193"/>
      <c r="I618" s="193"/>
      <c r="J618" s="193"/>
      <c r="K618" s="214"/>
      <c r="L618" s="220"/>
    </row>
    <row r="619" spans="3:12" ht="15">
      <c r="C619" s="273" t="s">
        <v>416</v>
      </c>
      <c r="E619" s="282"/>
      <c r="F619" s="285" t="s">
        <v>417</v>
      </c>
      <c r="G619" s="75" t="e">
        <f>#REF!</f>
        <v>#REF!</v>
      </c>
      <c r="H619" s="243"/>
      <c r="I619" s="243"/>
      <c r="J619" s="243"/>
      <c r="K619" s="221"/>
      <c r="L619" s="222"/>
    </row>
    <row r="620" spans="5:12" ht="15.75" thickBot="1">
      <c r="E620" s="282"/>
      <c r="F620" s="292" t="s">
        <v>418</v>
      </c>
      <c r="G620" s="84"/>
      <c r="H620" s="258">
        <f>H454</f>
        <v>0</v>
      </c>
      <c r="I620" s="258">
        <f>I454</f>
        <v>390</v>
      </c>
      <c r="J620" s="258">
        <f>J454</f>
        <v>390</v>
      </c>
      <c r="K620" s="230"/>
      <c r="L620" s="231">
        <f>L454</f>
        <v>0</v>
      </c>
    </row>
    <row r="621" spans="5:12" ht="15.75" hidden="1" thickBot="1">
      <c r="E621" s="282"/>
      <c r="F621" s="286" t="s">
        <v>419</v>
      </c>
      <c r="G621" s="50">
        <f>G10</f>
        <v>0</v>
      </c>
      <c r="H621" s="246">
        <f>H10</f>
        <v>0</v>
      </c>
      <c r="I621" s="246">
        <f>I10</f>
        <v>0</v>
      </c>
      <c r="J621" s="246" t="e">
        <f>J10</f>
        <v>#REF!</v>
      </c>
      <c r="K621" s="223"/>
      <c r="L621" s="224">
        <f>L10</f>
        <v>0</v>
      </c>
    </row>
    <row r="622" spans="5:12" ht="15.75" thickBot="1">
      <c r="E622" s="282" t="e">
        <f>SUM(#REF!)</f>
        <v>#REF!</v>
      </c>
      <c r="F622" s="305" t="s">
        <v>62</v>
      </c>
      <c r="G622" s="53" t="e">
        <f>G123+#REF!+#REF!</f>
        <v>#REF!</v>
      </c>
      <c r="H622" s="251">
        <f>H623+H624+H625+H626+H627</f>
        <v>18201.1</v>
      </c>
      <c r="I622" s="251">
        <f>I623+I624+I625+I626+I627</f>
        <v>3972.4</v>
      </c>
      <c r="J622" s="251">
        <f>J623+J624+J625+J626+J627</f>
        <v>22173.5</v>
      </c>
      <c r="K622" s="225"/>
      <c r="L622" s="227">
        <f>L623+L624+L625+L626+L627</f>
        <v>22166.5</v>
      </c>
    </row>
    <row r="623" spans="5:12" ht="15">
      <c r="E623" s="282"/>
      <c r="F623" s="283" t="s">
        <v>420</v>
      </c>
      <c r="G623" s="45" t="e">
        <f>#REF!</f>
        <v>#REF!</v>
      </c>
      <c r="H623" s="240">
        <f>H460</f>
        <v>45</v>
      </c>
      <c r="I623" s="240">
        <f>I460</f>
        <v>78</v>
      </c>
      <c r="J623" s="240">
        <f>J460</f>
        <v>123</v>
      </c>
      <c r="K623" s="218"/>
      <c r="L623" s="219">
        <f>L460</f>
        <v>123</v>
      </c>
    </row>
    <row r="624" spans="5:12" ht="15">
      <c r="E624" s="282"/>
      <c r="F624" s="284" t="s">
        <v>421</v>
      </c>
      <c r="G624" s="46" t="e">
        <f>#REF!</f>
        <v>#REF!</v>
      </c>
      <c r="H624" s="193">
        <f>H463</f>
        <v>0</v>
      </c>
      <c r="I624" s="193">
        <f>I463</f>
        <v>0</v>
      </c>
      <c r="J624" s="193">
        <f>J463</f>
        <v>0</v>
      </c>
      <c r="K624" s="214"/>
      <c r="L624" s="220">
        <f>L463</f>
        <v>0</v>
      </c>
    </row>
    <row r="625" spans="5:12" ht="15">
      <c r="E625" s="282"/>
      <c r="F625" s="284" t="s">
        <v>422</v>
      </c>
      <c r="G625" s="46" t="e">
        <f>#REF!+#REF!+G124</f>
        <v>#REF!</v>
      </c>
      <c r="H625" s="193">
        <f>H124+H469</f>
        <v>558</v>
      </c>
      <c r="I625" s="193">
        <f>I124+I469</f>
        <v>4.5</v>
      </c>
      <c r="J625" s="193">
        <f>J124+J469</f>
        <v>562.5</v>
      </c>
      <c r="K625" s="214"/>
      <c r="L625" s="220">
        <f>L124+L469</f>
        <v>562.5</v>
      </c>
    </row>
    <row r="626" spans="5:12" ht="15">
      <c r="E626" s="282"/>
      <c r="F626" s="286" t="s">
        <v>423</v>
      </c>
      <c r="G626" s="50" t="e">
        <f>G127</f>
        <v>#REF!</v>
      </c>
      <c r="H626" s="246">
        <f>H127</f>
        <v>17598.1</v>
      </c>
      <c r="I626" s="246">
        <f>I127</f>
        <v>3569.9</v>
      </c>
      <c r="J626" s="246">
        <f>J127</f>
        <v>21168</v>
      </c>
      <c r="K626" s="223"/>
      <c r="L626" s="224">
        <f>L127</f>
        <v>21161</v>
      </c>
    </row>
    <row r="627" spans="5:12" ht="15.75" thickBot="1">
      <c r="E627" s="282"/>
      <c r="F627" s="286" t="s">
        <v>424</v>
      </c>
      <c r="G627" s="50" t="e">
        <f>#REF!</f>
        <v>#REF!</v>
      </c>
      <c r="H627" s="246">
        <f>H486+H555</f>
        <v>0</v>
      </c>
      <c r="I627" s="246">
        <f>I486+I555</f>
        <v>320</v>
      </c>
      <c r="J627" s="246">
        <f>J486+J555</f>
        <v>320</v>
      </c>
      <c r="K627" s="223"/>
      <c r="L627" s="224">
        <f>L486+L555</f>
        <v>320</v>
      </c>
    </row>
    <row r="628" spans="5:12" ht="15.75" hidden="1" thickBot="1">
      <c r="E628" s="282" t="e">
        <f>SUM(#REF!)</f>
        <v>#REF!</v>
      </c>
      <c r="F628" s="305" t="s">
        <v>17</v>
      </c>
      <c r="G628" s="53" t="e">
        <f>#REF!</f>
        <v>#REF!</v>
      </c>
      <c r="H628" s="251">
        <f>H629+H630+H631+H632</f>
        <v>0</v>
      </c>
      <c r="I628" s="251">
        <f>I629+I630+I631+I632</f>
        <v>0</v>
      </c>
      <c r="J628" s="251">
        <f>J629+J630+J631+J632</f>
        <v>0</v>
      </c>
      <c r="K628" s="225"/>
      <c r="L628" s="227">
        <f>L629+L630+L631+L632</f>
        <v>0</v>
      </c>
    </row>
    <row r="629" spans="5:12" ht="15.75" hidden="1" thickBot="1">
      <c r="E629" s="282"/>
      <c r="F629" s="283" t="s">
        <v>425</v>
      </c>
      <c r="G629" s="45" t="e">
        <f>#REF!</f>
        <v>#REF!</v>
      </c>
      <c r="H629" s="240"/>
      <c r="I629" s="240"/>
      <c r="J629" s="240"/>
      <c r="K629" s="218"/>
      <c r="L629" s="219"/>
    </row>
    <row r="630" spans="5:12" ht="15.75" hidden="1" thickBot="1">
      <c r="E630" s="282"/>
      <c r="F630" s="284" t="s">
        <v>426</v>
      </c>
      <c r="G630" s="46" t="e">
        <f>#REF!</f>
        <v>#REF!</v>
      </c>
      <c r="H630" s="193"/>
      <c r="I630" s="193"/>
      <c r="J630" s="193"/>
      <c r="K630" s="214"/>
      <c r="L630" s="220"/>
    </row>
    <row r="631" spans="5:12" ht="15.75" hidden="1" thickBot="1">
      <c r="E631" s="282"/>
      <c r="F631" s="284" t="s">
        <v>427</v>
      </c>
      <c r="G631" s="46" t="e">
        <f>#REF!</f>
        <v>#REF!</v>
      </c>
      <c r="H631" s="193"/>
      <c r="I631" s="193"/>
      <c r="J631" s="193"/>
      <c r="K631" s="214"/>
      <c r="L631" s="220"/>
    </row>
    <row r="632" spans="5:12" ht="15.75" hidden="1" thickBot="1">
      <c r="E632" s="282"/>
      <c r="F632" s="293">
        <v>1104</v>
      </c>
      <c r="G632" s="51" t="e">
        <f>G233</f>
        <v>#REF!</v>
      </c>
      <c r="H632" s="255"/>
      <c r="I632" s="255"/>
      <c r="J632" s="255"/>
      <c r="K632" s="228"/>
      <c r="L632" s="229"/>
    </row>
    <row r="633" spans="5:12" ht="15.75" thickBot="1">
      <c r="E633" s="282"/>
      <c r="F633" s="307">
        <v>11</v>
      </c>
      <c r="G633" s="53"/>
      <c r="H633" s="251">
        <f>H634</f>
        <v>1281.86</v>
      </c>
      <c r="I633" s="251">
        <f>I634</f>
        <v>719.44</v>
      </c>
      <c r="J633" s="252">
        <f>J634</f>
        <v>2001.3</v>
      </c>
      <c r="K633" s="226"/>
      <c r="L633" s="227">
        <f>L634</f>
        <v>2001.3</v>
      </c>
    </row>
    <row r="634" spans="5:12" ht="15.75" thickBot="1">
      <c r="E634" s="282"/>
      <c r="F634" s="293">
        <v>1101</v>
      </c>
      <c r="G634" s="51"/>
      <c r="H634" s="255">
        <f>H562+H228</f>
        <v>1281.86</v>
      </c>
      <c r="I634" s="255">
        <f>I562+I228</f>
        <v>719.44</v>
      </c>
      <c r="J634" s="255">
        <f>J562+J228</f>
        <v>2001.3</v>
      </c>
      <c r="K634" s="228"/>
      <c r="L634" s="229">
        <f>L562+L228</f>
        <v>2001.3</v>
      </c>
    </row>
    <row r="635" spans="5:12" ht="15.75" thickBot="1">
      <c r="E635" s="282"/>
      <c r="F635" s="308">
        <v>12</v>
      </c>
      <c r="G635" s="53"/>
      <c r="H635" s="251">
        <f>H636+H637+H638+H639</f>
        <v>903.6</v>
      </c>
      <c r="I635" s="251">
        <f>I636+I637+I638+I639</f>
        <v>376.58</v>
      </c>
      <c r="J635" s="252">
        <f>J636+J637+J638+J639</f>
        <v>1280.18</v>
      </c>
      <c r="K635" s="226"/>
      <c r="L635" s="227">
        <f>L636+L637+L638+L639</f>
        <v>1280.18</v>
      </c>
    </row>
    <row r="636" spans="5:12" ht="15" hidden="1">
      <c r="E636" s="282"/>
      <c r="F636" s="294">
        <v>1201</v>
      </c>
      <c r="G636" s="45"/>
      <c r="H636" s="240"/>
      <c r="I636" s="240"/>
      <c r="J636" s="240"/>
      <c r="K636" s="218"/>
      <c r="L636" s="219"/>
    </row>
    <row r="637" spans="5:12" ht="15.75" thickBot="1">
      <c r="E637" s="282"/>
      <c r="F637" s="295">
        <v>1202</v>
      </c>
      <c r="G637" s="46"/>
      <c r="H637" s="193">
        <f>H495</f>
        <v>903.6</v>
      </c>
      <c r="I637" s="193">
        <f>I495</f>
        <v>376.58</v>
      </c>
      <c r="J637" s="193">
        <f>J495</f>
        <v>1280.18</v>
      </c>
      <c r="K637" s="214"/>
      <c r="L637" s="220">
        <f>L495</f>
        <v>1280.18</v>
      </c>
    </row>
    <row r="638" spans="5:12" ht="15.75" hidden="1" thickBot="1">
      <c r="E638" s="282"/>
      <c r="F638" s="295">
        <v>1203</v>
      </c>
      <c r="G638" s="46"/>
      <c r="H638" s="193"/>
      <c r="I638" s="193"/>
      <c r="J638" s="193"/>
      <c r="K638" s="214"/>
      <c r="L638" s="220"/>
    </row>
    <row r="639" spans="5:12" ht="15.75" hidden="1" thickBot="1">
      <c r="E639" s="282"/>
      <c r="F639" s="296">
        <v>1204</v>
      </c>
      <c r="G639" s="50"/>
      <c r="H639" s="246"/>
      <c r="I639" s="246"/>
      <c r="J639" s="246"/>
      <c r="K639" s="223"/>
      <c r="L639" s="224"/>
    </row>
    <row r="640" spans="5:12" ht="15.75" thickBot="1">
      <c r="E640" s="282"/>
      <c r="F640" s="308">
        <v>13</v>
      </c>
      <c r="G640" s="53"/>
      <c r="H640" s="251">
        <f>H641+H642</f>
        <v>7.22</v>
      </c>
      <c r="I640" s="251">
        <f>I641+I642</f>
        <v>140</v>
      </c>
      <c r="J640" s="251">
        <f>J641+J642</f>
        <v>147.22</v>
      </c>
      <c r="K640" s="225"/>
      <c r="L640" s="227">
        <f>L641+L642</f>
        <v>100</v>
      </c>
    </row>
    <row r="641" spans="5:12" ht="15.75" thickBot="1">
      <c r="E641" s="282"/>
      <c r="F641" s="294">
        <v>1301</v>
      </c>
      <c r="G641" s="45"/>
      <c r="H641" s="240">
        <f>H233</f>
        <v>7.22</v>
      </c>
      <c r="I641" s="240">
        <f>I233</f>
        <v>140</v>
      </c>
      <c r="J641" s="240">
        <f>J233</f>
        <v>147.22</v>
      </c>
      <c r="K641" s="218"/>
      <c r="L641" s="219">
        <f>L233</f>
        <v>100</v>
      </c>
    </row>
    <row r="642" spans="5:12" ht="15.75" hidden="1" thickBot="1">
      <c r="E642" s="282"/>
      <c r="F642" s="296">
        <v>1302</v>
      </c>
      <c r="G642" s="50"/>
      <c r="H642" s="246"/>
      <c r="I642" s="246"/>
      <c r="J642" s="246"/>
      <c r="K642" s="223"/>
      <c r="L642" s="224"/>
    </row>
    <row r="643" spans="5:12" ht="15.75" thickBot="1">
      <c r="E643" s="282"/>
      <c r="F643" s="308">
        <v>14</v>
      </c>
      <c r="G643" s="53"/>
      <c r="H643" s="251">
        <f>H644+H645+H646</f>
        <v>29125.9</v>
      </c>
      <c r="I643" s="251">
        <f>I644+I645+I646</f>
        <v>-416.8</v>
      </c>
      <c r="J643" s="251">
        <f>J644+J645+J646</f>
        <v>28709.100000000002</v>
      </c>
      <c r="K643" s="225"/>
      <c r="L643" s="227">
        <f>L644+L645+L646</f>
        <v>28709.1</v>
      </c>
    </row>
    <row r="644" spans="5:12" ht="15">
      <c r="E644" s="282"/>
      <c r="F644" s="294">
        <v>1401</v>
      </c>
      <c r="G644" s="45"/>
      <c r="H644" s="240">
        <f>H238</f>
        <v>29125.9</v>
      </c>
      <c r="I644" s="240">
        <f>I238</f>
        <v>-416.8</v>
      </c>
      <c r="J644" s="240">
        <f>J238</f>
        <v>28709.100000000002</v>
      </c>
      <c r="K644" s="218"/>
      <c r="L644" s="219">
        <f>L238</f>
        <v>28709.1</v>
      </c>
    </row>
    <row r="645" spans="5:12" ht="15" hidden="1">
      <c r="E645" s="282"/>
      <c r="F645" s="295">
        <v>1402</v>
      </c>
      <c r="G645" s="46"/>
      <c r="H645" s="193"/>
      <c r="I645" s="193"/>
      <c r="J645" s="193"/>
      <c r="K645" s="214"/>
      <c r="L645" s="220"/>
    </row>
    <row r="646" spans="5:12" ht="15">
      <c r="E646" s="282"/>
      <c r="F646" s="296">
        <v>1403</v>
      </c>
      <c r="G646" s="50"/>
      <c r="H646" s="246">
        <f>H246</f>
        <v>0</v>
      </c>
      <c r="I646" s="246">
        <f>I246</f>
        <v>0</v>
      </c>
      <c r="J646" s="246">
        <f>J246</f>
        <v>0</v>
      </c>
      <c r="K646" s="223"/>
      <c r="L646" s="224">
        <f>L246</f>
        <v>0</v>
      </c>
    </row>
    <row r="647" spans="5:12" ht="15">
      <c r="E647" s="282"/>
      <c r="F647" s="295">
        <v>9999</v>
      </c>
      <c r="G647" s="46"/>
      <c r="H647" s="110">
        <f>H568</f>
        <v>14788.9</v>
      </c>
      <c r="I647" s="110">
        <f>I568</f>
        <v>-6503.305</v>
      </c>
      <c r="J647" s="110">
        <f>J568</f>
        <v>8285.595</v>
      </c>
      <c r="K647" s="110">
        <f>K568</f>
        <v>0</v>
      </c>
      <c r="L647" s="110">
        <f>L568</f>
        <v>17087.535</v>
      </c>
    </row>
    <row r="648" spans="5:12" ht="15.75" thickBot="1">
      <c r="E648" s="282"/>
      <c r="F648" s="297" t="s">
        <v>428</v>
      </c>
      <c r="G648" s="88" t="e">
        <f>G576+G590+G594+G599+G604+G610+G615+G622+G628</f>
        <v>#REF!</v>
      </c>
      <c r="H648" s="259">
        <f>H576+H590+H594+H599+H604+H610+H615+H622+H628+H635+H640+H643+H633+H588+H647</f>
        <v>295777.83</v>
      </c>
      <c r="I648" s="259">
        <f>I576+I590+I594+I599+I604+I610+I615+I622+I628+I635+I640+I643+I633+I588+I647</f>
        <v>33978.57000000001</v>
      </c>
      <c r="J648" s="259">
        <f>J576+J590+J594+J599+J604+J610+J615+J622+J628+J635+J640+J643+J633+J588+J647</f>
        <v>331423.7999999998</v>
      </c>
      <c r="K648" s="259">
        <f>K576+K590+K594+K599+K604+K610+K615+K622+K628+K635+K640+K643+K633+K588+K647</f>
        <v>0</v>
      </c>
      <c r="L648" s="259">
        <f>L576+L590+L594+L599+L604+L610+L615+L622+L628+L635+L640+L643+L633+L588+L647</f>
        <v>341750.6989999999</v>
      </c>
    </row>
    <row r="649" spans="6:11" ht="15">
      <c r="F649" s="298"/>
      <c r="G649" s="61"/>
      <c r="I649" s="234"/>
      <c r="J649" s="212"/>
      <c r="K649" s="233"/>
    </row>
    <row r="650" spans="6:9" ht="15">
      <c r="F650" s="298"/>
      <c r="G650" s="61"/>
      <c r="I650" s="234"/>
    </row>
    <row r="651" spans="6:9" ht="15">
      <c r="F651" s="298"/>
      <c r="G651" s="61"/>
      <c r="I651" s="234"/>
    </row>
    <row r="652" spans="6:9" ht="15">
      <c r="F652" s="298"/>
      <c r="G652" s="61"/>
      <c r="I652" s="234"/>
    </row>
    <row r="653" spans="6:9" ht="15">
      <c r="F653" s="298"/>
      <c r="G653" s="61"/>
      <c r="I653" s="234"/>
    </row>
    <row r="654" spans="6:9" ht="15">
      <c r="F654" s="298"/>
      <c r="G654" s="61"/>
      <c r="I654" s="234"/>
    </row>
    <row r="655" spans="6:9" ht="15">
      <c r="F655" s="298"/>
      <c r="G655" s="61"/>
      <c r="I655" s="234"/>
    </row>
    <row r="656" spans="7:9" ht="15">
      <c r="G656" s="61"/>
      <c r="I656" s="234"/>
    </row>
    <row r="657" spans="7:9" ht="15">
      <c r="G657" s="61"/>
      <c r="I657" s="234"/>
    </row>
    <row r="658" spans="7:9" ht="15">
      <c r="G658" s="61"/>
      <c r="I658" s="234"/>
    </row>
    <row r="659" spans="7:9" ht="15">
      <c r="G659" s="61"/>
      <c r="I659" s="234"/>
    </row>
    <row r="660" spans="7:9" ht="15">
      <c r="G660" s="61"/>
      <c r="I660" s="234"/>
    </row>
    <row r="661" spans="7:9" ht="15">
      <c r="G661" s="61"/>
      <c r="I661" s="234"/>
    </row>
    <row r="662" spans="7:9" ht="15">
      <c r="G662" s="61"/>
      <c r="I662" s="234"/>
    </row>
    <row r="663" spans="7:9" ht="15">
      <c r="G663" s="61"/>
      <c r="I663" s="234"/>
    </row>
    <row r="664" spans="7:9" ht="15">
      <c r="G664" s="61"/>
      <c r="I664" s="234"/>
    </row>
    <row r="665" spans="7:9" ht="15">
      <c r="G665" s="61"/>
      <c r="I665" s="234"/>
    </row>
    <row r="666" spans="7:9" ht="15">
      <c r="G666" s="61"/>
      <c r="I666" s="234"/>
    </row>
    <row r="667" spans="7:9" ht="15">
      <c r="G667" s="61"/>
      <c r="I667" s="234"/>
    </row>
    <row r="668" spans="7:9" ht="15">
      <c r="G668" s="61"/>
      <c r="I668" s="234"/>
    </row>
    <row r="669" spans="7:9" ht="15">
      <c r="G669" s="61"/>
      <c r="I669" s="234"/>
    </row>
    <row r="670" spans="7:9" ht="15">
      <c r="G670" s="61"/>
      <c r="I670" s="234"/>
    </row>
    <row r="671" spans="7:9" ht="15">
      <c r="G671" s="61"/>
      <c r="I671" s="234"/>
    </row>
    <row r="672" spans="7:9" ht="15">
      <c r="G672" s="61"/>
      <c r="I672" s="234"/>
    </row>
    <row r="673" spans="7:9" ht="15">
      <c r="G673" s="61"/>
      <c r="I673" s="234"/>
    </row>
    <row r="674" spans="7:9" ht="15">
      <c r="G674" s="61"/>
      <c r="I674" s="234"/>
    </row>
    <row r="675" spans="7:9" ht="15">
      <c r="G675" s="61"/>
      <c r="I675" s="234"/>
    </row>
    <row r="676" spans="7:9" ht="15">
      <c r="G676" s="61"/>
      <c r="I676" s="234"/>
    </row>
    <row r="677" spans="7:9" ht="15">
      <c r="G677" s="61"/>
      <c r="I677" s="234"/>
    </row>
    <row r="678" spans="7:9" ht="15">
      <c r="G678" s="61"/>
      <c r="I678" s="234"/>
    </row>
    <row r="679" spans="7:9" ht="15">
      <c r="G679" s="61"/>
      <c r="I679" s="234"/>
    </row>
    <row r="680" spans="7:9" ht="15">
      <c r="G680" s="61"/>
      <c r="I680" s="234"/>
    </row>
    <row r="681" spans="7:9" ht="15">
      <c r="G681" s="61"/>
      <c r="I681" s="234"/>
    </row>
    <row r="682" spans="7:9" ht="15">
      <c r="G682" s="61"/>
      <c r="I682" s="234"/>
    </row>
    <row r="683" spans="7:9" ht="15">
      <c r="G683" s="61"/>
      <c r="I683" s="234"/>
    </row>
    <row r="684" spans="7:9" ht="15">
      <c r="G684" s="61"/>
      <c r="I684" s="234"/>
    </row>
    <row r="685" spans="7:9" ht="15">
      <c r="G685" s="61"/>
      <c r="I685" s="234"/>
    </row>
    <row r="686" spans="7:9" ht="15">
      <c r="G686" s="61"/>
      <c r="I686" s="234"/>
    </row>
    <row r="687" spans="7:9" ht="15">
      <c r="G687" s="61"/>
      <c r="I687" s="234"/>
    </row>
    <row r="688" spans="7:9" ht="15">
      <c r="G688" s="61"/>
      <c r="I688" s="234"/>
    </row>
    <row r="689" spans="7:9" ht="15">
      <c r="G689" s="61"/>
      <c r="I689" s="234"/>
    </row>
    <row r="690" spans="7:9" ht="15">
      <c r="G690" s="61"/>
      <c r="I690" s="234"/>
    </row>
    <row r="691" spans="7:9" ht="15">
      <c r="G691" s="61"/>
      <c r="I691" s="234"/>
    </row>
    <row r="692" spans="7:9" ht="15">
      <c r="G692" s="61"/>
      <c r="I692" s="234"/>
    </row>
    <row r="693" spans="7:9" ht="15">
      <c r="G693" s="61"/>
      <c r="I693" s="234"/>
    </row>
    <row r="694" spans="7:9" ht="15">
      <c r="G694" s="61"/>
      <c r="I694" s="234"/>
    </row>
    <row r="695" spans="7:9" ht="15">
      <c r="G695" s="61"/>
      <c r="I695" s="234"/>
    </row>
    <row r="696" spans="7:9" ht="15">
      <c r="G696" s="61"/>
      <c r="I696" s="234"/>
    </row>
    <row r="697" spans="7:9" ht="15">
      <c r="G697" s="61"/>
      <c r="I697" s="234"/>
    </row>
    <row r="698" spans="7:9" ht="15">
      <c r="G698" s="61"/>
      <c r="I698" s="234"/>
    </row>
    <row r="699" spans="7:9" ht="15">
      <c r="G699" s="61"/>
      <c r="I699" s="234"/>
    </row>
    <row r="700" spans="7:9" ht="15">
      <c r="G700" s="61"/>
      <c r="I700" s="234"/>
    </row>
    <row r="701" spans="7:9" ht="15">
      <c r="G701" s="61"/>
      <c r="I701" s="234"/>
    </row>
    <row r="702" spans="7:9" ht="15">
      <c r="G702" s="61"/>
      <c r="I702" s="234"/>
    </row>
    <row r="703" spans="7:9" ht="15">
      <c r="G703" s="61"/>
      <c r="I703" s="234"/>
    </row>
    <row r="704" spans="7:9" ht="15">
      <c r="G704" s="61"/>
      <c r="I704" s="234"/>
    </row>
    <row r="705" spans="7:9" ht="15">
      <c r="G705" s="61"/>
      <c r="I705" s="234"/>
    </row>
    <row r="706" spans="7:9" ht="15">
      <c r="G706" s="61"/>
      <c r="I706" s="234"/>
    </row>
    <row r="707" spans="7:9" ht="15">
      <c r="G707" s="61"/>
      <c r="I707" s="234"/>
    </row>
    <row r="708" spans="7:9" ht="15">
      <c r="G708" s="61"/>
      <c r="I708" s="234"/>
    </row>
    <row r="709" spans="7:9" ht="15">
      <c r="G709" s="61"/>
      <c r="I709" s="234"/>
    </row>
    <row r="710" spans="7:9" ht="15">
      <c r="G710" s="61"/>
      <c r="I710" s="234"/>
    </row>
    <row r="711" spans="7:9" ht="15">
      <c r="G711" s="61"/>
      <c r="I711" s="234"/>
    </row>
    <row r="712" spans="7:9" ht="15">
      <c r="G712" s="61"/>
      <c r="I712" s="234"/>
    </row>
    <row r="713" spans="7:9" ht="15">
      <c r="G713" s="61"/>
      <c r="I713" s="234"/>
    </row>
    <row r="714" spans="7:9" ht="15">
      <c r="G714" s="61"/>
      <c r="I714" s="234"/>
    </row>
    <row r="715" spans="7:9" ht="15">
      <c r="G715" s="61"/>
      <c r="I715" s="234"/>
    </row>
    <row r="716" spans="7:9" ht="15">
      <c r="G716" s="61"/>
      <c r="I716" s="234"/>
    </row>
    <row r="717" spans="7:9" ht="15">
      <c r="G717" s="61"/>
      <c r="I717" s="234"/>
    </row>
    <row r="718" spans="7:9" ht="15">
      <c r="G718" s="61"/>
      <c r="I718" s="234"/>
    </row>
    <row r="719" spans="7:9" ht="15">
      <c r="G719" s="61"/>
      <c r="I719" s="234"/>
    </row>
    <row r="720" spans="7:9" ht="15">
      <c r="G720" s="61"/>
      <c r="I720" s="234"/>
    </row>
    <row r="721" spans="7:9" ht="15">
      <c r="G721" s="61"/>
      <c r="I721" s="234"/>
    </row>
    <row r="722" spans="7:9" ht="15">
      <c r="G722" s="61"/>
      <c r="I722" s="234"/>
    </row>
    <row r="723" spans="7:9" ht="15">
      <c r="G723" s="61"/>
      <c r="I723" s="234"/>
    </row>
    <row r="724" spans="7:9" ht="15">
      <c r="G724" s="61"/>
      <c r="I724" s="234"/>
    </row>
    <row r="725" spans="7:9" ht="15">
      <c r="G725" s="61"/>
      <c r="I725" s="234"/>
    </row>
    <row r="726" spans="7:9" ht="15">
      <c r="G726" s="61"/>
      <c r="I726" s="234"/>
    </row>
    <row r="727" spans="7:9" ht="15">
      <c r="G727" s="61"/>
      <c r="I727" s="234"/>
    </row>
    <row r="728" spans="7:9" ht="15">
      <c r="G728" s="61"/>
      <c r="I728" s="234"/>
    </row>
    <row r="729" spans="7:9" ht="15">
      <c r="G729" s="61"/>
      <c r="I729" s="234"/>
    </row>
    <row r="730" spans="7:9" ht="15">
      <c r="G730" s="61"/>
      <c r="I730" s="234"/>
    </row>
    <row r="731" spans="7:9" ht="15">
      <c r="G731" s="61"/>
      <c r="I731" s="234"/>
    </row>
    <row r="732" spans="7:9" ht="15">
      <c r="G732" s="61"/>
      <c r="I732" s="234"/>
    </row>
    <row r="733" spans="7:9" ht="15">
      <c r="G733" s="61"/>
      <c r="I733" s="234"/>
    </row>
    <row r="734" spans="7:9" ht="15">
      <c r="G734" s="61"/>
      <c r="I734" s="234"/>
    </row>
    <row r="735" spans="7:9" ht="15">
      <c r="G735" s="61"/>
      <c r="I735" s="234"/>
    </row>
    <row r="736" spans="7:9" ht="15">
      <c r="G736" s="61"/>
      <c r="I736" s="234"/>
    </row>
    <row r="737" spans="7:9" ht="15">
      <c r="G737" s="61"/>
      <c r="I737" s="234"/>
    </row>
    <row r="738" spans="7:9" ht="15">
      <c r="G738" s="61"/>
      <c r="I738" s="234"/>
    </row>
    <row r="739" spans="7:9" ht="15">
      <c r="G739" s="61"/>
      <c r="I739" s="234"/>
    </row>
    <row r="740" spans="7:9" ht="15">
      <c r="G740" s="61"/>
      <c r="I740" s="234"/>
    </row>
    <row r="741" spans="7:9" ht="15">
      <c r="G741" s="61"/>
      <c r="I741" s="234"/>
    </row>
    <row r="742" spans="7:9" ht="15">
      <c r="G742" s="61"/>
      <c r="I742" s="234"/>
    </row>
    <row r="743" spans="7:9" ht="15">
      <c r="G743" s="61"/>
      <c r="I743" s="234"/>
    </row>
    <row r="744" spans="7:9" ht="15">
      <c r="G744" s="61"/>
      <c r="I744" s="234"/>
    </row>
    <row r="745" spans="7:9" ht="15">
      <c r="G745" s="61"/>
      <c r="I745" s="234"/>
    </row>
    <row r="746" spans="7:9" ht="15">
      <c r="G746" s="61"/>
      <c r="I746" s="234"/>
    </row>
    <row r="747" spans="7:9" ht="15">
      <c r="G747" s="61"/>
      <c r="I747" s="234"/>
    </row>
    <row r="748" spans="7:9" ht="15">
      <c r="G748" s="61"/>
      <c r="I748" s="234"/>
    </row>
    <row r="749" spans="7:9" ht="15">
      <c r="G749" s="61"/>
      <c r="I749" s="234"/>
    </row>
    <row r="750" spans="7:9" ht="15">
      <c r="G750" s="61"/>
      <c r="I750" s="234"/>
    </row>
    <row r="751" spans="7:9" ht="15">
      <c r="G751" s="61"/>
      <c r="I751" s="234"/>
    </row>
    <row r="752" spans="7:9" ht="15">
      <c r="G752" s="61"/>
      <c r="I752" s="234"/>
    </row>
    <row r="753" spans="7:9" ht="15">
      <c r="G753" s="61"/>
      <c r="I753" s="234"/>
    </row>
    <row r="754" spans="7:9" ht="15">
      <c r="G754" s="61"/>
      <c r="I754" s="234"/>
    </row>
    <row r="755" spans="7:9" ht="15">
      <c r="G755" s="61"/>
      <c r="I755" s="234"/>
    </row>
    <row r="756" spans="7:9" ht="15">
      <c r="G756" s="61"/>
      <c r="I756" s="234"/>
    </row>
    <row r="757" spans="7:9" ht="15">
      <c r="G757" s="61"/>
      <c r="I757" s="234"/>
    </row>
    <row r="758" spans="7:9" ht="15">
      <c r="G758" s="61"/>
      <c r="I758" s="234"/>
    </row>
    <row r="759" spans="7:9" ht="15">
      <c r="G759" s="61"/>
      <c r="I759" s="234"/>
    </row>
    <row r="760" spans="7:9" ht="15">
      <c r="G760" s="61"/>
      <c r="I760" s="234"/>
    </row>
    <row r="761" spans="7:9" ht="15">
      <c r="G761" s="61"/>
      <c r="I761" s="234"/>
    </row>
    <row r="762" spans="7:9" ht="15">
      <c r="G762" s="61"/>
      <c r="I762" s="234"/>
    </row>
    <row r="763" spans="7:9" ht="15">
      <c r="G763" s="61"/>
      <c r="I763" s="234"/>
    </row>
    <row r="764" spans="7:9" ht="15">
      <c r="G764" s="61"/>
      <c r="I764" s="234"/>
    </row>
    <row r="765" spans="7:9" ht="15">
      <c r="G765" s="61"/>
      <c r="I765" s="234"/>
    </row>
    <row r="766" spans="7:9" ht="15">
      <c r="G766" s="61"/>
      <c r="I766" s="234"/>
    </row>
    <row r="767" spans="7:9" ht="15">
      <c r="G767" s="61"/>
      <c r="I767" s="234"/>
    </row>
    <row r="768" spans="7:9" ht="15">
      <c r="G768" s="61"/>
      <c r="I768" s="234"/>
    </row>
    <row r="769" spans="7:9" ht="15">
      <c r="G769" s="61"/>
      <c r="I769" s="234"/>
    </row>
    <row r="770" spans="7:9" ht="15">
      <c r="G770" s="61"/>
      <c r="I770" s="234"/>
    </row>
    <row r="771" spans="7:9" ht="15">
      <c r="G771" s="61"/>
      <c r="I771" s="234"/>
    </row>
    <row r="772" spans="7:9" ht="15">
      <c r="G772" s="61"/>
      <c r="I772" s="234"/>
    </row>
    <row r="773" spans="7:9" ht="15">
      <c r="G773" s="61"/>
      <c r="I773" s="234"/>
    </row>
    <row r="774" spans="7:9" ht="15">
      <c r="G774" s="61"/>
      <c r="I774" s="234"/>
    </row>
    <row r="775" spans="7:9" ht="15">
      <c r="G775" s="61"/>
      <c r="I775" s="234"/>
    </row>
    <row r="776" spans="7:9" ht="15">
      <c r="G776" s="61"/>
      <c r="I776" s="234"/>
    </row>
    <row r="777" spans="7:9" ht="15">
      <c r="G777" s="61"/>
      <c r="I777" s="234"/>
    </row>
    <row r="778" spans="7:9" ht="15">
      <c r="G778" s="61"/>
      <c r="I778" s="234"/>
    </row>
    <row r="779" spans="7:9" ht="15">
      <c r="G779" s="61"/>
      <c r="I779" s="234"/>
    </row>
    <row r="780" spans="7:9" ht="15">
      <c r="G780" s="61"/>
      <c r="I780" s="234"/>
    </row>
    <row r="781" spans="7:9" ht="15">
      <c r="G781" s="61"/>
      <c r="I781" s="234"/>
    </row>
    <row r="782" spans="7:9" ht="15">
      <c r="G782" s="61"/>
      <c r="I782" s="234"/>
    </row>
    <row r="783" spans="7:9" ht="15">
      <c r="G783" s="61"/>
      <c r="I783" s="234"/>
    </row>
    <row r="784" spans="7:9" ht="15">
      <c r="G784" s="61"/>
      <c r="I784" s="234"/>
    </row>
    <row r="785" spans="7:9" ht="15">
      <c r="G785" s="61"/>
      <c r="I785" s="234"/>
    </row>
    <row r="786" spans="7:9" ht="15">
      <c r="G786" s="61"/>
      <c r="I786" s="234"/>
    </row>
    <row r="787" spans="7:9" ht="15">
      <c r="G787" s="61"/>
      <c r="I787" s="234"/>
    </row>
    <row r="788" spans="7:9" ht="15">
      <c r="G788" s="61"/>
      <c r="I788" s="234"/>
    </row>
    <row r="789" spans="7:9" ht="15">
      <c r="G789" s="61"/>
      <c r="I789" s="234"/>
    </row>
    <row r="790" spans="7:9" ht="15">
      <c r="G790" s="61"/>
      <c r="I790" s="234"/>
    </row>
    <row r="791" spans="7:9" ht="15">
      <c r="G791" s="61"/>
      <c r="I791" s="234"/>
    </row>
    <row r="792" spans="7:9" ht="15">
      <c r="G792" s="61"/>
      <c r="I792" s="234"/>
    </row>
    <row r="793" spans="7:9" ht="15">
      <c r="G793" s="61"/>
      <c r="I793" s="234"/>
    </row>
    <row r="794" spans="7:9" ht="15">
      <c r="G794" s="61"/>
      <c r="I794" s="234"/>
    </row>
    <row r="795" spans="7:9" ht="15">
      <c r="G795" s="61"/>
      <c r="I795" s="234"/>
    </row>
    <row r="796" spans="7:9" ht="15">
      <c r="G796" s="61"/>
      <c r="I796" s="234"/>
    </row>
    <row r="797" spans="7:9" ht="15">
      <c r="G797" s="61"/>
      <c r="I797" s="234"/>
    </row>
    <row r="798" spans="7:9" ht="15">
      <c r="G798" s="61"/>
      <c r="I798" s="234"/>
    </row>
    <row r="799" spans="7:9" ht="15">
      <c r="G799" s="61"/>
      <c r="I799" s="234"/>
    </row>
    <row r="800" spans="7:9" ht="15">
      <c r="G800" s="61"/>
      <c r="I800" s="234"/>
    </row>
    <row r="801" spans="7:9" ht="15">
      <c r="G801" s="61"/>
      <c r="I801" s="234"/>
    </row>
    <row r="802" spans="7:9" ht="15">
      <c r="G802" s="61"/>
      <c r="I802" s="234"/>
    </row>
    <row r="803" spans="7:9" ht="15">
      <c r="G803" s="61"/>
      <c r="I803" s="234"/>
    </row>
    <row r="804" spans="7:9" ht="15">
      <c r="G804" s="61"/>
      <c r="I804" s="234"/>
    </row>
    <row r="805" spans="7:9" ht="15">
      <c r="G805" s="61"/>
      <c r="I805" s="234"/>
    </row>
    <row r="806" spans="7:9" ht="15">
      <c r="G806" s="61"/>
      <c r="I806" s="234"/>
    </row>
    <row r="807" spans="7:9" ht="15">
      <c r="G807" s="61"/>
      <c r="I807" s="234"/>
    </row>
    <row r="808" spans="7:9" ht="15">
      <c r="G808" s="61"/>
      <c r="I808" s="234"/>
    </row>
    <row r="809" spans="7:9" ht="15">
      <c r="G809" s="61"/>
      <c r="I809" s="234"/>
    </row>
    <row r="810" spans="7:9" ht="15">
      <c r="G810" s="61"/>
      <c r="I810" s="234"/>
    </row>
    <row r="811" spans="7:9" ht="15">
      <c r="G811" s="61"/>
      <c r="I811" s="234"/>
    </row>
    <row r="812" spans="7:9" ht="15">
      <c r="G812" s="61"/>
      <c r="I812" s="234"/>
    </row>
    <row r="813" spans="7:9" ht="15">
      <c r="G813" s="61"/>
      <c r="I813" s="234"/>
    </row>
    <row r="814" spans="7:9" ht="15">
      <c r="G814" s="61"/>
      <c r="I814" s="234"/>
    </row>
    <row r="815" spans="7:9" ht="15">
      <c r="G815" s="61"/>
      <c r="I815" s="234"/>
    </row>
    <row r="816" spans="7:9" ht="15">
      <c r="G816" s="61"/>
      <c r="I816" s="234"/>
    </row>
    <row r="817" spans="7:9" ht="15">
      <c r="G817" s="61"/>
      <c r="I817" s="234"/>
    </row>
    <row r="818" spans="7:9" ht="15">
      <c r="G818" s="61"/>
      <c r="I818" s="234"/>
    </row>
    <row r="819" spans="7:9" ht="15">
      <c r="G819" s="61"/>
      <c r="I819" s="234"/>
    </row>
    <row r="820" spans="7:9" ht="15">
      <c r="G820" s="61"/>
      <c r="I820" s="234"/>
    </row>
    <row r="821" spans="7:9" ht="15">
      <c r="G821" s="61"/>
      <c r="I821" s="234"/>
    </row>
    <row r="822" spans="7:9" ht="15">
      <c r="G822" s="61"/>
      <c r="I822" s="234"/>
    </row>
    <row r="823" spans="7:9" ht="15">
      <c r="G823" s="61"/>
      <c r="I823" s="234"/>
    </row>
    <row r="824" spans="7:9" ht="15">
      <c r="G824" s="61"/>
      <c r="I824" s="234"/>
    </row>
    <row r="825" spans="7:9" ht="15">
      <c r="G825" s="61"/>
      <c r="I825" s="234"/>
    </row>
    <row r="826" spans="7:9" ht="15">
      <c r="G826" s="61"/>
      <c r="I826" s="234"/>
    </row>
    <row r="827" spans="7:9" ht="15">
      <c r="G827" s="61"/>
      <c r="I827" s="234"/>
    </row>
    <row r="828" spans="7:9" ht="15">
      <c r="G828" s="61"/>
      <c r="I828" s="234"/>
    </row>
    <row r="829" spans="7:9" ht="15">
      <c r="G829" s="61"/>
      <c r="I829" s="234"/>
    </row>
    <row r="830" spans="7:9" ht="15">
      <c r="G830" s="61"/>
      <c r="I830" s="234"/>
    </row>
    <row r="831" spans="7:9" ht="15">
      <c r="G831" s="61"/>
      <c r="I831" s="234"/>
    </row>
    <row r="832" spans="7:9" ht="15">
      <c r="G832" s="61"/>
      <c r="I832" s="234"/>
    </row>
    <row r="833" spans="7:9" ht="15">
      <c r="G833" s="61"/>
      <c r="I833" s="234"/>
    </row>
    <row r="834" spans="7:9" ht="15">
      <c r="G834" s="61"/>
      <c r="I834" s="234"/>
    </row>
    <row r="835" spans="7:9" ht="15">
      <c r="G835" s="61"/>
      <c r="I835" s="234"/>
    </row>
    <row r="836" spans="7:9" ht="15">
      <c r="G836" s="61"/>
      <c r="I836" s="234"/>
    </row>
    <row r="837" spans="7:9" ht="15">
      <c r="G837" s="61"/>
      <c r="I837" s="234"/>
    </row>
    <row r="838" spans="7:9" ht="15">
      <c r="G838" s="61"/>
      <c r="I838" s="234"/>
    </row>
    <row r="839" spans="7:9" ht="15">
      <c r="G839" s="61"/>
      <c r="I839" s="234"/>
    </row>
    <row r="840" spans="7:9" ht="15">
      <c r="G840" s="61"/>
      <c r="I840" s="234"/>
    </row>
    <row r="841" spans="7:9" ht="15">
      <c r="G841" s="61"/>
      <c r="I841" s="234"/>
    </row>
    <row r="842" spans="7:9" ht="15">
      <c r="G842" s="61"/>
      <c r="I842" s="234"/>
    </row>
    <row r="843" spans="7:9" ht="15">
      <c r="G843" s="61"/>
      <c r="I843" s="234"/>
    </row>
    <row r="844" spans="7:9" ht="15">
      <c r="G844" s="61"/>
      <c r="I844" s="234"/>
    </row>
    <row r="845" spans="7:9" ht="15">
      <c r="G845" s="61"/>
      <c r="I845" s="234"/>
    </row>
    <row r="846" spans="7:9" ht="15">
      <c r="G846" s="61"/>
      <c r="I846" s="234"/>
    </row>
    <row r="847" spans="7:9" ht="15">
      <c r="G847" s="61"/>
      <c r="I847" s="234"/>
    </row>
    <row r="848" spans="7:9" ht="15">
      <c r="G848" s="61"/>
      <c r="I848" s="234"/>
    </row>
    <row r="849" spans="7:9" ht="15">
      <c r="G849" s="61"/>
      <c r="I849" s="234"/>
    </row>
    <row r="850" spans="7:9" ht="15">
      <c r="G850" s="61"/>
      <c r="I850" s="234"/>
    </row>
    <row r="851" spans="7:9" ht="15">
      <c r="G851" s="61"/>
      <c r="I851" s="234"/>
    </row>
    <row r="852" spans="7:9" ht="15">
      <c r="G852" s="61"/>
      <c r="I852" s="234"/>
    </row>
    <row r="853" spans="7:9" ht="15">
      <c r="G853" s="61"/>
      <c r="I853" s="234"/>
    </row>
    <row r="854" spans="7:9" ht="15">
      <c r="G854" s="61"/>
      <c r="I854" s="234"/>
    </row>
    <row r="855" spans="7:9" ht="15">
      <c r="G855" s="61"/>
      <c r="I855" s="234"/>
    </row>
    <row r="856" spans="7:9" ht="15">
      <c r="G856" s="61"/>
      <c r="I856" s="234"/>
    </row>
    <row r="857" spans="7:9" ht="15">
      <c r="G857" s="61"/>
      <c r="I857" s="234"/>
    </row>
  </sheetData>
  <sheetProtection/>
  <mergeCells count="12">
    <mergeCell ref="B6:F6"/>
    <mergeCell ref="G6:G8"/>
    <mergeCell ref="L6:L8"/>
    <mergeCell ref="B7:F7"/>
    <mergeCell ref="I2:L2"/>
    <mergeCell ref="I3:L3"/>
    <mergeCell ref="A4:L4"/>
    <mergeCell ref="J6:J8"/>
    <mergeCell ref="H6:H8"/>
    <mergeCell ref="I6:I8"/>
    <mergeCell ref="E2:G2"/>
    <mergeCell ref="A6:A8"/>
  </mergeCells>
  <printOptions/>
  <pageMargins left="0.5905511811023623" right="0" top="0.3937007874015748" bottom="0.1968503937007874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2012-11-15T03:33:19Z</cp:lastPrinted>
  <dcterms:created xsi:type="dcterms:W3CDTF">1996-10-08T23:32:33Z</dcterms:created>
  <dcterms:modified xsi:type="dcterms:W3CDTF">2012-11-29T09:51:56Z</dcterms:modified>
  <cp:category/>
  <cp:version/>
  <cp:contentType/>
  <cp:contentStatus/>
</cp:coreProperties>
</file>