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995"/>
  </bookViews>
  <sheets>
    <sheet name="10 МП-18г" sheetId="11" r:id="rId1"/>
    <sheet name="прил 14 кцср 2018г исправл" sheetId="16" r:id="rId2"/>
    <sheet name="прил 12 разд подр 2018г " sheetId="12" r:id="rId3"/>
    <sheet name="прил 16 вед стр 2018г" sheetId="4" r:id="rId4"/>
    <sheet name="Лист1" sheetId="15" r:id="rId5"/>
  </sheets>
  <definedNames>
    <definedName name="_xlnm._FilterDatabase" localSheetId="1" hidden="1">'прил 14 кцср 2018г исправл'!$A$7:$I$388</definedName>
    <definedName name="_xlnm._FilterDatabase" localSheetId="3" hidden="1">'прил 16 вед стр 2018г'!$A$7:$K$701</definedName>
    <definedName name="В11" localSheetId="0">#REF!</definedName>
    <definedName name="В11" localSheetId="2">#REF!</definedName>
    <definedName name="В11" localSheetId="1">#REF!</definedName>
    <definedName name="В11">#REF!</definedName>
    <definedName name="_xlnm.Print_Titles" localSheetId="1">'прил 14 кцср 2018г исправл'!$8:$8</definedName>
    <definedName name="_xlnm.Print_Titles" localSheetId="3">'прил 16 вед стр 2018г'!$8:$8</definedName>
    <definedName name="_xlnm.Print_Area" localSheetId="0">'10 МП-18г'!$A$1:$E$13</definedName>
    <definedName name="_xlnm.Print_Area" localSheetId="2">'прил 12 разд подр 2018г '!$A$1:$F$66</definedName>
    <definedName name="_xlnm.Print_Area" localSheetId="1">'прил 14 кцср 2018г исправл'!$A$1:$F$386</definedName>
    <definedName name="_xlnm.Print_Area" localSheetId="3">'прил 16 вед стр 2018г'!$A$1:$I$637</definedName>
    <definedName name="_xlnm.Print_Area">#REF!</definedName>
    <definedName name="п" localSheetId="0">#REF!</definedName>
    <definedName name="п" localSheetId="2">#REF!</definedName>
    <definedName name="п" localSheetId="1">#REF!</definedName>
    <definedName name="п">#REF!</definedName>
    <definedName name="Прил16дляраб" localSheetId="0">#REF!</definedName>
    <definedName name="Прил16дляраб" localSheetId="2">#REF!</definedName>
    <definedName name="Прил16дляраб" localSheetId="1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H686" i="4" l="1"/>
  <c r="E138" i="16"/>
  <c r="H625" i="4"/>
  <c r="E41" i="16"/>
  <c r="H515" i="4"/>
  <c r="H519" i="4"/>
  <c r="E384" i="16" l="1"/>
  <c r="E383" i="16"/>
  <c r="D383" i="16"/>
  <c r="E385" i="16"/>
  <c r="F385" i="16" s="1"/>
  <c r="H308" i="4"/>
  <c r="H307" i="4"/>
  <c r="G307" i="4"/>
  <c r="I309" i="4"/>
  <c r="H309" i="4"/>
  <c r="C10" i="11" l="1"/>
  <c r="H633" i="4"/>
  <c r="I633" i="4"/>
  <c r="G633" i="4"/>
  <c r="I634" i="4"/>
  <c r="E364" i="16"/>
  <c r="E358" i="16"/>
  <c r="F328" i="16"/>
  <c r="E326" i="16"/>
  <c r="F326" i="16" s="1"/>
  <c r="E316" i="16"/>
  <c r="D316" i="16"/>
  <c r="F316" i="16" s="1"/>
  <c r="F315" i="16" s="1"/>
  <c r="E312" i="16"/>
  <c r="F312" i="16" s="1"/>
  <c r="F311" i="16" s="1"/>
  <c r="E307" i="16"/>
  <c r="F307" i="16" s="1"/>
  <c r="F306" i="16"/>
  <c r="E299" i="16"/>
  <c r="F299" i="16" s="1"/>
  <c r="E297" i="16"/>
  <c r="F297" i="16" s="1"/>
  <c r="F331" i="16"/>
  <c r="F281" i="16"/>
  <c r="F350" i="16"/>
  <c r="E322" i="16"/>
  <c r="F322" i="16" s="1"/>
  <c r="E302" i="16"/>
  <c r="F302" i="16" s="1"/>
  <c r="F301" i="16" s="1"/>
  <c r="F300" i="16" s="1"/>
  <c r="E272" i="16"/>
  <c r="F272" i="16" s="1"/>
  <c r="F271" i="16" s="1"/>
  <c r="F270" i="16"/>
  <c r="F269" i="16"/>
  <c r="F298" i="16"/>
  <c r="E327" i="16"/>
  <c r="F327" i="16" s="1"/>
  <c r="F347" i="16"/>
  <c r="E323" i="16"/>
  <c r="F323" i="16" s="1"/>
  <c r="E233" i="16"/>
  <c r="E232" i="16"/>
  <c r="E246" i="16"/>
  <c r="F246" i="16"/>
  <c r="F245" i="16"/>
  <c r="F244" i="16" s="1"/>
  <c r="E231" i="16"/>
  <c r="F231" i="16" s="1"/>
  <c r="F230" i="16" s="1"/>
  <c r="F134" i="16"/>
  <c r="F133" i="16"/>
  <c r="F115" i="16"/>
  <c r="F97" i="16"/>
  <c r="F93" i="16"/>
  <c r="F64" i="16"/>
  <c r="F123" i="16"/>
  <c r="F113" i="16"/>
  <c r="E116" i="16"/>
  <c r="F116" i="16" s="1"/>
  <c r="F111" i="16"/>
  <c r="E94" i="16"/>
  <c r="F94" i="16" s="1"/>
  <c r="E212" i="16"/>
  <c r="D212" i="16"/>
  <c r="J212" i="16"/>
  <c r="F142" i="16"/>
  <c r="F128" i="16"/>
  <c r="F147" i="16"/>
  <c r="F145" i="16"/>
  <c r="E157" i="16"/>
  <c r="F157" i="16" s="1"/>
  <c r="F156" i="16" s="1"/>
  <c r="F120" i="16"/>
  <c r="D119" i="16"/>
  <c r="F119" i="16" s="1"/>
  <c r="F118" i="16" s="1"/>
  <c r="F117" i="16" s="1"/>
  <c r="F216" i="16"/>
  <c r="F215" i="16"/>
  <c r="F140" i="16"/>
  <c r="E110" i="16"/>
  <c r="F110" i="16" s="1"/>
  <c r="F109" i="16" s="1"/>
  <c r="F103" i="16"/>
  <c r="F201" i="16"/>
  <c r="F200" i="16"/>
  <c r="E89" i="16"/>
  <c r="F89" i="16" s="1"/>
  <c r="F88" i="16" s="1"/>
  <c r="E87" i="16"/>
  <c r="F87" i="16" s="1"/>
  <c r="F86" i="16" s="1"/>
  <c r="E85" i="16"/>
  <c r="F85" i="16" s="1"/>
  <c r="F84" i="16" s="1"/>
  <c r="F83" i="16"/>
  <c r="E79" i="16"/>
  <c r="F79" i="16" s="1"/>
  <c r="F78" i="16" s="1"/>
  <c r="F77" i="16"/>
  <c r="E76" i="16"/>
  <c r="F76" i="16" s="1"/>
  <c r="F75" i="16" s="1"/>
  <c r="F74" i="16"/>
  <c r="F70" i="16"/>
  <c r="F68" i="16"/>
  <c r="F222" i="16"/>
  <c r="F221" i="16"/>
  <c r="F219" i="16"/>
  <c r="F210" i="16"/>
  <c r="F212" i="16"/>
  <c r="E206" i="16"/>
  <c r="F206" i="16" s="1"/>
  <c r="F205" i="16" s="1"/>
  <c r="E204" i="16"/>
  <c r="F204" i="16" s="1"/>
  <c r="F203" i="16" s="1"/>
  <c r="E183" i="16"/>
  <c r="F183" i="16" s="1"/>
  <c r="F182" i="16" s="1"/>
  <c r="F181" i="16"/>
  <c r="F179" i="16"/>
  <c r="F169" i="16"/>
  <c r="F171" i="16"/>
  <c r="F175" i="16"/>
  <c r="E167" i="16"/>
  <c r="F167" i="16" s="1"/>
  <c r="F166" i="16" s="1"/>
  <c r="F165" i="16"/>
  <c r="F173" i="16"/>
  <c r="F161" i="16"/>
  <c r="F159" i="16"/>
  <c r="E155" i="16"/>
  <c r="F155" i="16" s="1"/>
  <c r="F154" i="16" s="1"/>
  <c r="E153" i="16"/>
  <c r="F153" i="16" s="1"/>
  <c r="F152" i="16" s="1"/>
  <c r="E198" i="16"/>
  <c r="F198" i="16" s="1"/>
  <c r="F197" i="16" s="1"/>
  <c r="F196" i="16"/>
  <c r="E194" i="16"/>
  <c r="F194" i="16" s="1"/>
  <c r="F193" i="16" s="1"/>
  <c r="F190" i="16"/>
  <c r="E188" i="16"/>
  <c r="F188" i="16" s="1"/>
  <c r="F187" i="16" s="1"/>
  <c r="E186" i="16"/>
  <c r="F186" i="16" s="1"/>
  <c r="F185" i="16" s="1"/>
  <c r="F50" i="16"/>
  <c r="F48" i="16"/>
  <c r="F41" i="16"/>
  <c r="E31" i="16"/>
  <c r="F31" i="16" s="1"/>
  <c r="F30" i="16" s="1"/>
  <c r="E37" i="16"/>
  <c r="D37" i="16"/>
  <c r="F37" i="16" s="1"/>
  <c r="F36" i="16" s="1"/>
  <c r="D53" i="16"/>
  <c r="F58" i="16"/>
  <c r="E55" i="16"/>
  <c r="F55" i="16" s="1"/>
  <c r="E54" i="16"/>
  <c r="F54" i="16" s="1"/>
  <c r="F24" i="16"/>
  <c r="F22" i="16"/>
  <c r="E21" i="16"/>
  <c r="F21" i="16" s="1"/>
  <c r="F20" i="16" s="1"/>
  <c r="F45" i="16"/>
  <c r="E17" i="16"/>
  <c r="F17" i="16" s="1"/>
  <c r="F16" i="16" s="1"/>
  <c r="E15" i="16"/>
  <c r="F15" i="16" s="1"/>
  <c r="F14" i="16"/>
  <c r="F12" i="16"/>
  <c r="E387" i="16"/>
  <c r="F384" i="16"/>
  <c r="F383" i="16" s="1"/>
  <c r="F382" i="16"/>
  <c r="F381" i="16"/>
  <c r="E381" i="16"/>
  <c r="D381" i="16"/>
  <c r="F380" i="16"/>
  <c r="F379" i="16"/>
  <c r="E379" i="16"/>
  <c r="D379" i="16"/>
  <c r="F378" i="16"/>
  <c r="E378" i="16"/>
  <c r="D378" i="16"/>
  <c r="F377" i="16"/>
  <c r="F376" i="16"/>
  <c r="E376" i="16"/>
  <c r="D376" i="16"/>
  <c r="F375" i="16"/>
  <c r="F374" i="16"/>
  <c r="E374" i="16"/>
  <c r="D374" i="16"/>
  <c r="F373" i="16"/>
  <c r="E373" i="16"/>
  <c r="D373" i="16"/>
  <c r="F372" i="16"/>
  <c r="F371" i="16"/>
  <c r="E371" i="16"/>
  <c r="D371" i="16"/>
  <c r="F370" i="16"/>
  <c r="F369" i="16"/>
  <c r="E369" i="16"/>
  <c r="D369" i="16"/>
  <c r="F368" i="16"/>
  <c r="F367" i="16"/>
  <c r="E367" i="16"/>
  <c r="D367" i="16"/>
  <c r="F366" i="16"/>
  <c r="F365" i="16"/>
  <c r="E365" i="16"/>
  <c r="D365" i="16"/>
  <c r="F364" i="16"/>
  <c r="F363" i="16"/>
  <c r="E362" i="16"/>
  <c r="F362" i="16" s="1"/>
  <c r="E361" i="16"/>
  <c r="F361" i="16" s="1"/>
  <c r="D360" i="16"/>
  <c r="F360" i="16" s="1"/>
  <c r="F359" i="16"/>
  <c r="F358" i="16" s="1"/>
  <c r="D358" i="16"/>
  <c r="F357" i="16"/>
  <c r="F356" i="16"/>
  <c r="E356" i="16"/>
  <c r="D356" i="16"/>
  <c r="E355" i="16"/>
  <c r="D355" i="16"/>
  <c r="F354" i="16"/>
  <c r="F353" i="16"/>
  <c r="E353" i="16"/>
  <c r="D353" i="16"/>
  <c r="F352" i="16"/>
  <c r="E352" i="16"/>
  <c r="D352" i="16"/>
  <c r="F351" i="16"/>
  <c r="F409" i="16" s="1"/>
  <c r="F410" i="16" s="1"/>
  <c r="E10" i="11" s="1"/>
  <c r="E351" i="16"/>
  <c r="E409" i="16" s="1"/>
  <c r="E410" i="16" s="1"/>
  <c r="D10" i="11" s="1"/>
  <c r="D351" i="16"/>
  <c r="D409" i="16" s="1"/>
  <c r="D410" i="16" s="1"/>
  <c r="F349" i="16"/>
  <c r="E349" i="16"/>
  <c r="D349" i="16"/>
  <c r="F348" i="16"/>
  <c r="E348" i="16"/>
  <c r="D348" i="16"/>
  <c r="F346" i="16"/>
  <c r="E346" i="16"/>
  <c r="D346" i="16"/>
  <c r="F345" i="16"/>
  <c r="E345" i="16"/>
  <c r="D345" i="16"/>
  <c r="F344" i="16"/>
  <c r="F343" i="16"/>
  <c r="E343" i="16"/>
  <c r="D343" i="16"/>
  <c r="F342" i="16"/>
  <c r="F341" i="16"/>
  <c r="E341" i="16"/>
  <c r="D341" i="16"/>
  <c r="F340" i="16"/>
  <c r="E340" i="16"/>
  <c r="D340" i="16"/>
  <c r="F339" i="16"/>
  <c r="F338" i="16"/>
  <c r="E338" i="16"/>
  <c r="D338" i="16"/>
  <c r="F337" i="16"/>
  <c r="E337" i="16"/>
  <c r="D337" i="16"/>
  <c r="F336" i="16"/>
  <c r="F335" i="16"/>
  <c r="E335" i="16"/>
  <c r="D335" i="16"/>
  <c r="F334" i="16"/>
  <c r="F333" i="16"/>
  <c r="E333" i="16"/>
  <c r="D333" i="16"/>
  <c r="F332" i="16"/>
  <c r="F330" i="16"/>
  <c r="E330" i="16"/>
  <c r="D330" i="16"/>
  <c r="F329" i="16"/>
  <c r="E329" i="16"/>
  <c r="D329" i="16"/>
  <c r="E325" i="16"/>
  <c r="D325" i="16"/>
  <c r="E324" i="16"/>
  <c r="D324" i="16"/>
  <c r="E321" i="16"/>
  <c r="D321" i="16"/>
  <c r="E320" i="16"/>
  <c r="D320" i="16"/>
  <c r="F319" i="16"/>
  <c r="F318" i="16"/>
  <c r="F317" i="16"/>
  <c r="E317" i="16"/>
  <c r="D317" i="16"/>
  <c r="E315" i="16"/>
  <c r="D315" i="16"/>
  <c r="F314" i="16"/>
  <c r="F313" i="16"/>
  <c r="E313" i="16"/>
  <c r="D313" i="16"/>
  <c r="E311" i="16"/>
  <c r="D311" i="16"/>
  <c r="E310" i="16"/>
  <c r="D310" i="16"/>
  <c r="F309" i="16"/>
  <c r="F308" i="16"/>
  <c r="E308" i="16"/>
  <c r="D308" i="16"/>
  <c r="E305" i="16"/>
  <c r="D305" i="16"/>
  <c r="E304" i="16"/>
  <c r="D304" i="16"/>
  <c r="E303" i="16"/>
  <c r="E407" i="16" s="1"/>
  <c r="D303" i="16"/>
  <c r="D407" i="16" s="1"/>
  <c r="E301" i="16"/>
  <c r="D301" i="16"/>
  <c r="E300" i="16"/>
  <c r="D300" i="16"/>
  <c r="E296" i="16"/>
  <c r="D296" i="16"/>
  <c r="E295" i="16"/>
  <c r="D295" i="16"/>
  <c r="F294" i="16"/>
  <c r="F293" i="16"/>
  <c r="F292" i="16"/>
  <c r="E292" i="16"/>
  <c r="D292" i="16"/>
  <c r="F291" i="16"/>
  <c r="F290" i="16"/>
  <c r="E290" i="16"/>
  <c r="D290" i="16"/>
  <c r="F289" i="16"/>
  <c r="E289" i="16"/>
  <c r="D289" i="16"/>
  <c r="F288" i="16"/>
  <c r="F287" i="16"/>
  <c r="F286" i="16"/>
  <c r="E286" i="16"/>
  <c r="D286" i="16"/>
  <c r="F285" i="16"/>
  <c r="F284" i="16"/>
  <c r="E284" i="16"/>
  <c r="D284" i="16"/>
  <c r="F283" i="16"/>
  <c r="E283" i="16"/>
  <c r="D283" i="16"/>
  <c r="E282" i="16"/>
  <c r="E406" i="16" s="1"/>
  <c r="D282" i="16"/>
  <c r="D406" i="16" s="1"/>
  <c r="F280" i="16"/>
  <c r="E280" i="16"/>
  <c r="D280" i="16"/>
  <c r="E279" i="16"/>
  <c r="F279" i="16" s="1"/>
  <c r="F278" i="16"/>
  <c r="E277" i="16"/>
  <c r="D277" i="16"/>
  <c r="F276" i="16"/>
  <c r="F275" i="16"/>
  <c r="E275" i="16"/>
  <c r="D275" i="16"/>
  <c r="E274" i="16"/>
  <c r="D274" i="16"/>
  <c r="E273" i="16"/>
  <c r="D273" i="16"/>
  <c r="E271" i="16"/>
  <c r="D271" i="16"/>
  <c r="F268" i="16"/>
  <c r="E268" i="16"/>
  <c r="D268" i="16"/>
  <c r="F267" i="16"/>
  <c r="F266" i="16"/>
  <c r="E266" i="16"/>
  <c r="D266" i="16"/>
  <c r="F265" i="16"/>
  <c r="E265" i="16"/>
  <c r="D265" i="16"/>
  <c r="E264" i="16"/>
  <c r="E405" i="16" s="1"/>
  <c r="E408" i="16" s="1"/>
  <c r="D9" i="11" s="1"/>
  <c r="D264" i="16"/>
  <c r="D405" i="16" s="1"/>
  <c r="D408" i="16" s="1"/>
  <c r="C9" i="11" s="1"/>
  <c r="F263" i="16"/>
  <c r="F262" i="16"/>
  <c r="E262" i="16"/>
  <c r="D262" i="16"/>
  <c r="F261" i="16"/>
  <c r="E261" i="16"/>
  <c r="D261" i="16"/>
  <c r="F260" i="16"/>
  <c r="E259" i="16"/>
  <c r="F259" i="16" s="1"/>
  <c r="F258" i="16" s="1"/>
  <c r="F257" i="16" s="1"/>
  <c r="F256" i="16" s="1"/>
  <c r="F403" i="16" s="1"/>
  <c r="E258" i="16"/>
  <c r="D258" i="16"/>
  <c r="E257" i="16"/>
  <c r="D257" i="16"/>
  <c r="E256" i="16"/>
  <c r="E403" i="16" s="1"/>
  <c r="D256" i="16"/>
  <c r="D403" i="16" s="1"/>
  <c r="F255" i="16"/>
  <c r="F254" i="16"/>
  <c r="E254" i="16"/>
  <c r="D254" i="16"/>
  <c r="F253" i="16"/>
  <c r="F252" i="16"/>
  <c r="E252" i="16"/>
  <c r="D252" i="16"/>
  <c r="F251" i="16"/>
  <c r="F250" i="16"/>
  <c r="E250" i="16"/>
  <c r="D250" i="16"/>
  <c r="F249" i="16"/>
  <c r="F248" i="16"/>
  <c r="E248" i="16"/>
  <c r="D248" i="16"/>
  <c r="F247" i="16"/>
  <c r="E245" i="16"/>
  <c r="D245" i="16"/>
  <c r="E244" i="16"/>
  <c r="D244" i="16"/>
  <c r="F243" i="16"/>
  <c r="F242" i="16"/>
  <c r="E242" i="16"/>
  <c r="D242" i="16"/>
  <c r="F241" i="16"/>
  <c r="F240" i="16"/>
  <c r="E240" i="16"/>
  <c r="D240" i="16"/>
  <c r="E239" i="16"/>
  <c r="F239" i="16" s="1"/>
  <c r="F238" i="16" s="1"/>
  <c r="E238" i="16"/>
  <c r="D238" i="16"/>
  <c r="F237" i="16"/>
  <c r="F236" i="16"/>
  <c r="E236" i="16"/>
  <c r="D236" i="16"/>
  <c r="F235" i="16"/>
  <c r="F234" i="16"/>
  <c r="E234" i="16"/>
  <c r="D234" i="16"/>
  <c r="D233" i="16"/>
  <c r="E402" i="16"/>
  <c r="D232" i="16"/>
  <c r="D402" i="16" s="1"/>
  <c r="E230" i="16"/>
  <c r="D230" i="16"/>
  <c r="F229" i="16"/>
  <c r="E228" i="16"/>
  <c r="F228" i="16" s="1"/>
  <c r="F227" i="16" s="1"/>
  <c r="E227" i="16"/>
  <c r="D227" i="16"/>
  <c r="F226" i="16"/>
  <c r="F225" i="16"/>
  <c r="E225" i="16"/>
  <c r="D225" i="16"/>
  <c r="E224" i="16"/>
  <c r="D224" i="16"/>
  <c r="E223" i="16"/>
  <c r="E401" i="16" s="1"/>
  <c r="E404" i="16" s="1"/>
  <c r="D8" i="11" s="1"/>
  <c r="D223" i="16"/>
  <c r="D401" i="16" s="1"/>
  <c r="D404" i="16" s="1"/>
  <c r="C8" i="11" s="1"/>
  <c r="F220" i="16"/>
  <c r="E220" i="16"/>
  <c r="D220" i="16"/>
  <c r="F218" i="16"/>
  <c r="E218" i="16"/>
  <c r="D218" i="16"/>
  <c r="F217" i="16"/>
  <c r="E217" i="16"/>
  <c r="D217" i="16"/>
  <c r="F214" i="16"/>
  <c r="E214" i="16"/>
  <c r="D214" i="16"/>
  <c r="F213" i="16"/>
  <c r="E213" i="16"/>
  <c r="D213" i="16"/>
  <c r="F211" i="16"/>
  <c r="E211" i="16"/>
  <c r="D211" i="16"/>
  <c r="F209" i="16"/>
  <c r="E209" i="16"/>
  <c r="D209" i="16"/>
  <c r="F208" i="16"/>
  <c r="F207" i="16"/>
  <c r="E207" i="16"/>
  <c r="D207" i="16"/>
  <c r="E205" i="16"/>
  <c r="D205" i="16"/>
  <c r="E203" i="16"/>
  <c r="D203" i="16"/>
  <c r="E202" i="16"/>
  <c r="D202" i="16"/>
  <c r="F199" i="16"/>
  <c r="E199" i="16"/>
  <c r="D199" i="16"/>
  <c r="E197" i="16"/>
  <c r="D197" i="16"/>
  <c r="F195" i="16"/>
  <c r="E195" i="16"/>
  <c r="D195" i="16"/>
  <c r="E193" i="16"/>
  <c r="D193" i="16"/>
  <c r="F192" i="16"/>
  <c r="F191" i="16"/>
  <c r="E191" i="16"/>
  <c r="D191" i="16"/>
  <c r="F189" i="16"/>
  <c r="E189" i="16"/>
  <c r="D189" i="16"/>
  <c r="E187" i="16"/>
  <c r="D187" i="16"/>
  <c r="E185" i="16"/>
  <c r="D185" i="16"/>
  <c r="E184" i="16"/>
  <c r="D184" i="16"/>
  <c r="E182" i="16"/>
  <c r="D182" i="16"/>
  <c r="F180" i="16"/>
  <c r="E180" i="16"/>
  <c r="D180" i="16"/>
  <c r="F178" i="16"/>
  <c r="E178" i="16"/>
  <c r="D178" i="16"/>
  <c r="F177" i="16"/>
  <c r="F176" i="16"/>
  <c r="E176" i="16"/>
  <c r="D176" i="16"/>
  <c r="F174" i="16"/>
  <c r="E174" i="16"/>
  <c r="D174" i="16"/>
  <c r="F172" i="16"/>
  <c r="E172" i="16"/>
  <c r="D172" i="16"/>
  <c r="F170" i="16"/>
  <c r="E170" i="16"/>
  <c r="D170" i="16"/>
  <c r="F168" i="16"/>
  <c r="E168" i="16"/>
  <c r="D168" i="16"/>
  <c r="E166" i="16"/>
  <c r="D166" i="16"/>
  <c r="F164" i="16"/>
  <c r="E164" i="16"/>
  <c r="D164" i="16"/>
  <c r="F163" i="16"/>
  <c r="F162" i="16"/>
  <c r="E162" i="16"/>
  <c r="D162" i="16"/>
  <c r="F160" i="16"/>
  <c r="E160" i="16"/>
  <c r="D160" i="16"/>
  <c r="F158" i="16"/>
  <c r="E158" i="16"/>
  <c r="D158" i="16"/>
  <c r="E156" i="16"/>
  <c r="D156" i="16"/>
  <c r="E154" i="16"/>
  <c r="D154" i="16"/>
  <c r="E152" i="16"/>
  <c r="D152" i="16"/>
  <c r="E151" i="16"/>
  <c r="D151" i="16"/>
  <c r="E150" i="16"/>
  <c r="E399" i="16" s="1"/>
  <c r="D150" i="16"/>
  <c r="D399" i="16" s="1"/>
  <c r="F149" i="16"/>
  <c r="F148" i="16"/>
  <c r="E148" i="16"/>
  <c r="D148" i="16"/>
  <c r="F146" i="16"/>
  <c r="E146" i="16"/>
  <c r="D146" i="16"/>
  <c r="F144" i="16"/>
  <c r="E144" i="16"/>
  <c r="D144" i="16"/>
  <c r="F143" i="16"/>
  <c r="E143" i="16"/>
  <c r="D143" i="16"/>
  <c r="F141" i="16"/>
  <c r="E141" i="16"/>
  <c r="D141" i="16"/>
  <c r="F139" i="16"/>
  <c r="E139" i="16"/>
  <c r="D139" i="16"/>
  <c r="F138" i="16"/>
  <c r="F137" i="16"/>
  <c r="E137" i="16"/>
  <c r="D137" i="16"/>
  <c r="F136" i="16"/>
  <c r="E136" i="16"/>
  <c r="D136" i="16"/>
  <c r="F135" i="16"/>
  <c r="F398" i="16" s="1"/>
  <c r="E135" i="16"/>
  <c r="E398" i="16" s="1"/>
  <c r="D135" i="16"/>
  <c r="D398" i="16" s="1"/>
  <c r="F132" i="16"/>
  <c r="E132" i="16"/>
  <c r="D132" i="16"/>
  <c r="F131" i="16"/>
  <c r="E131" i="16"/>
  <c r="D131" i="16"/>
  <c r="F130" i="16"/>
  <c r="F129" i="16"/>
  <c r="E129" i="16"/>
  <c r="D129" i="16"/>
  <c r="F127" i="16"/>
  <c r="E127" i="16"/>
  <c r="D127" i="16"/>
  <c r="F126" i="16"/>
  <c r="F125" i="16"/>
  <c r="E125" i="16"/>
  <c r="D125" i="16"/>
  <c r="F124" i="16"/>
  <c r="E124" i="16"/>
  <c r="D124" i="16"/>
  <c r="F122" i="16"/>
  <c r="E122" i="16"/>
  <c r="D122" i="16"/>
  <c r="F121" i="16"/>
  <c r="E121" i="16"/>
  <c r="D121" i="16"/>
  <c r="E118" i="16"/>
  <c r="D118" i="16"/>
  <c r="E117" i="16"/>
  <c r="D117" i="16"/>
  <c r="E114" i="16"/>
  <c r="D114" i="16"/>
  <c r="F112" i="16"/>
  <c r="E112" i="16"/>
  <c r="D112" i="16"/>
  <c r="E109" i="16"/>
  <c r="D109" i="16"/>
  <c r="F108" i="16"/>
  <c r="F107" i="16"/>
  <c r="E107" i="16"/>
  <c r="D107" i="16"/>
  <c r="F106" i="16"/>
  <c r="F105" i="16"/>
  <c r="E105" i="16"/>
  <c r="D105" i="16"/>
  <c r="F104" i="16"/>
  <c r="F102" i="16"/>
  <c r="E102" i="16"/>
  <c r="D102" i="16"/>
  <c r="F101" i="16"/>
  <c r="F100" i="16"/>
  <c r="F99" i="16"/>
  <c r="E99" i="16"/>
  <c r="D99" i="16"/>
  <c r="F98" i="16"/>
  <c r="F96" i="16"/>
  <c r="F95" i="16"/>
  <c r="E95" i="16"/>
  <c r="D95" i="16"/>
  <c r="E92" i="16"/>
  <c r="D92" i="16"/>
  <c r="E91" i="16"/>
  <c r="D91" i="16"/>
  <c r="E90" i="16"/>
  <c r="E397" i="16" s="1"/>
  <c r="D90" i="16"/>
  <c r="D397" i="16" s="1"/>
  <c r="E88" i="16"/>
  <c r="D88" i="16"/>
  <c r="E86" i="16"/>
  <c r="D86" i="16"/>
  <c r="E84" i="16"/>
  <c r="D84" i="16"/>
  <c r="F82" i="16"/>
  <c r="E82" i="16"/>
  <c r="D82" i="16"/>
  <c r="E81" i="16"/>
  <c r="D81" i="16"/>
  <c r="E80" i="16"/>
  <c r="D80" i="16"/>
  <c r="E78" i="16"/>
  <c r="D78" i="16"/>
  <c r="E75" i="16"/>
  <c r="D75" i="16"/>
  <c r="F73" i="16"/>
  <c r="E73" i="16"/>
  <c r="D73" i="16"/>
  <c r="E72" i="16"/>
  <c r="D72" i="16"/>
  <c r="E71" i="16"/>
  <c r="D71" i="16"/>
  <c r="F69" i="16"/>
  <c r="E69" i="16"/>
  <c r="D69" i="16"/>
  <c r="F67" i="16"/>
  <c r="E67" i="16"/>
  <c r="D67" i="16"/>
  <c r="F66" i="16"/>
  <c r="E66" i="16"/>
  <c r="D66" i="16"/>
  <c r="F65" i="16"/>
  <c r="E65" i="16"/>
  <c r="E396" i="16" s="1"/>
  <c r="D65" i="16"/>
  <c r="D396" i="16" s="1"/>
  <c r="F63" i="16"/>
  <c r="E63" i="16"/>
  <c r="D63" i="16"/>
  <c r="F62" i="16"/>
  <c r="F61" i="16"/>
  <c r="E61" i="16"/>
  <c r="D61" i="16"/>
  <c r="F60" i="16"/>
  <c r="E60" i="16"/>
  <c r="D60" i="16"/>
  <c r="F59" i="16"/>
  <c r="F395" i="16" s="1"/>
  <c r="E59" i="16"/>
  <c r="E395" i="16" s="1"/>
  <c r="E400" i="16" s="1"/>
  <c r="D7" i="11" s="1"/>
  <c r="D59" i="16"/>
  <c r="D395" i="16" s="1"/>
  <c r="D400" i="16" s="1"/>
  <c r="C7" i="11" s="1"/>
  <c r="F57" i="16"/>
  <c r="E57" i="16"/>
  <c r="D57" i="16"/>
  <c r="F56" i="16"/>
  <c r="E56" i="16"/>
  <c r="D56" i="16"/>
  <c r="E53" i="16"/>
  <c r="E52" i="16"/>
  <c r="E51" i="16" s="1"/>
  <c r="E393" i="16" s="1"/>
  <c r="D52" i="16"/>
  <c r="D51" i="16" s="1"/>
  <c r="D393" i="16" s="1"/>
  <c r="F49" i="16"/>
  <c r="E49" i="16"/>
  <c r="D49" i="16"/>
  <c r="F47" i="16"/>
  <c r="E47" i="16"/>
  <c r="D47" i="16"/>
  <c r="F46" i="16"/>
  <c r="E46" i="16"/>
  <c r="D46" i="16"/>
  <c r="F44" i="16"/>
  <c r="E44" i="16"/>
  <c r="D44" i="16"/>
  <c r="F43" i="16"/>
  <c r="E43" i="16"/>
  <c r="D43" i="16"/>
  <c r="F42" i="16"/>
  <c r="F392" i="16" s="1"/>
  <c r="E42" i="16"/>
  <c r="E392" i="16" s="1"/>
  <c r="D42" i="16"/>
  <c r="D392" i="16" s="1"/>
  <c r="F40" i="16"/>
  <c r="E40" i="16"/>
  <c r="D40" i="16"/>
  <c r="F38" i="16"/>
  <c r="E38" i="16"/>
  <c r="D38" i="16"/>
  <c r="E36" i="16"/>
  <c r="D36" i="16"/>
  <c r="F35" i="16"/>
  <c r="F34" i="16"/>
  <c r="E34" i="16"/>
  <c r="D34" i="16"/>
  <c r="F33" i="16"/>
  <c r="F32" i="16"/>
  <c r="E32" i="16"/>
  <c r="D32" i="16"/>
  <c r="E30" i="16"/>
  <c r="D30" i="16"/>
  <c r="F29" i="16"/>
  <c r="F28" i="16"/>
  <c r="E28" i="16"/>
  <c r="D28" i="16"/>
  <c r="E27" i="16"/>
  <c r="D27" i="16"/>
  <c r="F26" i="16"/>
  <c r="F25" i="16"/>
  <c r="E25" i="16"/>
  <c r="D25" i="16"/>
  <c r="F23" i="16"/>
  <c r="E23" i="16"/>
  <c r="D23" i="16"/>
  <c r="E20" i="16"/>
  <c r="D20" i="16"/>
  <c r="E19" i="16"/>
  <c r="D19" i="16"/>
  <c r="E18" i="16"/>
  <c r="E391" i="16" s="1"/>
  <c r="D18" i="16"/>
  <c r="D391" i="16" s="1"/>
  <c r="E16" i="16"/>
  <c r="D16" i="16"/>
  <c r="E13" i="16"/>
  <c r="D13" i="16"/>
  <c r="F11" i="16"/>
  <c r="E11" i="16"/>
  <c r="D11" i="16"/>
  <c r="E10" i="16"/>
  <c r="D10" i="16"/>
  <c r="E9" i="16"/>
  <c r="E386" i="16" s="1"/>
  <c r="D9" i="16"/>
  <c r="J116" i="4"/>
  <c r="F310" i="16" l="1"/>
  <c r="F296" i="16"/>
  <c r="F295" i="16" s="1"/>
  <c r="F325" i="16"/>
  <c r="F324" i="16" s="1"/>
  <c r="F321" i="16"/>
  <c r="F320" i="16" s="1"/>
  <c r="F202" i="16"/>
  <c r="F151" i="16"/>
  <c r="F184" i="16"/>
  <c r="F150" i="16"/>
  <c r="F399" i="16" s="1"/>
  <c r="F72" i="16"/>
  <c r="F71" i="16" s="1"/>
  <c r="F81" i="16"/>
  <c r="F80" i="16" s="1"/>
  <c r="F92" i="16"/>
  <c r="F114" i="16"/>
  <c r="F224" i="16"/>
  <c r="F223" i="16" s="1"/>
  <c r="F401" i="16" s="1"/>
  <c r="F233" i="16"/>
  <c r="F232" i="16" s="1"/>
  <c r="F402" i="16" s="1"/>
  <c r="F264" i="16"/>
  <c r="F277" i="16"/>
  <c r="F274" i="16" s="1"/>
  <c r="F273" i="16" s="1"/>
  <c r="F282" i="16"/>
  <c r="F406" i="16" s="1"/>
  <c r="F305" i="16"/>
  <c r="F304" i="16" s="1"/>
  <c r="F303" i="16" s="1"/>
  <c r="F407" i="16" s="1"/>
  <c r="F355" i="16"/>
  <c r="F27" i="16"/>
  <c r="F19" i="16"/>
  <c r="F18" i="16" s="1"/>
  <c r="F391" i="16" s="1"/>
  <c r="F53" i="16"/>
  <c r="F52" i="16" s="1"/>
  <c r="D390" i="16"/>
  <c r="D394" i="16" s="1"/>
  <c r="C6" i="11" s="1"/>
  <c r="D386" i="16"/>
  <c r="E390" i="16"/>
  <c r="E394" i="16" s="1"/>
  <c r="D6" i="11" s="1"/>
  <c r="F13" i="16"/>
  <c r="F10" i="16" s="1"/>
  <c r="F9" i="16" s="1"/>
  <c r="F396" i="16"/>
  <c r="D412" i="16"/>
  <c r="C11" i="11" s="1"/>
  <c r="E412" i="16"/>
  <c r="D11" i="11" s="1"/>
  <c r="F412" i="16"/>
  <c r="E11" i="11" s="1"/>
  <c r="E388" i="16"/>
  <c r="J60" i="4"/>
  <c r="J73" i="4"/>
  <c r="D13" i="11" l="1"/>
  <c r="C13" i="11"/>
  <c r="F51" i="16"/>
  <c r="F393" i="16" s="1"/>
  <c r="F405" i="16"/>
  <c r="F408" i="16" s="1"/>
  <c r="E9" i="11" s="1"/>
  <c r="F404" i="16"/>
  <c r="E8" i="11" s="1"/>
  <c r="F91" i="16"/>
  <c r="F90" i="16" s="1"/>
  <c r="F397" i="16" s="1"/>
  <c r="F400" i="16" s="1"/>
  <c r="E7" i="11" s="1"/>
  <c r="F390" i="16"/>
  <c r="F386" i="16"/>
  <c r="E414" i="16"/>
  <c r="E415" i="16" s="1"/>
  <c r="D388" i="16"/>
  <c r="D414" i="16"/>
  <c r="D415" i="16" s="1"/>
  <c r="F394" i="16" l="1"/>
  <c r="F388" i="16"/>
  <c r="G463" i="4"/>
  <c r="G441" i="4"/>
  <c r="H441" i="4"/>
  <c r="F414" i="16" l="1"/>
  <c r="F415" i="16" s="1"/>
  <c r="E6" i="11"/>
  <c r="E13" i="11" s="1"/>
  <c r="H253" i="4"/>
  <c r="G351" i="4" l="1"/>
  <c r="G350" i="4" s="1"/>
  <c r="I585" i="4" l="1"/>
  <c r="I584" i="4"/>
  <c r="H584" i="4"/>
  <c r="G584" i="4"/>
  <c r="K183" i="4" l="1"/>
  <c r="H381" i="4" l="1"/>
  <c r="H189" i="4"/>
  <c r="H456" i="4" l="1"/>
  <c r="H408" i="4"/>
  <c r="H490" i="4"/>
  <c r="H486" i="4"/>
  <c r="H110" i="4" l="1"/>
  <c r="H101" i="4"/>
  <c r="E67" i="12"/>
  <c r="J110" i="4"/>
  <c r="J108" i="4"/>
  <c r="J104" i="4"/>
  <c r="J102" i="4"/>
  <c r="I102" i="4"/>
  <c r="J99" i="4"/>
  <c r="J95" i="4"/>
  <c r="J93" i="4"/>
  <c r="J71" i="4"/>
  <c r="J69" i="4"/>
  <c r="J67" i="4"/>
  <c r="J65" i="4"/>
  <c r="J58" i="4"/>
  <c r="J54" i="4"/>
  <c r="J50" i="4"/>
  <c r="H49" i="4"/>
  <c r="J27" i="4"/>
  <c r="J23" i="4"/>
  <c r="J19" i="4"/>
  <c r="K102" i="4"/>
  <c r="J34" i="4"/>
  <c r="J32" i="4"/>
  <c r="J17" i="4"/>
  <c r="J15" i="4"/>
  <c r="H150" i="4"/>
  <c r="I587" i="4"/>
  <c r="I586" i="4" s="1"/>
  <c r="H586" i="4"/>
  <c r="G586" i="4"/>
  <c r="H590" i="4"/>
  <c r="G590" i="4"/>
  <c r="I591" i="4"/>
  <c r="I590" i="4" s="1"/>
  <c r="H385" i="4" l="1"/>
  <c r="H384" i="4" s="1"/>
  <c r="H383" i="4" s="1"/>
  <c r="H382" i="4" s="1"/>
  <c r="H659" i="4" s="1"/>
  <c r="E25" i="12" s="1"/>
  <c r="G385" i="4"/>
  <c r="G384" i="4" s="1"/>
  <c r="G383" i="4" s="1"/>
  <c r="G382" i="4" s="1"/>
  <c r="G659" i="4" s="1"/>
  <c r="D25" i="12" s="1"/>
  <c r="I386" i="4"/>
  <c r="I385" i="4" s="1"/>
  <c r="I384" i="4" s="1"/>
  <c r="I383" i="4" s="1"/>
  <c r="I382" i="4" s="1"/>
  <c r="I659" i="4" s="1"/>
  <c r="F25" i="12" s="1"/>
  <c r="I71" i="4"/>
  <c r="K71" i="4" s="1"/>
  <c r="I70" i="4"/>
  <c r="K70" i="4" s="1"/>
  <c r="H70" i="4"/>
  <c r="G70" i="4"/>
  <c r="H638" i="4"/>
  <c r="H589" i="4"/>
  <c r="H577" i="4"/>
  <c r="H530" i="4"/>
  <c r="H473" i="4"/>
  <c r="H463" i="4"/>
  <c r="H459" i="4"/>
  <c r="H450" i="4"/>
  <c r="H401" i="4"/>
  <c r="H400" i="4"/>
  <c r="H371" i="4"/>
  <c r="H354" i="4"/>
  <c r="H352" i="4"/>
  <c r="H351" i="4" s="1"/>
  <c r="H350" i="4" s="1"/>
  <c r="H348" i="4"/>
  <c r="H281" i="4"/>
  <c r="H279" i="4"/>
  <c r="I158" i="4"/>
  <c r="I157" i="4"/>
  <c r="I156" i="4"/>
  <c r="H156" i="4"/>
  <c r="G156" i="4"/>
  <c r="I155" i="4"/>
  <c r="I154" i="4" s="1"/>
  <c r="I153" i="4" s="1"/>
  <c r="H155" i="4"/>
  <c r="H154" i="4" s="1"/>
  <c r="H153" i="4" s="1"/>
  <c r="G155" i="4"/>
  <c r="G154" i="4" s="1"/>
  <c r="G153" i="4" s="1"/>
  <c r="H144" i="4"/>
  <c r="H140" i="4"/>
  <c r="H137" i="4"/>
  <c r="H135" i="4"/>
  <c r="H114" i="4"/>
  <c r="H112" i="4"/>
  <c r="H104" i="4"/>
  <c r="H88" i="4"/>
  <c r="H67" i="4"/>
  <c r="H65" i="4"/>
  <c r="H60" i="4"/>
  <c r="H58" i="4"/>
  <c r="H44" i="4"/>
  <c r="H34" i="4"/>
  <c r="H32" i="4"/>
  <c r="H27" i="4"/>
  <c r="H23" i="4"/>
  <c r="H17" i="4"/>
  <c r="H15" i="4"/>
  <c r="I88" i="4"/>
  <c r="H87" i="4"/>
  <c r="G87" i="4"/>
  <c r="H116" i="4"/>
  <c r="H451" i="4"/>
  <c r="H230" i="4"/>
  <c r="H217" i="4"/>
  <c r="I87" i="4" l="1"/>
  <c r="K87" i="4" s="1"/>
  <c r="K88" i="4"/>
  <c r="H257" i="4"/>
  <c r="H256" i="4" s="1"/>
  <c r="G257" i="4"/>
  <c r="G256" i="4" s="1"/>
  <c r="I258" i="4"/>
  <c r="I257" i="4" s="1"/>
  <c r="I256" i="4" s="1"/>
  <c r="H229" i="4"/>
  <c r="G229" i="4"/>
  <c r="I230" i="4"/>
  <c r="I229" i="4" s="1"/>
  <c r="H219" i="4"/>
  <c r="H218" i="4" s="1"/>
  <c r="G219" i="4"/>
  <c r="G218" i="4" s="1"/>
  <c r="I220" i="4"/>
  <c r="I219" i="4" s="1"/>
  <c r="I218" i="4" s="1"/>
  <c r="H216" i="4"/>
  <c r="G216" i="4"/>
  <c r="I217" i="4"/>
  <c r="I216" i="4" s="1"/>
  <c r="I215" i="4" s="1"/>
  <c r="I214" i="4" s="1"/>
  <c r="H215" i="4"/>
  <c r="H214" i="4" s="1"/>
  <c r="G215" i="4"/>
  <c r="G214" i="4" s="1"/>
  <c r="I208" i="4"/>
  <c r="I207" i="4"/>
  <c r="I206" i="4" s="1"/>
  <c r="H207" i="4"/>
  <c r="H206" i="4" s="1"/>
  <c r="G207" i="4"/>
  <c r="G206" i="4" s="1"/>
  <c r="H204" i="4"/>
  <c r="G204" i="4"/>
  <c r="I205" i="4"/>
  <c r="I204" i="4" s="1"/>
  <c r="I203" i="4" s="1"/>
  <c r="I202" i="4" s="1"/>
  <c r="I201" i="4" s="1"/>
  <c r="H203" i="4"/>
  <c r="G203" i="4"/>
  <c r="H202" i="4"/>
  <c r="H201" i="4" s="1"/>
  <c r="G202" i="4"/>
  <c r="G201" i="4" s="1"/>
  <c r="I194" i="4"/>
  <c r="I193" i="4"/>
  <c r="H193" i="4"/>
  <c r="G193" i="4"/>
  <c r="H191" i="4"/>
  <c r="H190" i="4" s="1"/>
  <c r="G191" i="4"/>
  <c r="G190" i="4" s="1"/>
  <c r="I192" i="4"/>
  <c r="I191" i="4" s="1"/>
  <c r="I190" i="4" s="1"/>
  <c r="G240" i="4"/>
  <c r="G234" i="4"/>
  <c r="J183" i="4" s="1"/>
  <c r="I635" i="4" l="1"/>
  <c r="I619" i="4" l="1"/>
  <c r="I618" i="4"/>
  <c r="H618" i="4"/>
  <c r="G618" i="4"/>
  <c r="I615" i="4"/>
  <c r="I614" i="4" s="1"/>
  <c r="H614" i="4"/>
  <c r="G614" i="4"/>
  <c r="G610" i="4" s="1"/>
  <c r="H610" i="4" l="1"/>
  <c r="H608" i="4"/>
  <c r="G608" i="4"/>
  <c r="G607" i="4" s="1"/>
  <c r="I609" i="4"/>
  <c r="I608" i="4" s="1"/>
  <c r="I605" i="4"/>
  <c r="I604" i="4"/>
  <c r="H604" i="4"/>
  <c r="G604" i="4"/>
  <c r="I598" i="4"/>
  <c r="I597" i="4"/>
  <c r="H597" i="4"/>
  <c r="G597" i="4"/>
  <c r="I589" i="4"/>
  <c r="I588" i="4"/>
  <c r="H588" i="4"/>
  <c r="G588" i="4"/>
  <c r="I583" i="4"/>
  <c r="I582" i="4"/>
  <c r="H582" i="4"/>
  <c r="G582" i="4"/>
  <c r="H578" i="4"/>
  <c r="G578" i="4"/>
  <c r="H580" i="4"/>
  <c r="G580" i="4"/>
  <c r="I579" i="4"/>
  <c r="I578" i="4" s="1"/>
  <c r="I581" i="4"/>
  <c r="I580" i="4" s="1"/>
  <c r="I565" i="4"/>
  <c r="I564" i="4"/>
  <c r="I563" i="4"/>
  <c r="H563" i="4"/>
  <c r="G563" i="4"/>
  <c r="I562" i="4"/>
  <c r="H562" i="4"/>
  <c r="G562" i="4"/>
  <c r="I561" i="4"/>
  <c r="H561" i="4"/>
  <c r="G561" i="4"/>
  <c r="I560" i="4"/>
  <c r="H560" i="4"/>
  <c r="G560" i="4"/>
  <c r="I559" i="4"/>
  <c r="I558" i="4"/>
  <c r="H558" i="4"/>
  <c r="G558" i="4"/>
  <c r="I551" i="4"/>
  <c r="I550" i="4"/>
  <c r="H550" i="4"/>
  <c r="G550" i="4"/>
  <c r="H552" i="4"/>
  <c r="G552" i="4"/>
  <c r="I553" i="4"/>
  <c r="I552" i="4" s="1"/>
  <c r="I538" i="4"/>
  <c r="I537" i="4" s="1"/>
  <c r="H537" i="4"/>
  <c r="G537" i="4"/>
  <c r="I530" i="4"/>
  <c r="I529" i="4"/>
  <c r="H529" i="4"/>
  <c r="G529" i="4"/>
  <c r="H494" i="4"/>
  <c r="G494" i="4"/>
  <c r="I496" i="4"/>
  <c r="I495" i="4"/>
  <c r="I494" i="4" s="1"/>
  <c r="I493" i="4" s="1"/>
  <c r="I492" i="4" s="1"/>
  <c r="I491" i="4" s="1"/>
  <c r="H493" i="4"/>
  <c r="G493" i="4"/>
  <c r="H492" i="4"/>
  <c r="G492" i="4"/>
  <c r="H491" i="4"/>
  <c r="G491" i="4"/>
  <c r="H472" i="4"/>
  <c r="G472" i="4"/>
  <c r="I474" i="4"/>
  <c r="I468" i="4"/>
  <c r="I467" i="4"/>
  <c r="H467" i="4"/>
  <c r="G467" i="4"/>
  <c r="I463" i="4"/>
  <c r="I462" i="4"/>
  <c r="H462" i="4"/>
  <c r="G462" i="4"/>
  <c r="G449" i="4"/>
  <c r="I451" i="4"/>
  <c r="H449" i="4"/>
  <c r="I439" i="4"/>
  <c r="I438" i="4"/>
  <c r="H438" i="4"/>
  <c r="G438" i="4"/>
  <c r="H423" i="4"/>
  <c r="G423" i="4"/>
  <c r="I424" i="4"/>
  <c r="I423" i="4" s="1"/>
  <c r="I417" i="4"/>
  <c r="I416" i="4"/>
  <c r="H416" i="4"/>
  <c r="G416" i="4"/>
  <c r="I396" i="4"/>
  <c r="I395" i="4" s="1"/>
  <c r="H395" i="4"/>
  <c r="G395" i="4"/>
  <c r="H394" i="4"/>
  <c r="H399" i="4"/>
  <c r="G399" i="4"/>
  <c r="I400" i="4"/>
  <c r="I354" i="4"/>
  <c r="I353" i="4" s="1"/>
  <c r="H353" i="4"/>
  <c r="G353" i="4"/>
  <c r="G549" i="4" l="1"/>
  <c r="G548" i="4" s="1"/>
  <c r="H549" i="4"/>
  <c r="H548" i="4" s="1"/>
  <c r="I549" i="4"/>
  <c r="I548" i="4" s="1"/>
  <c r="I348" i="4"/>
  <c r="I347" i="4" s="1"/>
  <c r="H347" i="4"/>
  <c r="G347" i="4"/>
  <c r="I281" i="4"/>
  <c r="I280" i="4" s="1"/>
  <c r="H280" i="4"/>
  <c r="G280" i="4"/>
  <c r="H254" i="4" l="1"/>
  <c r="G254" i="4"/>
  <c r="I255" i="4"/>
  <c r="I254" i="4" s="1"/>
  <c r="I240" i="4"/>
  <c r="I239" i="4"/>
  <c r="H239" i="4"/>
  <c r="G239" i="4"/>
  <c r="I238" i="4"/>
  <c r="H238" i="4"/>
  <c r="G238" i="4"/>
  <c r="I237" i="4"/>
  <c r="I236" i="4" s="1"/>
  <c r="I235" i="4" s="1"/>
  <c r="H237" i="4"/>
  <c r="H236" i="4" s="1"/>
  <c r="H235" i="4" s="1"/>
  <c r="G237" i="4"/>
  <c r="G236" i="4" s="1"/>
  <c r="G235" i="4" s="1"/>
  <c r="I234" i="4"/>
  <c r="I233" i="4"/>
  <c r="I232" i="4" s="1"/>
  <c r="I231" i="4" s="1"/>
  <c r="H233" i="4"/>
  <c r="H232" i="4" s="1"/>
  <c r="H231" i="4" s="1"/>
  <c r="G233" i="4"/>
  <c r="G232" i="4" s="1"/>
  <c r="G231" i="4" s="1"/>
  <c r="H227" i="4"/>
  <c r="H225" i="4"/>
  <c r="I226" i="4"/>
  <c r="I225" i="4" s="1"/>
  <c r="G225" i="4"/>
  <c r="G227" i="4"/>
  <c r="I228" i="4"/>
  <c r="I227" i="4" s="1"/>
  <c r="I213" i="4"/>
  <c r="I212" i="4"/>
  <c r="H212" i="4"/>
  <c r="G212" i="4"/>
  <c r="I211" i="4"/>
  <c r="H211" i="4"/>
  <c r="G211" i="4"/>
  <c r="I210" i="4"/>
  <c r="I209" i="4" s="1"/>
  <c r="H210" i="4"/>
  <c r="H209" i="4" s="1"/>
  <c r="G210" i="4"/>
  <c r="G209" i="4" s="1"/>
  <c r="I200" i="4"/>
  <c r="H200" i="4"/>
  <c r="G200" i="4"/>
  <c r="H198" i="4"/>
  <c r="H197" i="4" s="1"/>
  <c r="H196" i="4" s="1"/>
  <c r="H195" i="4" s="1"/>
  <c r="G198" i="4"/>
  <c r="G197" i="4" s="1"/>
  <c r="G196" i="4" s="1"/>
  <c r="G195" i="4" s="1"/>
  <c r="I199" i="4"/>
  <c r="I198" i="4" s="1"/>
  <c r="I197" i="4" s="1"/>
  <c r="I196" i="4" s="1"/>
  <c r="I195" i="4" s="1"/>
  <c r="I189" i="4"/>
  <c r="I188" i="4"/>
  <c r="H188" i="4"/>
  <c r="G188" i="4"/>
  <c r="I187" i="4"/>
  <c r="H187" i="4"/>
  <c r="G187" i="4"/>
  <c r="I186" i="4"/>
  <c r="I185" i="4" s="1"/>
  <c r="H186" i="4"/>
  <c r="H185" i="4" s="1"/>
  <c r="G186" i="4"/>
  <c r="G185" i="4" s="1"/>
  <c r="H182" i="4"/>
  <c r="H181" i="4" s="1"/>
  <c r="H180" i="4" s="1"/>
  <c r="H179" i="4" s="1"/>
  <c r="G182" i="4"/>
  <c r="G181" i="4" s="1"/>
  <c r="G180" i="4" s="1"/>
  <c r="G179" i="4" s="1"/>
  <c r="I183" i="4"/>
  <c r="I140" i="4"/>
  <c r="I139" i="4" s="1"/>
  <c r="H139" i="4"/>
  <c r="G139" i="4"/>
  <c r="I164" i="4"/>
  <c r="I163" i="4"/>
  <c r="H163" i="4"/>
  <c r="G163" i="4"/>
  <c r="I162" i="4"/>
  <c r="H162" i="4"/>
  <c r="G162" i="4"/>
  <c r="I161" i="4"/>
  <c r="H161" i="4"/>
  <c r="G161" i="4"/>
  <c r="I160" i="4"/>
  <c r="I159" i="4" s="1"/>
  <c r="H160" i="4"/>
  <c r="G160" i="4"/>
  <c r="G159" i="4" s="1"/>
  <c r="I114" i="4"/>
  <c r="H113" i="4"/>
  <c r="G113" i="4"/>
  <c r="I104" i="4"/>
  <c r="H103" i="4"/>
  <c r="G103" i="4"/>
  <c r="I95" i="4"/>
  <c r="K95" i="4" s="1"/>
  <c r="I94" i="4"/>
  <c r="K94" i="4" s="1"/>
  <c r="H94" i="4"/>
  <c r="G94" i="4"/>
  <c r="H77" i="4"/>
  <c r="H76" i="4" s="1"/>
  <c r="H75" i="4" s="1"/>
  <c r="H74" i="4" s="1"/>
  <c r="G77" i="4"/>
  <c r="G76" i="4" s="1"/>
  <c r="G75" i="4" s="1"/>
  <c r="G74" i="4" s="1"/>
  <c r="G672" i="4" s="1"/>
  <c r="I78" i="4"/>
  <c r="I69" i="4"/>
  <c r="K69" i="4" s="1"/>
  <c r="I68" i="4"/>
  <c r="K68" i="4" s="1"/>
  <c r="H68" i="4"/>
  <c r="G68" i="4"/>
  <c r="I60" i="4"/>
  <c r="K60" i="4" s="1"/>
  <c r="I59" i="4"/>
  <c r="K59" i="4" s="1"/>
  <c r="H59" i="4"/>
  <c r="G59" i="4"/>
  <c r="I58" i="4"/>
  <c r="H57" i="4"/>
  <c r="G57" i="4"/>
  <c r="I56" i="4"/>
  <c r="K56" i="4" s="1"/>
  <c r="I55" i="4"/>
  <c r="K55" i="4" s="1"/>
  <c r="H55" i="4"/>
  <c r="G55" i="4"/>
  <c r="I54" i="4"/>
  <c r="K54" i="4" s="1"/>
  <c r="I53" i="4"/>
  <c r="K53" i="4" s="1"/>
  <c r="H53" i="4"/>
  <c r="G53" i="4"/>
  <c r="I52" i="4"/>
  <c r="K52" i="4" s="1"/>
  <c r="I51" i="4"/>
  <c r="K51" i="4" s="1"/>
  <c r="H51" i="4"/>
  <c r="G51" i="4"/>
  <c r="H26" i="4"/>
  <c r="G26" i="4"/>
  <c r="I27" i="4"/>
  <c r="I182" i="4" l="1"/>
  <c r="I181" i="4" s="1"/>
  <c r="I180" i="4" s="1"/>
  <c r="I179" i="4" s="1"/>
  <c r="I26" i="4"/>
  <c r="K26" i="4" s="1"/>
  <c r="K27" i="4"/>
  <c r="I57" i="4"/>
  <c r="K57" i="4" s="1"/>
  <c r="K58" i="4"/>
  <c r="I77" i="4"/>
  <c r="K78" i="4"/>
  <c r="I103" i="4"/>
  <c r="K103" i="4" s="1"/>
  <c r="K104" i="4"/>
  <c r="I113" i="4"/>
  <c r="K113" i="4" s="1"/>
  <c r="K114" i="4"/>
  <c r="I76" i="4"/>
  <c r="K77" i="4"/>
  <c r="G224" i="4"/>
  <c r="I224" i="4"/>
  <c r="H224" i="4"/>
  <c r="H223" i="4" s="1"/>
  <c r="H222" i="4" s="1"/>
  <c r="H221" i="4" s="1"/>
  <c r="H159" i="4"/>
  <c r="H672" i="4"/>
  <c r="H178" i="4"/>
  <c r="H653" i="4"/>
  <c r="G184" i="4"/>
  <c r="I178" i="4"/>
  <c r="I653" i="4"/>
  <c r="G178" i="4"/>
  <c r="G653" i="4"/>
  <c r="G223" i="4"/>
  <c r="I223" i="4"/>
  <c r="I184" i="4"/>
  <c r="H184" i="4"/>
  <c r="I123" i="4"/>
  <c r="K123" i="4" s="1"/>
  <c r="I122" i="4"/>
  <c r="K122" i="4" s="1"/>
  <c r="E21" i="12" l="1"/>
  <c r="I75" i="4"/>
  <c r="K76" i="4"/>
  <c r="D21" i="12"/>
  <c r="F21" i="12"/>
  <c r="G222" i="4"/>
  <c r="I222" i="4"/>
  <c r="I121" i="4"/>
  <c r="K121" i="4" s="1"/>
  <c r="I420" i="4"/>
  <c r="I419" i="4" s="1"/>
  <c r="H419" i="4"/>
  <c r="G419" i="4"/>
  <c r="I50" i="4"/>
  <c r="G49" i="4"/>
  <c r="I74" i="4" l="1"/>
  <c r="K75" i="4"/>
  <c r="I49" i="4"/>
  <c r="K49" i="4" s="1"/>
  <c r="K50" i="4"/>
  <c r="I221" i="4"/>
  <c r="G221" i="4"/>
  <c r="I486" i="4"/>
  <c r="I485" i="4" s="1"/>
  <c r="I484" i="4" s="1"/>
  <c r="I483" i="4" s="1"/>
  <c r="H485" i="4"/>
  <c r="H484" i="4" s="1"/>
  <c r="H483" i="4" s="1"/>
  <c r="G485" i="4"/>
  <c r="G484" i="4" s="1"/>
  <c r="G483" i="4" s="1"/>
  <c r="I672" i="4" l="1"/>
  <c r="K74" i="4"/>
  <c r="I617" i="4"/>
  <c r="I616" i="4"/>
  <c r="H616" i="4"/>
  <c r="G616" i="4"/>
  <c r="I337" i="4"/>
  <c r="I336" i="4"/>
  <c r="H336" i="4"/>
  <c r="G336" i="4"/>
  <c r="I146" i="4"/>
  <c r="I145" i="4" s="1"/>
  <c r="H145" i="4"/>
  <c r="G145" i="4"/>
  <c r="I116" i="4" l="1"/>
  <c r="H115" i="4"/>
  <c r="G115" i="4"/>
  <c r="I115" i="4" l="1"/>
  <c r="K115" i="4" s="1"/>
  <c r="K116" i="4"/>
  <c r="I108" i="4" l="1"/>
  <c r="H107" i="4"/>
  <c r="I107" i="4" l="1"/>
  <c r="K107" i="4" s="1"/>
  <c r="K108" i="4"/>
  <c r="E51" i="12"/>
  <c r="F51" i="12"/>
  <c r="E38" i="12"/>
  <c r="F38" i="12"/>
  <c r="H109" i="4"/>
  <c r="H106" i="4" s="1"/>
  <c r="I152" i="4" l="1"/>
  <c r="I151" i="4" s="1"/>
  <c r="H151" i="4"/>
  <c r="I596" i="4"/>
  <c r="I595" i="4" s="1"/>
  <c r="H595" i="4"/>
  <c r="G595" i="4"/>
  <c r="I73" i="4"/>
  <c r="H72" i="4"/>
  <c r="G72" i="4"/>
  <c r="I72" i="4" l="1"/>
  <c r="K72" i="4" s="1"/>
  <c r="K73" i="4"/>
  <c r="G151" i="4"/>
  <c r="D12" i="11" l="1"/>
  <c r="C12" i="11"/>
  <c r="H726" i="4"/>
  <c r="G726" i="4"/>
  <c r="E12" i="11" l="1"/>
  <c r="H421" i="4" l="1"/>
  <c r="H418" i="4" s="1"/>
  <c r="G421" i="4"/>
  <c r="G418" i="4" s="1"/>
  <c r="I422" i="4"/>
  <c r="I421" i="4" s="1"/>
  <c r="I418" i="4" s="1"/>
  <c r="G342" i="4"/>
  <c r="H344" i="4"/>
  <c r="G344" i="4"/>
  <c r="I346" i="4"/>
  <c r="H358" i="4"/>
  <c r="H357" i="4" s="1"/>
  <c r="H699" i="4" l="1"/>
  <c r="E65" i="12" s="1"/>
  <c r="H630" i="4" l="1"/>
  <c r="H629" i="4" s="1"/>
  <c r="H628" i="4" s="1"/>
  <c r="H627" i="4" s="1"/>
  <c r="H690" i="4" s="1"/>
  <c r="H689" i="4" s="1"/>
  <c r="G630" i="4"/>
  <c r="G629" i="4" s="1"/>
  <c r="G628" i="4" s="1"/>
  <c r="H624" i="4"/>
  <c r="H623" i="4" s="1"/>
  <c r="H622" i="4" s="1"/>
  <c r="H621" i="4" s="1"/>
  <c r="H688" i="4" s="1"/>
  <c r="E54" i="12" s="1"/>
  <c r="G624" i="4"/>
  <c r="G623" i="4" s="1"/>
  <c r="G622" i="4" s="1"/>
  <c r="G621" i="4" s="1"/>
  <c r="G688" i="4" s="1"/>
  <c r="H593" i="4"/>
  <c r="H592" i="4" s="1"/>
  <c r="G593" i="4"/>
  <c r="G592" i="4" s="1"/>
  <c r="H575" i="4"/>
  <c r="H574" i="4" s="1"/>
  <c r="G575" i="4"/>
  <c r="G574" i="4" s="1"/>
  <c r="H569" i="4"/>
  <c r="H568" i="4" s="1"/>
  <c r="H567" i="4" s="1"/>
  <c r="H566" i="4" s="1"/>
  <c r="G569" i="4"/>
  <c r="G568" i="4" s="1"/>
  <c r="G567" i="4" s="1"/>
  <c r="G566" i="4" s="1"/>
  <c r="H543" i="4"/>
  <c r="H542" i="4" s="1"/>
  <c r="H541" i="4" s="1"/>
  <c r="H540" i="4" s="1"/>
  <c r="G543" i="4"/>
  <c r="G542" i="4" s="1"/>
  <c r="G541" i="4" s="1"/>
  <c r="G540" i="4" s="1"/>
  <c r="H535" i="4"/>
  <c r="H527" i="4"/>
  <c r="H526" i="4" s="1"/>
  <c r="G527" i="4"/>
  <c r="G526" i="4" s="1"/>
  <c r="I528" i="4"/>
  <c r="I527" i="4" s="1"/>
  <c r="I526" i="4" s="1"/>
  <c r="H518" i="4"/>
  <c r="G518" i="4"/>
  <c r="I508" i="4"/>
  <c r="H507" i="4"/>
  <c r="H506" i="4" s="1"/>
  <c r="H505" i="4" s="1"/>
  <c r="I507" i="4"/>
  <c r="I506" i="4" s="1"/>
  <c r="I505" i="4" s="1"/>
  <c r="G507" i="4"/>
  <c r="G506" i="4" s="1"/>
  <c r="G505" i="4" s="1"/>
  <c r="H501" i="4"/>
  <c r="H500" i="4" s="1"/>
  <c r="H499" i="4" s="1"/>
  <c r="H498" i="4" s="1"/>
  <c r="H682" i="4" s="1"/>
  <c r="E48" i="12" s="1"/>
  <c r="E44" i="12" s="1"/>
  <c r="G501" i="4"/>
  <c r="G500" i="4" s="1"/>
  <c r="G499" i="4" s="1"/>
  <c r="G498" i="4" s="1"/>
  <c r="G682" i="4" s="1"/>
  <c r="H489" i="4"/>
  <c r="H488" i="4" s="1"/>
  <c r="H487" i="4" s="1"/>
  <c r="H482" i="4" s="1"/>
  <c r="H481" i="4" s="1"/>
  <c r="G489" i="4"/>
  <c r="G488" i="4" s="1"/>
  <c r="G487" i="4" s="1"/>
  <c r="G482" i="4" s="1"/>
  <c r="G481" i="4" s="1"/>
  <c r="H479" i="4"/>
  <c r="H478" i="4" s="1"/>
  <c r="H477" i="4" s="1"/>
  <c r="H476" i="4" s="1"/>
  <c r="G479" i="4"/>
  <c r="G478" i="4" s="1"/>
  <c r="G477" i="4" s="1"/>
  <c r="G476" i="4" s="1"/>
  <c r="G667" i="4" s="1"/>
  <c r="H471" i="4"/>
  <c r="H470" i="4" s="1"/>
  <c r="H469" i="4" s="1"/>
  <c r="G471" i="4"/>
  <c r="G470" i="4" s="1"/>
  <c r="G469" i="4" s="1"/>
  <c r="G665" i="4" s="1"/>
  <c r="I459" i="4"/>
  <c r="I458" i="4" s="1"/>
  <c r="H458" i="4"/>
  <c r="G458" i="4"/>
  <c r="H454" i="4"/>
  <c r="H453" i="4" s="1"/>
  <c r="G454" i="4"/>
  <c r="G453" i="4" s="1"/>
  <c r="H448" i="4"/>
  <c r="H447" i="4" s="1"/>
  <c r="G448" i="4"/>
  <c r="G447" i="4" s="1"/>
  <c r="H444" i="4"/>
  <c r="H443" i="4" s="1"/>
  <c r="H442" i="4" s="1"/>
  <c r="H434" i="4"/>
  <c r="G434" i="4"/>
  <c r="H429" i="4"/>
  <c r="H428" i="4" s="1"/>
  <c r="H427" i="4" s="1"/>
  <c r="H426" i="4" s="1"/>
  <c r="H663" i="4" s="1"/>
  <c r="I413" i="4"/>
  <c r="I412" i="4" s="1"/>
  <c r="H412" i="4"/>
  <c r="H414" i="4"/>
  <c r="G412" i="4"/>
  <c r="G414" i="4"/>
  <c r="H407" i="4"/>
  <c r="H406" i="4" s="1"/>
  <c r="H405" i="4" s="1"/>
  <c r="I394" i="4"/>
  <c r="I393" i="4"/>
  <c r="H392" i="4"/>
  <c r="G392" i="4"/>
  <c r="I391" i="4"/>
  <c r="I390" i="4" s="1"/>
  <c r="H390" i="4"/>
  <c r="G390" i="4"/>
  <c r="I404" i="4"/>
  <c r="I403" i="4" s="1"/>
  <c r="I402" i="4" s="1"/>
  <c r="H403" i="4"/>
  <c r="H402" i="4" s="1"/>
  <c r="H398" i="4"/>
  <c r="H380" i="4"/>
  <c r="H379" i="4" s="1"/>
  <c r="G380" i="4"/>
  <c r="G379" i="4" s="1"/>
  <c r="H370" i="4"/>
  <c r="G370" i="4"/>
  <c r="H361" i="4"/>
  <c r="G358" i="4"/>
  <c r="G357" i="4" s="1"/>
  <c r="H349" i="4"/>
  <c r="G349" i="4"/>
  <c r="I352" i="4"/>
  <c r="H334" i="4"/>
  <c r="H333" i="4" s="1"/>
  <c r="H332" i="4" s="1"/>
  <c r="H722" i="4" s="1"/>
  <c r="H723" i="4" s="1"/>
  <c r="G334" i="4"/>
  <c r="G333" i="4" s="1"/>
  <c r="G332" i="4" s="1"/>
  <c r="G722" i="4" s="1"/>
  <c r="G723" i="4" s="1"/>
  <c r="I351" i="4" l="1"/>
  <c r="I350" i="4" s="1"/>
  <c r="I349" i="4" s="1"/>
  <c r="G378" i="4"/>
  <c r="G377" i="4" s="1"/>
  <c r="G660" i="4" s="1"/>
  <c r="E29" i="12"/>
  <c r="H665" i="4"/>
  <c r="G411" i="4"/>
  <c r="G410" i="4" s="1"/>
  <c r="H411" i="4"/>
  <c r="G627" i="4"/>
  <c r="E56" i="12"/>
  <c r="H626" i="4"/>
  <c r="H607" i="4"/>
  <c r="H606" i="4" s="1"/>
  <c r="H534" i="4"/>
  <c r="H533" i="4" s="1"/>
  <c r="H532" i="4" s="1"/>
  <c r="H693" i="4" s="1"/>
  <c r="E59" i="12" s="1"/>
  <c r="H716" i="4"/>
  <c r="H475" i="4"/>
  <c r="H666" i="4"/>
  <c r="E32" i="12" s="1"/>
  <c r="H667" i="4"/>
  <c r="E33" i="12" s="1"/>
  <c r="G573" i="4"/>
  <c r="G572" i="4" s="1"/>
  <c r="G676" i="4" s="1"/>
  <c r="H573" i="4"/>
  <c r="H572" i="4" s="1"/>
  <c r="H676" i="4" s="1"/>
  <c r="I392" i="4"/>
  <c r="I389" i="4" s="1"/>
  <c r="I388" i="4" s="1"/>
  <c r="H410" i="4"/>
  <c r="H389" i="4"/>
  <c r="H388" i="4" s="1"/>
  <c r="G389" i="4"/>
  <c r="G388" i="4" s="1"/>
  <c r="H397" i="4"/>
  <c r="H706" i="4" s="1"/>
  <c r="G403" i="4"/>
  <c r="G402" i="4"/>
  <c r="H313" i="4"/>
  <c r="H312" i="4" s="1"/>
  <c r="H311" i="4" s="1"/>
  <c r="E31" i="12" l="1"/>
  <c r="G626" i="4"/>
  <c r="G690" i="4"/>
  <c r="G689" i="4" s="1"/>
  <c r="H387" i="4"/>
  <c r="H661" i="4" s="1"/>
  <c r="H705" i="4"/>
  <c r="E42" i="12"/>
  <c r="E27" i="12"/>
  <c r="H262" i="4"/>
  <c r="H143" i="4"/>
  <c r="H142" i="4" s="1"/>
  <c r="G143" i="4"/>
  <c r="G142" i="4" s="1"/>
  <c r="G121" i="4"/>
  <c r="G120" i="4" s="1"/>
  <c r="G119" i="4" s="1"/>
  <c r="G118" i="4" s="1"/>
  <c r="H14" i="4"/>
  <c r="G14" i="4"/>
  <c r="D51" i="12"/>
  <c r="H298" i="4" l="1"/>
  <c r="H297" i="4" s="1"/>
  <c r="H296" i="4" s="1"/>
  <c r="H295" i="4" s="1"/>
  <c r="H644" i="4" s="1"/>
  <c r="E12" i="12" s="1"/>
  <c r="G298" i="4"/>
  <c r="G297" i="4" s="1"/>
  <c r="G296" i="4" s="1"/>
  <c r="G295" i="4" s="1"/>
  <c r="G644" i="4" s="1"/>
  <c r="D12" i="12" s="1"/>
  <c r="I299" i="4"/>
  <c r="I298" i="4" s="1"/>
  <c r="I297" i="4" s="1"/>
  <c r="I296" i="4" s="1"/>
  <c r="I295" i="4" s="1"/>
  <c r="I644" i="4" s="1"/>
  <c r="F12" i="12" s="1"/>
  <c r="I576" i="4" l="1"/>
  <c r="I570" i="4"/>
  <c r="I569" i="4" s="1"/>
  <c r="I568" i="4" s="1"/>
  <c r="I567" i="4" s="1"/>
  <c r="I566" i="4" s="1"/>
  <c r="I544" i="4"/>
  <c r="I543" i="4" s="1"/>
  <c r="I542" i="4" s="1"/>
  <c r="I541" i="4" s="1"/>
  <c r="I540" i="4" s="1"/>
  <c r="I525" i="4"/>
  <c r="I519" i="4"/>
  <c r="I518" i="4" s="1"/>
  <c r="I465" i="4"/>
  <c r="I441" i="4"/>
  <c r="I437" i="4"/>
  <c r="I435" i="4"/>
  <c r="I434" i="4" s="1"/>
  <c r="I430" i="4"/>
  <c r="I429" i="4" s="1"/>
  <c r="I428" i="4" s="1"/>
  <c r="I427" i="4" s="1"/>
  <c r="I426" i="4" s="1"/>
  <c r="I663" i="4" s="1"/>
  <c r="I415" i="4"/>
  <c r="I414" i="4" s="1"/>
  <c r="I411" i="4" s="1"/>
  <c r="I365" i="4"/>
  <c r="I364" i="4"/>
  <c r="I359" i="4"/>
  <c r="I358" i="4" s="1"/>
  <c r="I357" i="4" s="1"/>
  <c r="I329" i="4"/>
  <c r="I271" i="4"/>
  <c r="I253" i="4"/>
  <c r="L183" i="4" s="1"/>
  <c r="I248" i="4"/>
  <c r="I42" i="4"/>
  <c r="K42" i="4" s="1"/>
  <c r="I40" i="4"/>
  <c r="K40" i="4" s="1"/>
  <c r="I636" i="4"/>
  <c r="I632" i="4"/>
  <c r="I631" i="4"/>
  <c r="I625" i="4"/>
  <c r="I624" i="4" s="1"/>
  <c r="I623" i="4" s="1"/>
  <c r="I622" i="4" s="1"/>
  <c r="I621" i="4" s="1"/>
  <c r="I688" i="4" s="1"/>
  <c r="F54" i="12" s="1"/>
  <c r="I613" i="4"/>
  <c r="I612" i="4"/>
  <c r="I603" i="4"/>
  <c r="I594" i="4"/>
  <c r="I593" i="4" s="1"/>
  <c r="I592" i="4" s="1"/>
  <c r="I577" i="4"/>
  <c r="I521" i="4"/>
  <c r="I515" i="4"/>
  <c r="I510" i="4"/>
  <c r="I502" i="4"/>
  <c r="I501" i="4" s="1"/>
  <c r="I500" i="4" s="1"/>
  <c r="I499" i="4" s="1"/>
  <c r="I498" i="4" s="1"/>
  <c r="I682" i="4" s="1"/>
  <c r="F48" i="12" s="1"/>
  <c r="I490" i="4"/>
  <c r="I489" i="4" s="1"/>
  <c r="I488" i="4" s="1"/>
  <c r="I487" i="4" s="1"/>
  <c r="I482" i="4" s="1"/>
  <c r="I481" i="4" s="1"/>
  <c r="I480" i="4"/>
  <c r="I479" i="4" s="1"/>
  <c r="I478" i="4" s="1"/>
  <c r="I477" i="4" s="1"/>
  <c r="I476" i="4" s="1"/>
  <c r="I473" i="4"/>
  <c r="I466" i="4"/>
  <c r="I461" i="4"/>
  <c r="I456" i="4"/>
  <c r="I455" i="4"/>
  <c r="I450" i="4"/>
  <c r="I381" i="4"/>
  <c r="I380" i="4" s="1"/>
  <c r="I379" i="4" s="1"/>
  <c r="I376" i="4"/>
  <c r="I374" i="4"/>
  <c r="I372" i="4"/>
  <c r="I371" i="4"/>
  <c r="I345" i="4"/>
  <c r="I344" i="4" s="1"/>
  <c r="I343" i="4"/>
  <c r="I342" i="4" s="1"/>
  <c r="I335" i="4"/>
  <c r="I334" i="4" s="1"/>
  <c r="I333" i="4" s="1"/>
  <c r="I332" i="4" s="1"/>
  <c r="I722" i="4" s="1"/>
  <c r="I723" i="4" s="1"/>
  <c r="I330" i="4"/>
  <c r="I325" i="4"/>
  <c r="I323" i="4"/>
  <c r="I319" i="4"/>
  <c r="I314" i="4"/>
  <c r="I313" i="4" s="1"/>
  <c r="I312" i="4" s="1"/>
  <c r="I311" i="4" s="1"/>
  <c r="I308" i="4"/>
  <c r="I307" i="4" s="1"/>
  <c r="I305" i="4"/>
  <c r="I294" i="4"/>
  <c r="I290" i="4"/>
  <c r="I289" i="4"/>
  <c r="I285" i="4"/>
  <c r="I279" i="4"/>
  <c r="I269" i="4"/>
  <c r="I266" i="4"/>
  <c r="I263" i="4"/>
  <c r="I262" i="4" s="1"/>
  <c r="I246" i="4"/>
  <c r="I177" i="4"/>
  <c r="I170" i="4"/>
  <c r="I144" i="4"/>
  <c r="I143" i="4" s="1"/>
  <c r="I142" i="4" s="1"/>
  <c r="I138" i="4"/>
  <c r="I135" i="4"/>
  <c r="I130" i="4"/>
  <c r="I112" i="4"/>
  <c r="K112" i="4" s="1"/>
  <c r="I93" i="4"/>
  <c r="K93" i="4" s="1"/>
  <c r="I86" i="4"/>
  <c r="K86" i="4" s="1"/>
  <c r="I85" i="4"/>
  <c r="K85" i="4" s="1"/>
  <c r="I83" i="4"/>
  <c r="K83" i="4" s="1"/>
  <c r="I67" i="4"/>
  <c r="K67" i="4" s="1"/>
  <c r="I65" i="4"/>
  <c r="K65" i="4" s="1"/>
  <c r="I48" i="4"/>
  <c r="K48" i="4" s="1"/>
  <c r="I46" i="4"/>
  <c r="K46" i="4" s="1"/>
  <c r="I36" i="4"/>
  <c r="K36" i="4" s="1"/>
  <c r="I34" i="4"/>
  <c r="K34" i="4" s="1"/>
  <c r="I19" i="4"/>
  <c r="K19" i="4" s="1"/>
  <c r="F29" i="12" l="1"/>
  <c r="I472" i="4"/>
  <c r="I471" i="4" s="1"/>
  <c r="I470" i="4" s="1"/>
  <c r="I469" i="4" s="1"/>
  <c r="I449" i="4"/>
  <c r="I448" i="4" s="1"/>
  <c r="I447" i="4" s="1"/>
  <c r="I410" i="4"/>
  <c r="F44" i="12"/>
  <c r="I699" i="4"/>
  <c r="F65" i="12" s="1"/>
  <c r="I726" i="4"/>
  <c r="I475" i="4"/>
  <c r="I666" i="4"/>
  <c r="F32" i="12" s="1"/>
  <c r="I667" i="4"/>
  <c r="F33" i="12" s="1"/>
  <c r="I630" i="4"/>
  <c r="I629" i="4" s="1"/>
  <c r="I628" i="4" s="1"/>
  <c r="I627" i="4" s="1"/>
  <c r="I690" i="4" s="1"/>
  <c r="I689" i="4" s="1"/>
  <c r="I575" i="4"/>
  <c r="I574" i="4" s="1"/>
  <c r="I454" i="4"/>
  <c r="I453" i="4" s="1"/>
  <c r="I370" i="4"/>
  <c r="I15" i="4"/>
  <c r="H16" i="4"/>
  <c r="H18" i="4"/>
  <c r="I18" i="4"/>
  <c r="K18" i="4" s="1"/>
  <c r="H20" i="4"/>
  <c r="H22" i="4"/>
  <c r="H24" i="4"/>
  <c r="H31" i="4"/>
  <c r="H33" i="4"/>
  <c r="I33" i="4"/>
  <c r="K33" i="4" s="1"/>
  <c r="H35" i="4"/>
  <c r="I35" i="4"/>
  <c r="K35" i="4" s="1"/>
  <c r="H37" i="4"/>
  <c r="H39" i="4"/>
  <c r="I39" i="4"/>
  <c r="K39" i="4" s="1"/>
  <c r="H41" i="4"/>
  <c r="I41" i="4"/>
  <c r="K41" i="4" s="1"/>
  <c r="H43" i="4"/>
  <c r="H45" i="4"/>
  <c r="I45" i="4"/>
  <c r="K45" i="4" s="1"/>
  <c r="H47" i="4"/>
  <c r="H30" i="4" s="1"/>
  <c r="I47" i="4"/>
  <c r="K47" i="4" s="1"/>
  <c r="H64" i="4"/>
  <c r="I64" i="4"/>
  <c r="K64" i="4" s="1"/>
  <c r="H66" i="4"/>
  <c r="I66" i="4"/>
  <c r="K66" i="4" s="1"/>
  <c r="H82" i="4"/>
  <c r="I82" i="4"/>
  <c r="K82" i="4" s="1"/>
  <c r="H84" i="4"/>
  <c r="I84" i="4"/>
  <c r="K84" i="4" s="1"/>
  <c r="H92" i="4"/>
  <c r="H91" i="4" s="1"/>
  <c r="H90" i="4" s="1"/>
  <c r="I92" i="4"/>
  <c r="H98" i="4"/>
  <c r="H100" i="4"/>
  <c r="H111" i="4"/>
  <c r="H105" i="4" s="1"/>
  <c r="I111" i="4"/>
  <c r="K111" i="4" s="1"/>
  <c r="H121" i="4"/>
  <c r="H129" i="4"/>
  <c r="H128" i="4" s="1"/>
  <c r="H127" i="4" s="1"/>
  <c r="I129" i="4"/>
  <c r="I128" i="4" s="1"/>
  <c r="I127" i="4" s="1"/>
  <c r="H134" i="4"/>
  <c r="I134" i="4"/>
  <c r="H136" i="4"/>
  <c r="H141" i="4"/>
  <c r="I141" i="4"/>
  <c r="H149" i="4"/>
  <c r="H169" i="4"/>
  <c r="H168" i="4" s="1"/>
  <c r="H167" i="4" s="1"/>
  <c r="I169" i="4"/>
  <c r="I168" i="4" s="1"/>
  <c r="I167" i="4" s="1"/>
  <c r="H176" i="4"/>
  <c r="I176" i="4"/>
  <c r="I175" i="4" s="1"/>
  <c r="I174" i="4" s="1"/>
  <c r="I173" i="4" s="1"/>
  <c r="H245" i="4"/>
  <c r="I245" i="4"/>
  <c r="H247" i="4"/>
  <c r="I247" i="4"/>
  <c r="H252" i="4"/>
  <c r="I252" i="4"/>
  <c r="H261" i="4"/>
  <c r="I261" i="4"/>
  <c r="H265" i="4"/>
  <c r="I265" i="4"/>
  <c r="H268" i="4"/>
  <c r="I268" i="4"/>
  <c r="H270" i="4"/>
  <c r="I270" i="4"/>
  <c r="H275" i="4"/>
  <c r="H277" i="4"/>
  <c r="H284" i="4"/>
  <c r="H283" i="4" s="1"/>
  <c r="H282" i="4" s="1"/>
  <c r="I284" i="4"/>
  <c r="I283" i="4" s="1"/>
  <c r="I282" i="4" s="1"/>
  <c r="H288" i="4"/>
  <c r="H287" i="4" s="1"/>
  <c r="H286" i="4" s="1"/>
  <c r="I288" i="4"/>
  <c r="I287" i="4" s="1"/>
  <c r="I286" i="4" s="1"/>
  <c r="H293" i="4"/>
  <c r="H292" i="4" s="1"/>
  <c r="H291" i="4" s="1"/>
  <c r="I293" i="4"/>
  <c r="I292" i="4" s="1"/>
  <c r="I291" i="4" s="1"/>
  <c r="H302" i="4"/>
  <c r="H304" i="4"/>
  <c r="I304" i="4"/>
  <c r="H317" i="4"/>
  <c r="H316" i="4" s="1"/>
  <c r="H315" i="4" s="1"/>
  <c r="H322" i="4"/>
  <c r="I322" i="4"/>
  <c r="H324" i="4"/>
  <c r="I324" i="4"/>
  <c r="H328" i="4"/>
  <c r="H327" i="4" s="1"/>
  <c r="H326" i="4" s="1"/>
  <c r="I328" i="4"/>
  <c r="I327" i="4" s="1"/>
  <c r="I326" i="4" s="1"/>
  <c r="H331" i="4"/>
  <c r="I331" i="4"/>
  <c r="H342" i="4"/>
  <c r="H363" i="4"/>
  <c r="H360" i="4" s="1"/>
  <c r="H356" i="4" s="1"/>
  <c r="H355" i="4" s="1"/>
  <c r="I363" i="4"/>
  <c r="H373" i="4"/>
  <c r="I373" i="4"/>
  <c r="H375" i="4"/>
  <c r="I375" i="4"/>
  <c r="H378" i="4"/>
  <c r="H377" i="4" s="1"/>
  <c r="I378" i="4"/>
  <c r="I377" i="4" s="1"/>
  <c r="H436" i="4"/>
  <c r="I436" i="4"/>
  <c r="H440" i="4"/>
  <c r="I440" i="4"/>
  <c r="H460" i="4"/>
  <c r="I460" i="4"/>
  <c r="H464" i="4"/>
  <c r="I464" i="4"/>
  <c r="I497" i="4"/>
  <c r="I678" i="4" s="1"/>
  <c r="H509" i="4"/>
  <c r="I509" i="4"/>
  <c r="H514" i="4"/>
  <c r="H513" i="4" s="1"/>
  <c r="H512" i="4" s="1"/>
  <c r="I514" i="4"/>
  <c r="I513" i="4" s="1"/>
  <c r="I512" i="4" s="1"/>
  <c r="H520" i="4"/>
  <c r="H517" i="4" s="1"/>
  <c r="H516" i="4" s="1"/>
  <c r="I520" i="4"/>
  <c r="I517" i="4" s="1"/>
  <c r="I516" i="4" s="1"/>
  <c r="H524" i="4"/>
  <c r="I524" i="4"/>
  <c r="I523" i="4" s="1"/>
  <c r="I522" i="4" s="1"/>
  <c r="H531" i="4"/>
  <c r="H692" i="4" s="1"/>
  <c r="H539" i="4"/>
  <c r="I539" i="4"/>
  <c r="H556" i="4"/>
  <c r="H602" i="4"/>
  <c r="H601" i="4" s="1"/>
  <c r="I602" i="4"/>
  <c r="I601" i="4" s="1"/>
  <c r="I600" i="4" s="1"/>
  <c r="H620" i="4"/>
  <c r="I620" i="4"/>
  <c r="E57" i="12"/>
  <c r="H433" i="4" l="1"/>
  <c r="I91" i="4"/>
  <c r="K92" i="4"/>
  <c r="I14" i="4"/>
  <c r="K14" i="4" s="1"/>
  <c r="K15" i="4"/>
  <c r="I63" i="4"/>
  <c r="K63" i="4" s="1"/>
  <c r="H63" i="4"/>
  <c r="H660" i="4"/>
  <c r="I665" i="4"/>
  <c r="F31" i="12" s="1"/>
  <c r="I660" i="4"/>
  <c r="I433" i="4"/>
  <c r="I511" i="4"/>
  <c r="I457" i="4"/>
  <c r="H457" i="4"/>
  <c r="H452" i="4" s="1"/>
  <c r="H710" i="4"/>
  <c r="I452" i="4"/>
  <c r="F56" i="12"/>
  <c r="I626" i="4"/>
  <c r="H600" i="4"/>
  <c r="I573" i="4"/>
  <c r="H555" i="4"/>
  <c r="H554" i="4" s="1"/>
  <c r="H547" i="4" s="1"/>
  <c r="H546" i="4" s="1"/>
  <c r="I251" i="4"/>
  <c r="I250" i="4" s="1"/>
  <c r="H251" i="4"/>
  <c r="H250" i="4" s="1"/>
  <c r="H13" i="4"/>
  <c r="H29" i="4"/>
  <c r="H28" i="4" s="1"/>
  <c r="I641" i="4"/>
  <c r="H641" i="4"/>
  <c r="I708" i="4"/>
  <c r="H148" i="4"/>
  <c r="H719" i="4"/>
  <c r="H708" i="4"/>
  <c r="H126" i="4"/>
  <c r="I711" i="4"/>
  <c r="H147" i="4"/>
  <c r="H647" i="4" s="1"/>
  <c r="E15" i="12" s="1"/>
  <c r="I126" i="4"/>
  <c r="I172" i="4"/>
  <c r="I650" i="4"/>
  <c r="F18" i="12" s="1"/>
  <c r="I686" i="4"/>
  <c r="F52" i="12" s="1"/>
  <c r="H369" i="4"/>
  <c r="H368" i="4" s="1"/>
  <c r="I369" i="4"/>
  <c r="I368" i="4" s="1"/>
  <c r="H523" i="4"/>
  <c r="H522" i="4" s="1"/>
  <c r="H504" i="4"/>
  <c r="H684" i="4" s="1"/>
  <c r="E50" i="12" s="1"/>
  <c r="I504" i="4"/>
  <c r="I684" i="4" s="1"/>
  <c r="F50" i="12" s="1"/>
  <c r="H497" i="4"/>
  <c r="H678" i="4" s="1"/>
  <c r="I432" i="4"/>
  <c r="H432" i="4"/>
  <c r="H655" i="4"/>
  <c r="E22" i="12" s="1"/>
  <c r="I321" i="4"/>
  <c r="I320" i="4" s="1"/>
  <c r="H321" i="4"/>
  <c r="H320" i="4" s="1"/>
  <c r="H310" i="4" s="1"/>
  <c r="H274" i="4"/>
  <c r="H273" i="4" s="1"/>
  <c r="I306" i="4"/>
  <c r="I646" i="4" s="1"/>
  <c r="F14" i="12" s="1"/>
  <c r="H306" i="4"/>
  <c r="H646" i="4" s="1"/>
  <c r="E14" i="12" s="1"/>
  <c r="H244" i="4"/>
  <c r="H243" i="4" s="1"/>
  <c r="H166" i="4"/>
  <c r="I244" i="4"/>
  <c r="I243" i="4" s="1"/>
  <c r="I166" i="4"/>
  <c r="H175" i="4"/>
  <c r="H174" i="4" s="1"/>
  <c r="H173" i="4" s="1"/>
  <c r="H133" i="4"/>
  <c r="H120" i="4"/>
  <c r="H119" i="4" s="1"/>
  <c r="H118" i="4" s="1"/>
  <c r="H687" i="4" s="1"/>
  <c r="E53" i="12" s="1"/>
  <c r="I120" i="4"/>
  <c r="H97" i="4"/>
  <c r="I81" i="4"/>
  <c r="H81" i="4"/>
  <c r="H80" i="4" s="1"/>
  <c r="H267" i="4"/>
  <c r="F57" i="12"/>
  <c r="I720" i="4"/>
  <c r="I341" i="4"/>
  <c r="I340" i="4" s="1"/>
  <c r="I339" i="4" s="1"/>
  <c r="I267" i="4"/>
  <c r="I62" i="4"/>
  <c r="H720" i="4"/>
  <c r="H341" i="4"/>
  <c r="H340" i="4" s="1"/>
  <c r="H339" i="4" s="1"/>
  <c r="H301" i="4"/>
  <c r="H300" i="4" s="1"/>
  <c r="I80" i="4" l="1"/>
  <c r="K80" i="4" s="1"/>
  <c r="K81" i="4"/>
  <c r="E9" i="12"/>
  <c r="F9" i="12"/>
  <c r="I90" i="4"/>
  <c r="K90" i="4" s="1"/>
  <c r="K91" i="4"/>
  <c r="I61" i="4"/>
  <c r="K61" i="4" s="1"/>
  <c r="K62" i="4"/>
  <c r="I119" i="4"/>
  <c r="K120" i="4"/>
  <c r="H79" i="4"/>
  <c r="H673" i="4" s="1"/>
  <c r="E39" i="12" s="1"/>
  <c r="I79" i="4"/>
  <c r="H249" i="4"/>
  <c r="H698" i="4" s="1"/>
  <c r="E64" i="12" s="1"/>
  <c r="I249" i="4"/>
  <c r="I698" i="4" s="1"/>
  <c r="F64" i="12" s="1"/>
  <c r="E26" i="12"/>
  <c r="F26" i="12"/>
  <c r="H511" i="4"/>
  <c r="E52" i="12" s="1"/>
  <c r="H599" i="4"/>
  <c r="H677" i="4" s="1"/>
  <c r="I572" i="4"/>
  <c r="H431" i="4"/>
  <c r="H664" i="4" s="1"/>
  <c r="H662" i="4" s="1"/>
  <c r="I649" i="4"/>
  <c r="H132" i="4"/>
  <c r="H131" i="4" s="1"/>
  <c r="H96" i="4"/>
  <c r="H89" i="4" s="1"/>
  <c r="H670" i="4"/>
  <c r="I715" i="4"/>
  <c r="H704" i="4"/>
  <c r="I704" i="4"/>
  <c r="H725" i="4"/>
  <c r="F17" i="12"/>
  <c r="F55" i="12"/>
  <c r="E36" i="12"/>
  <c r="H648" i="4"/>
  <c r="E16" i="12" s="1"/>
  <c r="H709" i="4"/>
  <c r="H654" i="4"/>
  <c r="H651" i="4" s="1"/>
  <c r="H718" i="4"/>
  <c r="H721" i="4" s="1"/>
  <c r="H272" i="4"/>
  <c r="H643" i="4" s="1"/>
  <c r="E11" i="12" s="1"/>
  <c r="H703" i="4"/>
  <c r="H711" i="4"/>
  <c r="I367" i="4"/>
  <c r="H367" i="4"/>
  <c r="H366" i="4" s="1"/>
  <c r="H715" i="4"/>
  <c r="H714" i="4"/>
  <c r="H165" i="4"/>
  <c r="H695" i="4"/>
  <c r="E61" i="12" s="1"/>
  <c r="H172" i="4"/>
  <c r="H650" i="4"/>
  <c r="E18" i="12" s="1"/>
  <c r="I165" i="4"/>
  <c r="I695" i="4"/>
  <c r="F61" i="12" s="1"/>
  <c r="I264" i="4"/>
  <c r="H264" i="4"/>
  <c r="H242" i="4"/>
  <c r="H697" i="4" s="1"/>
  <c r="E63" i="12" s="1"/>
  <c r="I242" i="4"/>
  <c r="I697" i="4" s="1"/>
  <c r="F63" i="12" s="1"/>
  <c r="H117" i="4"/>
  <c r="H62" i="4"/>
  <c r="H61" i="4" s="1"/>
  <c r="H671" i="4" s="1"/>
  <c r="H12" i="4"/>
  <c r="H503" i="4"/>
  <c r="H571" i="4"/>
  <c r="I673" i="4" l="1"/>
  <c r="F39" i="12" s="1"/>
  <c r="K79" i="4"/>
  <c r="I118" i="4"/>
  <c r="K119" i="4"/>
  <c r="H658" i="4"/>
  <c r="I658" i="4"/>
  <c r="E20" i="12"/>
  <c r="E30" i="12"/>
  <c r="E43" i="12"/>
  <c r="H675" i="4"/>
  <c r="I676" i="4"/>
  <c r="H649" i="4"/>
  <c r="H645" i="4"/>
  <c r="E13" i="12" s="1"/>
  <c r="H125" i="4"/>
  <c r="H674" i="4"/>
  <c r="E40" i="12" s="1"/>
  <c r="F62" i="12"/>
  <c r="F60" i="12"/>
  <c r="H642" i="4"/>
  <c r="H260" i="4"/>
  <c r="I642" i="4"/>
  <c r="I694" i="4"/>
  <c r="H694" i="4"/>
  <c r="E37" i="12"/>
  <c r="H338" i="4"/>
  <c r="H11" i="4"/>
  <c r="H669" i="4" s="1"/>
  <c r="E35" i="12" s="1"/>
  <c r="E34" i="12" s="1"/>
  <c r="H712" i="4"/>
  <c r="H713" i="4" s="1"/>
  <c r="H717" i="4"/>
  <c r="H707" i="4"/>
  <c r="I654" i="4"/>
  <c r="I718" i="4"/>
  <c r="H683" i="4"/>
  <c r="H425" i="4"/>
  <c r="H241" i="4"/>
  <c r="H696" i="4" s="1"/>
  <c r="I241" i="4"/>
  <c r="I171" i="4" s="1"/>
  <c r="I503" i="4"/>
  <c r="H545" i="4"/>
  <c r="F10" i="12" l="1"/>
  <c r="E10" i="12"/>
  <c r="H640" i="4"/>
  <c r="F24" i="12"/>
  <c r="E24" i="12"/>
  <c r="E23" i="12" s="1"/>
  <c r="H656" i="4"/>
  <c r="K118" i="4"/>
  <c r="I117" i="4"/>
  <c r="K117" i="4" s="1"/>
  <c r="I687" i="4"/>
  <c r="F53" i="12" s="1"/>
  <c r="F49" i="12" s="1"/>
  <c r="H668" i="4"/>
  <c r="F42" i="12"/>
  <c r="F20" i="12"/>
  <c r="H171" i="4"/>
  <c r="H124" i="4" s="1"/>
  <c r="I696" i="4"/>
  <c r="H10" i="4"/>
  <c r="H259" i="4"/>
  <c r="H727" i="4"/>
  <c r="I683" i="4" l="1"/>
  <c r="H9" i="4"/>
  <c r="H637" i="4" s="1"/>
  <c r="H639" i="4" s="1"/>
  <c r="H700" i="4"/>
  <c r="H728" i="4" l="1"/>
  <c r="H701" i="4"/>
  <c r="I445" i="4" l="1"/>
  <c r="I150" i="4"/>
  <c r="I149" i="4" s="1"/>
  <c r="I148" i="4" l="1"/>
  <c r="I147" i="4" l="1"/>
  <c r="I647" i="4" s="1"/>
  <c r="F15" i="12" s="1"/>
  <c r="I32" i="4" l="1"/>
  <c r="I31" i="4" l="1"/>
  <c r="K31" i="4" s="1"/>
  <c r="K32" i="4"/>
  <c r="G318" i="4"/>
  <c r="I318" i="4" s="1"/>
  <c r="I317" i="4" s="1"/>
  <c r="I278" i="4"/>
  <c r="I277" i="4" s="1"/>
  <c r="I303" i="4"/>
  <c r="I302" i="4" s="1"/>
  <c r="I301" i="4" s="1"/>
  <c r="I725" i="4" s="1"/>
  <c r="K725" i="4" s="1"/>
  <c r="I276" i="4"/>
  <c r="I137" i="4"/>
  <c r="I136" i="4" s="1"/>
  <c r="I133" i="4" s="1"/>
  <c r="I409" i="4"/>
  <c r="G429" i="4"/>
  <c r="I557" i="4"/>
  <c r="I556" i="4" s="1"/>
  <c r="I101" i="4"/>
  <c r="K101" i="4" s="1"/>
  <c r="I99" i="4"/>
  <c r="I38" i="4"/>
  <c r="I25" i="4"/>
  <c r="I21" i="4"/>
  <c r="G107" i="4"/>
  <c r="I44" i="4"/>
  <c r="I23" i="4"/>
  <c r="I22" i="4" l="1"/>
  <c r="K22" i="4" s="1"/>
  <c r="K23" i="4"/>
  <c r="I43" i="4"/>
  <c r="K43" i="4" s="1"/>
  <c r="K44" i="4"/>
  <c r="I20" i="4"/>
  <c r="K20" i="4" s="1"/>
  <c r="K21" i="4"/>
  <c r="I24" i="4"/>
  <c r="K24" i="4" s="1"/>
  <c r="K25" i="4"/>
  <c r="I37" i="4"/>
  <c r="K37" i="4" s="1"/>
  <c r="K38" i="4"/>
  <c r="I98" i="4"/>
  <c r="K98" i="4" s="1"/>
  <c r="K99" i="4"/>
  <c r="I555" i="4"/>
  <c r="I554" i="4" s="1"/>
  <c r="I547" i="4" s="1"/>
  <c r="I546" i="4" s="1"/>
  <c r="I132" i="4"/>
  <c r="I131" i="4" s="1"/>
  <c r="I125" i="4" s="1"/>
  <c r="I124" i="4" s="1"/>
  <c r="I30" i="4"/>
  <c r="K30" i="4" s="1"/>
  <c r="I29" i="4"/>
  <c r="I275" i="4"/>
  <c r="I274" i="4" s="1"/>
  <c r="I273" i="4" s="1"/>
  <c r="I110" i="4"/>
  <c r="G109" i="4"/>
  <c r="G106" i="4" s="1"/>
  <c r="I714" i="4"/>
  <c r="I300" i="4"/>
  <c r="I536" i="4"/>
  <c r="G535" i="4"/>
  <c r="I446" i="4"/>
  <c r="G444" i="4"/>
  <c r="G443" i="4" s="1"/>
  <c r="G442" i="4" s="1"/>
  <c r="I408" i="4"/>
  <c r="I407" i="4" s="1"/>
  <c r="I406" i="4" s="1"/>
  <c r="I405" i="4" s="1"/>
  <c r="G407" i="4"/>
  <c r="G406" i="4" s="1"/>
  <c r="G405" i="4" s="1"/>
  <c r="I401" i="4"/>
  <c r="G398" i="4"/>
  <c r="G397" i="4" s="1"/>
  <c r="G387" i="4" s="1"/>
  <c r="G661" i="4" s="1"/>
  <c r="I362" i="4"/>
  <c r="G361" i="4"/>
  <c r="I316" i="4"/>
  <c r="I315" i="4" s="1"/>
  <c r="I100" i="4"/>
  <c r="I17" i="4"/>
  <c r="G428" i="4"/>
  <c r="G427" i="4" s="1"/>
  <c r="G426" i="4" s="1"/>
  <c r="G663" i="4" s="1"/>
  <c r="I16" i="4" l="1"/>
  <c r="K17" i="4"/>
  <c r="I109" i="4"/>
  <c r="K110" i="4"/>
  <c r="J125" i="4"/>
  <c r="K124" i="4"/>
  <c r="I97" i="4"/>
  <c r="K100" i="4"/>
  <c r="I28" i="4"/>
  <c r="K28" i="4" s="1"/>
  <c r="K29" i="4"/>
  <c r="I310" i="4"/>
  <c r="G534" i="4"/>
  <c r="G533" i="4" s="1"/>
  <c r="G532" i="4" s="1"/>
  <c r="I671" i="4"/>
  <c r="F37" i="12" s="1"/>
  <c r="G706" i="4"/>
  <c r="I399" i="4"/>
  <c r="I398" i="4" s="1"/>
  <c r="I397" i="4" s="1"/>
  <c r="I387" i="4" s="1"/>
  <c r="I670" i="4"/>
  <c r="F36" i="12"/>
  <c r="I645" i="4"/>
  <c r="F13" i="12" s="1"/>
  <c r="I272" i="4"/>
  <c r="I703" i="4"/>
  <c r="I648" i="4"/>
  <c r="F16" i="12" s="1"/>
  <c r="G716" i="4"/>
  <c r="I535" i="4"/>
  <c r="I444" i="4"/>
  <c r="I443" i="4" s="1"/>
  <c r="I442" i="4" s="1"/>
  <c r="I361" i="4"/>
  <c r="I360" i="4" s="1"/>
  <c r="I356" i="4" s="1"/>
  <c r="I355" i="4" s="1"/>
  <c r="G475" i="4"/>
  <c r="I366" i="4" l="1"/>
  <c r="I661" i="4"/>
  <c r="I656" i="4" s="1"/>
  <c r="I106" i="4"/>
  <c r="K109" i="4"/>
  <c r="I13" i="4"/>
  <c r="K16" i="4"/>
  <c r="I96" i="4"/>
  <c r="K97" i="4"/>
  <c r="I534" i="4"/>
  <c r="I533" i="4" s="1"/>
  <c r="I431" i="4"/>
  <c r="I664" i="4" s="1"/>
  <c r="I662" i="4" s="1"/>
  <c r="I706" i="4"/>
  <c r="I643" i="4"/>
  <c r="I260" i="4"/>
  <c r="I716" i="4"/>
  <c r="I717" i="4" s="1"/>
  <c r="K717" i="4" s="1"/>
  <c r="F27" i="12"/>
  <c r="I425" i="4"/>
  <c r="G666" i="4"/>
  <c r="G331" i="4"/>
  <c r="I611" i="4"/>
  <c r="I610" i="4" s="1"/>
  <c r="F11" i="12" l="1"/>
  <c r="I640" i="4"/>
  <c r="K13" i="4"/>
  <c r="I12" i="4"/>
  <c r="I105" i="4"/>
  <c r="K105" i="4" s="1"/>
  <c r="K106" i="4"/>
  <c r="K96" i="4"/>
  <c r="I89" i="4"/>
  <c r="I709" i="4"/>
  <c r="F30" i="12"/>
  <c r="F28" i="12" s="1"/>
  <c r="I607" i="4"/>
  <c r="I606" i="4" s="1"/>
  <c r="I532" i="4"/>
  <c r="I531" i="4" s="1"/>
  <c r="I692" i="4" s="1"/>
  <c r="I705" i="4"/>
  <c r="I707" i="4" s="1"/>
  <c r="F23" i="12"/>
  <c r="F8" i="12"/>
  <c r="I693" i="4"/>
  <c r="F59" i="12" s="1"/>
  <c r="I338" i="4"/>
  <c r="I719" i="4"/>
  <c r="I721" i="4" s="1"/>
  <c r="K721" i="4" s="1"/>
  <c r="D32" i="12"/>
  <c r="D33" i="12"/>
  <c r="G328" i="4"/>
  <c r="G327" i="4" s="1"/>
  <c r="G326" i="4" s="1"/>
  <c r="K12" i="4" l="1"/>
  <c r="I11" i="4"/>
  <c r="I712" i="4"/>
  <c r="K89" i="4"/>
  <c r="I674" i="4"/>
  <c r="I599" i="4"/>
  <c r="I710" i="4"/>
  <c r="I713" i="4"/>
  <c r="K713" i="4" s="1"/>
  <c r="F58" i="12"/>
  <c r="I655" i="4"/>
  <c r="I651" i="4" s="1"/>
  <c r="I727" i="4"/>
  <c r="I259" i="4"/>
  <c r="J260" i="4" s="1"/>
  <c r="I669" i="4" l="1"/>
  <c r="F35" i="12" s="1"/>
  <c r="K11" i="4"/>
  <c r="I10" i="4"/>
  <c r="F40" i="12"/>
  <c r="F34" i="12" s="1"/>
  <c r="I668" i="4"/>
  <c r="F22" i="12"/>
  <c r="I677" i="4"/>
  <c r="I571" i="4"/>
  <c r="F19" i="12"/>
  <c r="I9" i="4" l="1"/>
  <c r="F43" i="12"/>
  <c r="F41" i="12" s="1"/>
  <c r="I675" i="4"/>
  <c r="I700" i="4"/>
  <c r="I545" i="4"/>
  <c r="F66" i="12"/>
  <c r="J10" i="4" l="1"/>
  <c r="K10" i="4" s="1"/>
  <c r="K9" i="4"/>
  <c r="I637" i="4"/>
  <c r="J546" i="4"/>
  <c r="G699" i="4"/>
  <c r="D65" i="12" s="1"/>
  <c r="J637" i="4" l="1"/>
  <c r="I639" i="4"/>
  <c r="I728" i="4"/>
  <c r="I701" i="4"/>
  <c r="G16" i="4"/>
  <c r="G18" i="4"/>
  <c r="G20" i="4"/>
  <c r="G22" i="4"/>
  <c r="G24" i="4"/>
  <c r="G31" i="4"/>
  <c r="G33" i="4"/>
  <c r="G35" i="4"/>
  <c r="G37" i="4"/>
  <c r="G39" i="4"/>
  <c r="G41" i="4"/>
  <c r="G43" i="4"/>
  <c r="G45" i="4"/>
  <c r="G47" i="4"/>
  <c r="G64" i="4"/>
  <c r="G66" i="4"/>
  <c r="G82" i="4"/>
  <c r="G84" i="4"/>
  <c r="G92" i="4"/>
  <c r="G91" i="4" s="1"/>
  <c r="G90" i="4" s="1"/>
  <c r="G98" i="4"/>
  <c r="G100" i="4"/>
  <c r="G111" i="4"/>
  <c r="G105" i="4" s="1"/>
  <c r="G129" i="4"/>
  <c r="G128" i="4" s="1"/>
  <c r="G127" i="4" s="1"/>
  <c r="G134" i="4"/>
  <c r="G136" i="4"/>
  <c r="G149" i="4"/>
  <c r="G148" i="4" s="1"/>
  <c r="G169" i="4"/>
  <c r="G176" i="4"/>
  <c r="G175" i="4" s="1"/>
  <c r="G174" i="4" s="1"/>
  <c r="G173" i="4" s="1"/>
  <c r="G650" i="4" s="1"/>
  <c r="G245" i="4"/>
  <c r="G247" i="4"/>
  <c r="G252" i="4"/>
  <c r="G262" i="4"/>
  <c r="G261" i="4" s="1"/>
  <c r="G265" i="4"/>
  <c r="G268" i="4"/>
  <c r="G270" i="4"/>
  <c r="G275" i="4"/>
  <c r="G277" i="4"/>
  <c r="G284" i="4"/>
  <c r="G283" i="4" s="1"/>
  <c r="G282" i="4" s="1"/>
  <c r="G293" i="4"/>
  <c r="G292" i="4" s="1"/>
  <c r="G291" i="4" s="1"/>
  <c r="G302" i="4"/>
  <c r="G304" i="4"/>
  <c r="G306" i="4"/>
  <c r="G646" i="4" s="1"/>
  <c r="G313" i="4"/>
  <c r="G312" i="4" s="1"/>
  <c r="G311" i="4" s="1"/>
  <c r="G317" i="4"/>
  <c r="G316" i="4" s="1"/>
  <c r="G315" i="4" s="1"/>
  <c r="G322" i="4"/>
  <c r="G324" i="4"/>
  <c r="G363" i="4"/>
  <c r="G360" i="4" s="1"/>
  <c r="G356" i="4" s="1"/>
  <c r="G355" i="4" s="1"/>
  <c r="G373" i="4"/>
  <c r="G375" i="4"/>
  <c r="G436" i="4"/>
  <c r="G440" i="4"/>
  <c r="G460" i="4"/>
  <c r="G464" i="4"/>
  <c r="G509" i="4"/>
  <c r="G504" i="4" s="1"/>
  <c r="G684" i="4" s="1"/>
  <c r="G514" i="4"/>
  <c r="G513" i="4" s="1"/>
  <c r="G512" i="4" s="1"/>
  <c r="G520" i="4"/>
  <c r="G517" i="4" s="1"/>
  <c r="G516" i="4" s="1"/>
  <c r="G524" i="4"/>
  <c r="G523" i="4" s="1"/>
  <c r="G522" i="4" s="1"/>
  <c r="G556" i="4"/>
  <c r="G555" i="4" s="1"/>
  <c r="G602" i="4"/>
  <c r="G601" i="4" s="1"/>
  <c r="G600" i="4" s="1"/>
  <c r="G606" i="4"/>
  <c r="G433" i="4" l="1"/>
  <c r="G432" i="4" s="1"/>
  <c r="G710" i="4"/>
  <c r="G63" i="4"/>
  <c r="G62" i="4" s="1"/>
  <c r="G511" i="4"/>
  <c r="G457" i="4"/>
  <c r="G452" i="4" s="1"/>
  <c r="G431" i="4"/>
  <c r="G664" i="4" s="1"/>
  <c r="G662" i="4" s="1"/>
  <c r="G599" i="4"/>
  <c r="G274" i="4"/>
  <c r="G273" i="4" s="1"/>
  <c r="G251" i="4"/>
  <c r="G250" i="4" s="1"/>
  <c r="G97" i="4"/>
  <c r="G30" i="4"/>
  <c r="G13" i="4"/>
  <c r="G720" i="4"/>
  <c r="G61" i="4"/>
  <c r="G29" i="4"/>
  <c r="G28" i="4" s="1"/>
  <c r="G708" i="4"/>
  <c r="G677" i="4"/>
  <c r="G675" i="4" s="1"/>
  <c r="G705" i="4"/>
  <c r="G711" i="4"/>
  <c r="G147" i="4"/>
  <c r="G647" i="4" s="1"/>
  <c r="G126" i="4"/>
  <c r="G686" i="4"/>
  <c r="G369" i="4"/>
  <c r="G368" i="4" s="1"/>
  <c r="G341" i="4"/>
  <c r="G340" i="4" s="1"/>
  <c r="G339" i="4" s="1"/>
  <c r="G321" i="4"/>
  <c r="G320" i="4" s="1"/>
  <c r="G310" i="4" s="1"/>
  <c r="G244" i="4"/>
  <c r="G133" i="4"/>
  <c r="G81" i="4"/>
  <c r="G80" i="4" s="1"/>
  <c r="G554" i="4"/>
  <c r="G547" i="4" s="1"/>
  <c r="G546" i="4" s="1"/>
  <c r="G168" i="4"/>
  <c r="G141" i="4"/>
  <c r="G288" i="4"/>
  <c r="G287" i="4" s="1"/>
  <c r="G286" i="4" s="1"/>
  <c r="G301" i="4"/>
  <c r="G300" i="4" s="1"/>
  <c r="G267" i="4"/>
  <c r="G96" i="4" l="1"/>
  <c r="G89" i="4" s="1"/>
  <c r="G674" i="4" s="1"/>
  <c r="G709" i="4"/>
  <c r="G79" i="4"/>
  <c r="G673" i="4" s="1"/>
  <c r="G249" i="4"/>
  <c r="G698" i="4" s="1"/>
  <c r="D64" i="12" s="1"/>
  <c r="G671" i="4"/>
  <c r="G132" i="4"/>
  <c r="G714" i="4" s="1"/>
  <c r="G670" i="4"/>
  <c r="G264" i="4"/>
  <c r="G642" i="4" s="1"/>
  <c r="G725" i="4"/>
  <c r="G704" i="4"/>
  <c r="G703" i="4"/>
  <c r="G272" i="4"/>
  <c r="G643" i="4" s="1"/>
  <c r="G131" i="4"/>
  <c r="G648" i="4"/>
  <c r="G654" i="4"/>
  <c r="G718" i="4"/>
  <c r="G655" i="4"/>
  <c r="G719" i="4"/>
  <c r="G367" i="4"/>
  <c r="E17" i="12"/>
  <c r="G12" i="4"/>
  <c r="G712" i="4" s="1"/>
  <c r="G167" i="4"/>
  <c r="G166" i="4" s="1"/>
  <c r="G695" i="4" s="1"/>
  <c r="G243" i="4"/>
  <c r="G242" i="4" s="1"/>
  <c r="E58" i="12"/>
  <c r="G651" i="4" l="1"/>
  <c r="G658" i="4"/>
  <c r="G656" i="4" s="1"/>
  <c r="G366" i="4"/>
  <c r="G260" i="4"/>
  <c r="G707" i="4"/>
  <c r="G715" i="4"/>
  <c r="G717" i="4" s="1"/>
  <c r="G713" i="4"/>
  <c r="G721" i="4"/>
  <c r="G11" i="4"/>
  <c r="G669" i="4" s="1"/>
  <c r="G668" i="4" s="1"/>
  <c r="G241" i="4"/>
  <c r="G697" i="4"/>
  <c r="G125" i="4"/>
  <c r="G645" i="4"/>
  <c r="D52" i="12"/>
  <c r="G338" i="4"/>
  <c r="G497" i="4"/>
  <c r="G641" i="4"/>
  <c r="E28" i="12"/>
  <c r="E41" i="12"/>
  <c r="E60" i="12"/>
  <c r="E19" i="12"/>
  <c r="E55" i="12"/>
  <c r="D9" i="12" l="1"/>
  <c r="G640" i="4"/>
  <c r="G727" i="4"/>
  <c r="G10" i="4"/>
  <c r="E62" i="12"/>
  <c r="G425" i="4"/>
  <c r="D38" i="12"/>
  <c r="D15" i="12"/>
  <c r="E8" i="12"/>
  <c r="D14" i="12"/>
  <c r="D29" i="12"/>
  <c r="D50" i="12"/>
  <c r="G571" i="4"/>
  <c r="D36" i="12"/>
  <c r="G117" i="4"/>
  <c r="G687" i="4"/>
  <c r="G172" i="4"/>
  <c r="G171" i="4" s="1"/>
  <c r="G531" i="4"/>
  <c r="G693" i="4"/>
  <c r="G620" i="4"/>
  <c r="G503" i="4"/>
  <c r="G683" i="4" s="1"/>
  <c r="E49" i="12"/>
  <c r="E66" i="12" l="1"/>
  <c r="G9" i="4"/>
  <c r="D30" i="12"/>
  <c r="D24" i="12"/>
  <c r="D59" i="12"/>
  <c r="D58" i="12" s="1"/>
  <c r="D48" i="12"/>
  <c r="D45" i="12"/>
  <c r="D56" i="12"/>
  <c r="D57" i="12"/>
  <c r="D13" i="12"/>
  <c r="D27" i="12"/>
  <c r="D22" i="12"/>
  <c r="D31" i="12"/>
  <c r="D54" i="12"/>
  <c r="D26" i="12"/>
  <c r="D18" i="12"/>
  <c r="D17" i="12" s="1"/>
  <c r="D53" i="12"/>
  <c r="D39" i="12"/>
  <c r="D20" i="12"/>
  <c r="D19" i="12" s="1"/>
  <c r="D40" i="12"/>
  <c r="D10" i="12"/>
  <c r="G692" i="4"/>
  <c r="G678" i="4"/>
  <c r="G539" i="4"/>
  <c r="G259" i="4" s="1"/>
  <c r="G649" i="4"/>
  <c r="G165" i="4"/>
  <c r="G124" i="4" s="1"/>
  <c r="D23" i="12" l="1"/>
  <c r="D49" i="12"/>
  <c r="D28" i="12"/>
  <c r="D42" i="12"/>
  <c r="D61" i="12"/>
  <c r="D60" i="12" s="1"/>
  <c r="D11" i="12"/>
  <c r="D55" i="12"/>
  <c r="D44" i="12"/>
  <c r="D35" i="12"/>
  <c r="D43" i="12"/>
  <c r="D63" i="12"/>
  <c r="D37" i="12"/>
  <c r="G694" i="4"/>
  <c r="G696" i="4"/>
  <c r="G545" i="4"/>
  <c r="G700" i="4" l="1"/>
  <c r="D62" i="12"/>
  <c r="D34" i="12"/>
  <c r="D16" i="12"/>
  <c r="D8" i="12" s="1"/>
  <c r="D41" i="12"/>
  <c r="D66" i="12" l="1"/>
  <c r="G637" i="4"/>
  <c r="G728" i="4" s="1"/>
  <c r="G639" i="4" l="1"/>
  <c r="G701" i="4"/>
</calcChain>
</file>

<file path=xl/sharedStrings.xml><?xml version="1.0" encoding="utf-8"?>
<sst xmlns="http://schemas.openxmlformats.org/spreadsheetml/2006/main" count="4558" uniqueCount="597">
  <si>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</si>
  <si>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</si>
  <si>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</si>
  <si>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</si>
  <si>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</si>
  <si>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</si>
  <si>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</si>
  <si>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</si>
  <si>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</si>
  <si>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</si>
  <si>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</si>
  <si>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</si>
  <si>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</si>
  <si>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</si>
  <si>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</si>
  <si>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</si>
  <si>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</si>
  <si>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</si>
  <si>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</si>
  <si>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</si>
  <si>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</si>
  <si>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</si>
  <si>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</si>
  <si>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</si>
  <si>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</si>
  <si>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</si>
  <si>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</si>
  <si>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</si>
  <si>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</si>
  <si>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</si>
  <si>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</si>
  <si>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</si>
  <si>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</si>
  <si>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</si>
  <si>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</si>
  <si>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</si>
  <si>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</si>
  <si>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</si>
  <si>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</si>
  <si>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</si>
  <si>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</si>
  <si>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</si>
  <si>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</si>
  <si>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</si>
  <si>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</si>
  <si>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</si>
  <si>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</si>
  <si>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</si>
  <si>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</si>
  <si>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</si>
  <si>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</si>
  <si>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</si>
  <si>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</si>
  <si>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</si>
  <si>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</si>
  <si>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</si>
  <si>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</si>
  <si>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</si>
  <si>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</si>
  <si>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</si>
  <si>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</si>
  <si>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</si>
  <si>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</si>
  <si>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Субсидия на софинансирование расходов на реализацию мероприятий по обеспечению жильем мол.семей</t>
  </si>
  <si>
    <t>0110000000</t>
  </si>
  <si>
    <t>Социальное обеспечение населения</t>
  </si>
  <si>
    <t>9900000700</t>
  </si>
  <si>
    <t>Доплата к пенсии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</si>
  <si>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</si>
  <si>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</si>
  <si>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</si>
  <si>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</si>
  <si>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</si>
  <si>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</si>
  <si>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</si>
  <si>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Здравоохранение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</si>
  <si>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</si>
  <si>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</si>
  <si>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</si>
  <si>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</si>
  <si>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</si>
  <si>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</si>
  <si>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</si>
  <si>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</si>
  <si>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</si>
  <si>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020Ц274190</t>
  </si>
  <si>
    <t>020Ц274110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</si>
  <si>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</si>
  <si>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</si>
  <si>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</si>
  <si>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</si>
  <si>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</si>
  <si>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 xml:space="preserve">Централизованное обслуживание Отдела образования 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</si>
  <si>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</si>
  <si>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</si>
  <si>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</si>
  <si>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</si>
  <si>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</si>
  <si>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</si>
  <si>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</si>
  <si>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</si>
  <si>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</si>
  <si>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</si>
  <si>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</si>
  <si>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</si>
  <si>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0230144500</t>
  </si>
  <si>
    <t>0230144400</t>
  </si>
  <si>
    <t>0230144300</t>
  </si>
  <si>
    <t>0230144200</t>
  </si>
  <si>
    <t>Субсидии на обеспечение доступа к сети Интернет в образовательных организациях Республики Алтай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</si>
  <si>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</si>
  <si>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</si>
  <si>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0230190000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</si>
  <si>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</si>
  <si>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</si>
  <si>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</si>
  <si>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</si>
  <si>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</si>
  <si>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</si>
  <si>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</si>
  <si>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</si>
  <si>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</si>
  <si>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0230244300</t>
  </si>
  <si>
    <t>0230290000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</si>
  <si>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</si>
  <si>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</si>
  <si>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</si>
  <si>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</si>
  <si>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</si>
  <si>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</si>
  <si>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</si>
  <si>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</si>
  <si>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</si>
  <si>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</si>
  <si>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</si>
  <si>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</si>
  <si>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</si>
  <si>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</si>
  <si>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</si>
  <si>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</si>
  <si>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01102R018П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</si>
  <si>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</si>
  <si>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</si>
  <si>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</si>
  <si>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</si>
  <si>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</si>
  <si>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</si>
  <si>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</si>
  <si>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</si>
  <si>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</si>
  <si>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</si>
  <si>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</si>
  <si>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</si>
  <si>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</si>
  <si>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</si>
  <si>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</si>
  <si>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</si>
  <si>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</si>
  <si>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</si>
  <si>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</si>
  <si>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</si>
  <si>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</si>
  <si>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</si>
  <si>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</si>
  <si>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</si>
  <si>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</si>
  <si>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</si>
  <si>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</si>
  <si>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</si>
  <si>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</si>
  <si>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</si>
  <si>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</si>
  <si>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</si>
  <si>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</si>
  <si>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</si>
  <si>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</si>
  <si>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</si>
  <si>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</si>
  <si>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</si>
  <si>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</si>
  <si>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</si>
  <si>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</si>
  <si>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</si>
  <si>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</si>
  <si>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</si>
  <si>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</si>
  <si>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</si>
  <si>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</si>
  <si>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</si>
  <si>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</si>
  <si>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</si>
  <si>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</si>
  <si>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</si>
  <si>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</si>
  <si>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</si>
  <si>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</si>
  <si>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</si>
  <si>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</si>
  <si>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</si>
  <si>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</si>
  <si>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</si>
  <si>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990А000420</t>
  </si>
  <si>
    <t>Расходы на обеспечение деятельности Совета депутатов МО "Онгудайский район"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</si>
  <si>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</si>
  <si>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</si>
  <si>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</si>
  <si>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</si>
  <si>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</si>
  <si>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</si>
  <si>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</si>
  <si>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</si>
  <si>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</si>
  <si>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</si>
  <si>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</si>
  <si>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2018г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</si>
  <si>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</si>
  <si>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</si>
  <si>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</si>
  <si>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</si>
  <si>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</si>
  <si>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</si>
  <si>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</si>
  <si>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</si>
  <si>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</si>
  <si>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</si>
  <si>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</si>
  <si>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</si>
  <si>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</si>
  <si>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</si>
  <si>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</si>
  <si>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</si>
  <si>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</si>
  <si>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</si>
  <si>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</si>
  <si>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</si>
  <si>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</si>
  <si>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</si>
  <si>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</si>
  <si>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</si>
  <si>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</si>
  <si>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</si>
  <si>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</si>
  <si>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</si>
  <si>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</si>
  <si>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</si>
  <si>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</si>
  <si>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</si>
  <si>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</si>
  <si>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</si>
  <si>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</si>
  <si>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</si>
  <si>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</si>
  <si>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</si>
  <si>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</si>
  <si>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</si>
  <si>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</si>
  <si>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</si>
  <si>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</si>
  <si>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</si>
  <si>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</si>
  <si>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</si>
  <si>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</si>
  <si>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</si>
  <si>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</si>
  <si>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>РАСПРЕДЕЛЕНИЕ</t>
  </si>
  <si>
    <t xml:space="preserve"> Приложение 8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</si>
  <si>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</si>
  <si>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</si>
  <si>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</si>
  <si>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</si>
  <si>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</si>
  <si>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</si>
  <si>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</si>
  <si>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</si>
  <si>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</si>
  <si>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</si>
  <si>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</si>
  <si>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</si>
  <si>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</si>
  <si>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Наименование муниципальной  программы</t>
  </si>
  <si>
    <t>Код МП</t>
  </si>
  <si>
    <t>Условно-утверждаемые расходы</t>
  </si>
  <si>
    <t>999</t>
  </si>
  <si>
    <t>99</t>
  </si>
  <si>
    <t>9999999999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</si>
  <si>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</si>
  <si>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</si>
  <si>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</si>
  <si>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</si>
  <si>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</si>
  <si>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</si>
  <si>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</si>
  <si>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Муниципальная программа" Социальное развитие муниципального образования  "Онгудайский район" </t>
  </si>
  <si>
    <t>Муниципальная программа "Управление муниципальными финансами и имуществом 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</si>
  <si>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</si>
  <si>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</si>
  <si>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</si>
  <si>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</si>
  <si>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</si>
  <si>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</si>
  <si>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</si>
  <si>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</si>
  <si>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</si>
  <si>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Основное мероприятие Развитие библиотечного обслуживания в муниципальном образовании"Онгудайский район"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</si>
  <si>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</si>
  <si>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софинансирование мероприятий, направленных на оказание поддержки гражданам и их объединениям, участвующим в охране 0бщественного порядка, созданию условий для деятельности народных дружин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</si>
  <si>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</si>
  <si>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</si>
  <si>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</si>
  <si>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</si>
  <si>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</si>
  <si>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</si>
  <si>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Другие вопросы в области охраны окружающей среды</t>
  </si>
  <si>
    <t>Основное мероприятие Мониторинг состояния и загрязнения окружающей  природной среды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</si>
  <si>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</si>
  <si>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</si>
  <si>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</si>
  <si>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</si>
  <si>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</si>
  <si>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</si>
  <si>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</si>
  <si>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</si>
  <si>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</si>
  <si>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</si>
  <si>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</si>
  <si>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</si>
  <si>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</si>
  <si>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</si>
  <si>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>Изменения +,-</t>
  </si>
  <si>
    <t>Уточненныей план 2018г</t>
  </si>
  <si>
    <t>Изменения:+,-</t>
  </si>
  <si>
    <t>Уточненный план 2018г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</si>
  <si>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</si>
  <si>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Улучшение условий и охраны труда в    организованных детских коллективах Онгудайского района</t>
  </si>
  <si>
    <t>Улучшение условий и охраны труда  в   организованных детских коллективах Онгудайского района</t>
  </si>
  <si>
    <t>Основное мероприятие «Организация отдыха, оздоровления детей»</t>
  </si>
  <si>
    <t>0230500000</t>
  </si>
  <si>
    <t>Мероприятия по проведению оздоровительной кампании детей</t>
  </si>
  <si>
    <t>0230510000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</si>
  <si>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</si>
  <si>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</si>
  <si>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</si>
  <si>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</si>
  <si>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</si>
  <si>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</si>
  <si>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</si>
  <si>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</si>
  <si>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</si>
  <si>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</si>
  <si>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</si>
  <si>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</si>
  <si>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</si>
  <si>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</si>
  <si>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</si>
  <si>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</si>
  <si>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</si>
  <si>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</si>
  <si>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</si>
  <si>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</si>
  <si>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</si>
  <si>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</si>
  <si>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</si>
  <si>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</si>
  <si>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</si>
  <si>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</si>
  <si>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</si>
  <si>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</si>
  <si>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</si>
  <si>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</si>
  <si>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</si>
  <si>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</si>
  <si>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</si>
  <si>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</si>
  <si>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</si>
  <si>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</si>
  <si>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</si>
  <si>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</si>
  <si>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</si>
  <si>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</si>
  <si>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</si>
  <si>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</si>
  <si>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</si>
  <si>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</si>
  <si>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</si>
  <si>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</si>
  <si>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0410248100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</si>
  <si>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</si>
  <si>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</si>
  <si>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</si>
  <si>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</si>
  <si>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</si>
  <si>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</si>
  <si>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</si>
  <si>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</si>
  <si>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</si>
  <si>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</si>
  <si>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</si>
  <si>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</si>
  <si>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</si>
  <si>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</si>
  <si>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</si>
  <si>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</si>
  <si>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</si>
  <si>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</si>
  <si>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0420700000</t>
  </si>
  <si>
    <t>0420710000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</si>
  <si>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</si>
  <si>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</si>
  <si>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</si>
  <si>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</si>
  <si>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</si>
  <si>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>0110210000</t>
  </si>
  <si>
    <t>Устойчивое развитие сельских территорий</t>
  </si>
  <si>
    <t>Реализация мероприятий в частисофинансирования  капитального строительства (Реконструкция водопровода в с.Купчегень Онгудайского района)</t>
  </si>
  <si>
    <t>01102L018П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</si>
  <si>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</si>
  <si>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</si>
  <si>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</si>
  <si>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</si>
  <si>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</si>
  <si>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</si>
  <si>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</si>
  <si>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</si>
  <si>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</si>
  <si>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</si>
  <si>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0420241300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</si>
  <si>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</si>
  <si>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</si>
  <si>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</si>
  <si>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>0420800000</t>
  </si>
  <si>
    <t>Мониторинг состояния и загрязнения окружающей  природной среды</t>
  </si>
  <si>
    <t>0420810000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</si>
  <si>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</si>
  <si>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</si>
  <si>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0220210000</t>
  </si>
  <si>
    <t>Повышение качества лечебно-профилактического обслуживания населения на территрии муницпального  образования "Онгудайский район"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</si>
  <si>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</si>
  <si>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</si>
  <si>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</si>
  <si>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</si>
  <si>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Софинансирование из местного бюджета субсидий  на реализацию мероприятий по обеспечению жильем молодых семей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</si>
  <si>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</si>
  <si>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</si>
  <si>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 xml:space="preserve">Подпрограмма "Создание условий для развития инвестиционного, инновационного, информационного и имиджевого потенциала" муниципальной программы "Развитие экономического потенциала и предпринимательства  МО  "Онгудайский район" 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</si>
  <si>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</si>
  <si>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</si>
  <si>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</si>
  <si>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</si>
  <si>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</si>
  <si>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</si>
  <si>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</si>
  <si>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</si>
  <si>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</si>
  <si>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</si>
  <si>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</si>
  <si>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</si>
  <si>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</si>
  <si>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</si>
  <si>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</si>
  <si>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</si>
  <si>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</si>
  <si>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</si>
  <si>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</si>
  <si>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040К1,К2</t>
  </si>
  <si>
    <t>0510000000</t>
  </si>
  <si>
    <t>0420900000</t>
  </si>
  <si>
    <t>0420948000</t>
  </si>
  <si>
    <t>Основное мероприятие Разработка комплексной системы организации дорожного движения (КСОДД) на территории муниципального  образования "Онгудайский район"</t>
  </si>
  <si>
    <t xml:space="preserve">Субсидии на разработку комплексной системы организации дорожного движения (КСОДД) на территории муниципального  образования </t>
  </si>
  <si>
    <t>УУР</t>
  </si>
  <si>
    <t>990000У000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</si>
  <si>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</si>
  <si>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990000Ш600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</si>
  <si>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</si>
  <si>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</si>
  <si>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Непрограммная деятельность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</si>
  <si>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</si>
  <si>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</si>
  <si>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>Резервирование средств на исполнение Указов  Президента Российской Федерации от 7 мая 2012 года</t>
  </si>
  <si>
    <t xml:space="preserve">Основное мероприятие: Материально–техническое обеспечение  МКУ "Централизованная бухгалтерия" </t>
  </si>
  <si>
    <t>020Ц274100</t>
  </si>
  <si>
    <t xml:space="preserve"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муниципальной программы" Социальное развитие муниципального образования  «Онгудайский район»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</si>
  <si>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</si>
  <si>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</si>
  <si>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 xml:space="preserve">Субсидии на обеспечение питанием учащихся из малообеспеченных семей </t>
  </si>
  <si>
    <t>Субсидии на  выплату ежемесячной надбавки к заработной плате педагогическим работникам, отнесенным к категории молодых специалистов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</si>
  <si>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</si>
  <si>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</si>
  <si>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</si>
  <si>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</si>
  <si>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</si>
  <si>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</si>
  <si>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</si>
  <si>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</si>
  <si>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</si>
  <si>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</si>
  <si>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</si>
  <si>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</si>
  <si>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Архивное дело в рамках подпрограммы "Развитие культуры" муниципальной программы МО "Онгудайский район" "Социальное развитие"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</si>
  <si>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</si>
  <si>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</si>
  <si>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990000П000</t>
  </si>
  <si>
    <t>Финансовый резерв на обеспечение расходных обязательств муниципального образования "Онгудайский район"в части повышения фонда оплаты труда</t>
  </si>
  <si>
    <t>ТУЕКТА</t>
  </si>
  <si>
    <t>Реализация мероприятий в частисофинансирования  капитального строительства (Строительство средней школы в с Иня онгудайского района ))</t>
  </si>
  <si>
    <t>02301S4450</t>
  </si>
  <si>
    <t>04209S4800</t>
  </si>
  <si>
    <t xml:space="preserve">  Разработка комплексной системы организации дорожного движения (КСОДД) на территории муниципального  образования (Софинансирование из средств местного бюджета)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</si>
  <si>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</si>
  <si>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</si>
  <si>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 xml:space="preserve">Выплата ежемесячной надбавки к заработной плате педагогическим работникам, отнесенным к категории молодых специалистов из местного бюджета </t>
  </si>
  <si>
    <t>Расходы на выплаты по оплате труда работников МКУ  "Централизованная бухгалтерия"  за счет средств местного бюджета</t>
  </si>
  <si>
    <t>Расходы на выплаты по оплате труда работников МКУ "Централизованная бухгалтерия"  за счет средств местного бюджета</t>
  </si>
  <si>
    <t>Приложение 16</t>
  </si>
  <si>
    <t>Ведомственная структура  расходов бюджета муниципального образования "Онгудайский район"                        на 2018 год</t>
  </si>
  <si>
    <t>Приложение 12</t>
  </si>
  <si>
    <t>бюджетных ассигнований по разделам и подразделам   классификации расходов  бюджета муниципального образования  "Онгудайский район" на 2018 год</t>
  </si>
  <si>
    <t>Изменения:      +,-</t>
  </si>
  <si>
    <t>Приложение 14</t>
  </si>
  <si>
    <t>Распределение бюжетных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"Онгудайский район" на  2018 год</t>
  </si>
  <si>
    <t>Коды бюджетной классификации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</si>
  <si>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2018 год</t>
  </si>
  <si>
    <t>02107L0200</t>
  </si>
  <si>
    <t>02107R0200</t>
  </si>
  <si>
    <t>02302S8500</t>
  </si>
  <si>
    <t>Субсидии  на оплату труда работникам бюджетной сферы</t>
  </si>
  <si>
    <t xml:space="preserve">Софинансирование из местного бюджета субсидии на обеспечение питанием учащихся из малообеспеченных семей </t>
  </si>
  <si>
    <t>02301L0972</t>
  </si>
  <si>
    <t>02301R0972</t>
  </si>
  <si>
    <t xml:space="preserve">Субсидии из республиканского бюджета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</si>
  <si>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02301S8500</t>
  </si>
  <si>
    <t>244</t>
  </si>
  <si>
    <t>020А1S8500</t>
  </si>
  <si>
    <t>020Ц1S8500</t>
  </si>
  <si>
    <t>020Ц2S8500</t>
  </si>
  <si>
    <t xml:space="preserve">Софинансирование из местного бюджета субсидии 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</si>
  <si>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Переподготока и повышение квалификации</t>
  </si>
  <si>
    <t>030А1S8500</t>
  </si>
  <si>
    <t>Обеспечение пожарной безопасности</t>
  </si>
  <si>
    <t>Территориальное планирование в муниципальном образовании "Онгудайский район"</t>
  </si>
  <si>
    <t>02101R5192</t>
  </si>
  <si>
    <t>02101L5192</t>
  </si>
  <si>
    <t>Субсидии на поддержку культуры</t>
  </si>
  <si>
    <t>Софинансирование из местного бюджета субсидии на поддержку культуры</t>
  </si>
  <si>
    <t>03101S8500</t>
  </si>
  <si>
    <t>010А1S8500</t>
  </si>
  <si>
    <t>040К1S8500</t>
  </si>
  <si>
    <t>040К2S8500</t>
  </si>
  <si>
    <t>0420747900</t>
  </si>
  <si>
    <t>04207S7900</t>
  </si>
  <si>
    <t>Софинансироваие из местного бюджета  проведения мероприятий по внесению изменений в документы территориального планирования муниципальных образований в Республике Алтай</t>
  </si>
  <si>
    <t>01102R567П</t>
  </si>
  <si>
    <t>01102L567П</t>
  </si>
  <si>
    <t>Софинансирование из местного бюджета 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</si>
  <si>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04202S1300</t>
  </si>
  <si>
    <t>01202S8500</t>
  </si>
  <si>
    <t>02303S8500</t>
  </si>
  <si>
    <t>02101L4670</t>
  </si>
  <si>
    <t>02101R4670</t>
  </si>
  <si>
    <t>Софинансирование из местного бюджета 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</si>
  <si>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</si>
  <si>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02101S8500</t>
  </si>
  <si>
    <t>990000Ш100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</si>
  <si>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</si>
  <si>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0421100000</t>
  </si>
  <si>
    <t>0421148500</t>
  </si>
  <si>
    <t>Основное мероприятие Благоустройство территорий муниципального образования "Онгудайский район"</t>
  </si>
  <si>
    <t>Субсидии на благоустройство территорий в рамаках реализации проекта "Инициативы граждан"</t>
  </si>
  <si>
    <t>02101S5100</t>
  </si>
  <si>
    <t>Субсидии на повышение оплаты труда работникам учреждений культуры</t>
  </si>
  <si>
    <t>02301S4100</t>
  </si>
  <si>
    <t>02303S7800</t>
  </si>
  <si>
    <t>Субсидии на повышение фонда оплаты труда педагогическим работникам в МОУ дополнительного образования детей</t>
  </si>
  <si>
    <t>0421200000</t>
  </si>
  <si>
    <t>0421210000</t>
  </si>
  <si>
    <t>Субсидия на мероприятия по приобретению звукового и светового оборудования</t>
  </si>
  <si>
    <t>02301S4500</t>
  </si>
  <si>
    <t>02301S4400</t>
  </si>
  <si>
    <t>01102L5672</t>
  </si>
  <si>
    <t>Связь и информатика</t>
  </si>
  <si>
    <t>Устранение цифрового неравенства</t>
  </si>
  <si>
    <t>Основное мероприятие Обеспечение доступа к сети  Интернет</t>
  </si>
  <si>
    <t>02302S34500</t>
  </si>
  <si>
    <t>02302S4500</t>
  </si>
  <si>
    <t>021015666L</t>
  </si>
  <si>
    <t>020А200000</t>
  </si>
  <si>
    <t>020А210100</t>
  </si>
  <si>
    <t>020А210110</t>
  </si>
  <si>
    <t>020А2S8500</t>
  </si>
  <si>
    <t>020А100000</t>
  </si>
  <si>
    <t>020Ц100000</t>
  </si>
  <si>
    <t>020Ц200000</t>
  </si>
  <si>
    <t>0410810000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</si>
  <si>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</si>
  <si>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030А100000</t>
  </si>
  <si>
    <t xml:space="preserve">Приложение 10
к  решению "Овнесении изменений и дополнений в бюджет муниципального образования "Онгудайский район" на  2018 год и на плановый период 2019 и 2020 годов" ( от26.04.2018г № 34-2, от 26.06.2018г №36-2) </t>
  </si>
  <si>
    <t xml:space="preserve">к  решению "Овнесении изменений и дополнений в бюджет муниципального образования "Онгудайский район" на  2018 год и на плановый период 2019 и 2020 годов" ( от26.04.2018г № 34-2, от 26.06.2018г №36-2)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</si>
</sst>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  <numFmt numFmtId="166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5">
    <xf numFmtId="0" fontId="0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3" fillId="0" borderId="0"/>
    <xf numFmtId="0" fontId="17" fillId="0" borderId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177">
    <xf numFmtId="0" fontId="0" fillId="0" borderId="0" xfId="0"/>
    <xf numFmtId="0" fontId="6" fillId="0" borderId="1" xfId="1" applyFont="1" applyFill="1" applyBorder="1" applyAlignment="1">
      <alignment horizontal="left" wrapText="1"/>
    </xf>
    <xf numFmtId="164" fontId="6" fillId="0" borderId="0" xfId="1" applyNumberFormat="1" applyFont="1" applyFill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wrapText="1"/>
    </xf>
    <xf numFmtId="164" fontId="6" fillId="0" borderId="1" xfId="5" applyNumberFormat="1" applyFont="1" applyFill="1" applyBorder="1" applyAlignment="1">
      <alignment horizontal="right" wrapText="1"/>
    </xf>
    <xf numFmtId="0" fontId="8" fillId="0" borderId="1" xfId="3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 applyAlignment="1"/>
    <xf numFmtId="0" fontId="6" fillId="0" borderId="0" xfId="5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 applyAlignment="1"/>
    <xf numFmtId="0" fontId="19" fillId="0" borderId="0" xfId="0" applyFont="1"/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2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6" fillId="0" borderId="1" xfId="5" applyFont="1" applyBorder="1" applyAlignment="1">
      <alignment wrapText="1"/>
    </xf>
    <xf numFmtId="49" fontId="6" fillId="0" borderId="5" xfId="5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top" wrapText="1" shrinkToFit="1"/>
    </xf>
    <xf numFmtId="0" fontId="8" fillId="0" borderId="1" xfId="5" applyFont="1" applyBorder="1" applyAlignment="1">
      <alignment horizontal="center" vertical="center" wrapText="1"/>
    </xf>
    <xf numFmtId="0" fontId="20" fillId="0" borderId="0" xfId="18" applyFont="1" applyAlignment="1">
      <alignment wrapText="1"/>
    </xf>
    <xf numFmtId="164" fontId="5" fillId="0" borderId="0" xfId="18" applyNumberFormat="1" applyFont="1" applyAlignment="1">
      <alignment wrapText="1"/>
    </xf>
    <xf numFmtId="0" fontId="6" fillId="0" borderId="0" xfId="18" applyFont="1" applyAlignment="1">
      <alignment wrapText="1"/>
    </xf>
    <xf numFmtId="0" fontId="6" fillId="0" borderId="0" xfId="5" applyFont="1" applyBorder="1"/>
    <xf numFmtId="0" fontId="6" fillId="0" borderId="0" xfId="5" applyFont="1" applyAlignment="1">
      <alignment horizontal="left" wrapText="1"/>
    </xf>
    <xf numFmtId="0" fontId="6" fillId="0" borderId="0" xfId="1" applyFont="1" applyFill="1"/>
    <xf numFmtId="0" fontId="9" fillId="0" borderId="0" xfId="1" applyFont="1" applyFill="1"/>
    <xf numFmtId="165" fontId="6" fillId="0" borderId="0" xfId="1" applyNumberFormat="1" applyFont="1" applyFill="1" applyBorder="1"/>
    <xf numFmtId="2" fontId="6" fillId="0" borderId="0" xfId="1" applyNumberFormat="1" applyFont="1" applyFill="1" applyAlignment="1"/>
    <xf numFmtId="2" fontId="6" fillId="0" borderId="0" xfId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 applyFill="1" applyBorder="1"/>
    <xf numFmtId="0" fontId="22" fillId="0" borderId="1" xfId="1" applyFont="1" applyFill="1" applyBorder="1" applyAlignment="1">
      <alignment horizontal="left"/>
    </xf>
    <xf numFmtId="0" fontId="8" fillId="0" borderId="0" xfId="1" applyFont="1" applyFill="1"/>
    <xf numFmtId="0" fontId="13" fillId="0" borderId="0" xfId="1" applyFont="1" applyFill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wrapText="1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166" fontId="24" fillId="0" borderId="1" xfId="1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166" fontId="27" fillId="2" borderId="1" xfId="1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wrapText="1"/>
    </xf>
    <xf numFmtId="0" fontId="27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165" fontId="6" fillId="0" borderId="0" xfId="1" applyNumberFormat="1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164" fontId="6" fillId="0" borderId="0" xfId="18" applyNumberFormat="1" applyFont="1" applyFill="1" applyAlignment="1">
      <alignment horizontal="left"/>
    </xf>
    <xf numFmtId="0" fontId="22" fillId="0" borderId="1" xfId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right" vertical="center"/>
    </xf>
    <xf numFmtId="2" fontId="8" fillId="0" borderId="1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vertical="top"/>
    </xf>
    <xf numFmtId="0" fontId="5" fillId="0" borderId="0" xfId="18" applyAlignment="1">
      <alignment wrapText="1"/>
    </xf>
    <xf numFmtId="0" fontId="21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 wrapText="1"/>
    </xf>
    <xf numFmtId="164" fontId="6" fillId="0" borderId="1" xfId="7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0" fontId="22" fillId="0" borderId="0" xfId="1" applyFont="1" applyFill="1"/>
    <xf numFmtId="49" fontId="6" fillId="0" borderId="1" xfId="1" applyNumberFormat="1" applyFont="1" applyFill="1" applyBorder="1"/>
    <xf numFmtId="0" fontId="6" fillId="0" borderId="1" xfId="1" applyFont="1" applyFill="1" applyBorder="1"/>
    <xf numFmtId="49" fontId="8" fillId="0" borderId="1" xfId="1" applyNumberFormat="1" applyFont="1" applyFill="1" applyBorder="1"/>
    <xf numFmtId="0" fontId="8" fillId="0" borderId="1" xfId="1" applyFont="1" applyFill="1" applyBorder="1"/>
    <xf numFmtId="2" fontId="28" fillId="0" borderId="1" xfId="2" applyNumberFormat="1" applyFont="1" applyFill="1" applyBorder="1" applyAlignment="1">
      <alignment horizontal="right" wrapText="1"/>
    </xf>
    <xf numFmtId="2" fontId="7" fillId="0" borderId="1" xfId="0" applyNumberFormat="1" applyFont="1" applyBorder="1"/>
    <xf numFmtId="0" fontId="9" fillId="0" borderId="1" xfId="1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 wrapText="1"/>
    </xf>
    <xf numFmtId="2" fontId="6" fillId="0" borderId="1" xfId="2" applyNumberFormat="1" applyFont="1" applyFill="1" applyBorder="1" applyAlignment="1">
      <alignment horizontal="right" wrapText="1"/>
    </xf>
    <xf numFmtId="2" fontId="6" fillId="0" borderId="1" xfId="5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 shrinkToFit="1"/>
    </xf>
    <xf numFmtId="2" fontId="6" fillId="0" borderId="3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/>
    <xf numFmtId="2" fontId="9" fillId="0" borderId="1" xfId="1" applyNumberFormat="1" applyFont="1" applyFill="1" applyBorder="1" applyAlignment="1">
      <alignment horizontal="right" wrapText="1"/>
    </xf>
    <xf numFmtId="2" fontId="6" fillId="0" borderId="1" xfId="7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wrapText="1"/>
    </xf>
    <xf numFmtId="0" fontId="27" fillId="0" borderId="0" xfId="0" applyFont="1"/>
    <xf numFmtId="166" fontId="12" fillId="2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wrapText="1"/>
    </xf>
    <xf numFmtId="2" fontId="28" fillId="0" borderId="1" xfId="2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right" vertical="center"/>
    </xf>
    <xf numFmtId="0" fontId="32" fillId="0" borderId="0" xfId="0" applyFont="1" applyFill="1"/>
    <xf numFmtId="49" fontId="8" fillId="0" borderId="2" xfId="5" applyNumberFormat="1" applyFont="1" applyFill="1" applyBorder="1" applyAlignment="1">
      <alignment horizontal="center"/>
    </xf>
    <xf numFmtId="43" fontId="33" fillId="0" borderId="1" xfId="144" applyFont="1" applyBorder="1" applyAlignment="1"/>
    <xf numFmtId="2" fontId="6" fillId="0" borderId="0" xfId="1" applyNumberFormat="1" applyFont="1" applyFill="1" applyAlignment="1">
      <alignment horizontal="left" wrapText="1"/>
    </xf>
    <xf numFmtId="164" fontId="6" fillId="0" borderId="0" xfId="1" applyNumberFormat="1" applyFont="1" applyFill="1"/>
    <xf numFmtId="2" fontId="8" fillId="0" borderId="0" xfId="1" applyNumberFormat="1" applyFont="1" applyFill="1"/>
    <xf numFmtId="2" fontId="8" fillId="0" borderId="1" xfId="4" applyNumberFormat="1" applyFont="1" applyFill="1" applyBorder="1" applyAlignment="1">
      <alignment horizontal="right"/>
    </xf>
    <xf numFmtId="2" fontId="6" fillId="0" borderId="3" xfId="2" applyNumberFormat="1" applyFont="1" applyFill="1" applyBorder="1" applyAlignment="1">
      <alignment horizontal="right" wrapText="1"/>
    </xf>
    <xf numFmtId="2" fontId="33" fillId="0" borderId="1" xfId="144" applyNumberFormat="1" applyFont="1" applyFill="1" applyBorder="1" applyAlignment="1"/>
    <xf numFmtId="49" fontId="13" fillId="2" borderId="0" xfId="0" applyNumberFormat="1" applyFont="1" applyFill="1" applyAlignment="1">
      <alignment horizontal="left" vertical="top" wrapText="1"/>
    </xf>
    <xf numFmtId="0" fontId="25" fillId="2" borderId="0" xfId="0" applyFont="1" applyFill="1" applyBorder="1" applyAlignment="1">
      <alignment horizontal="center" vertical="center" wrapText="1"/>
    </xf>
    <xf numFmtId="2" fontId="6" fillId="0" borderId="0" xfId="1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2" fontId="13" fillId="0" borderId="0" xfId="1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23" fillId="0" borderId="0" xfId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8" fillId="0" borderId="4" xfId="1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2" fontId="29" fillId="0" borderId="7" xfId="0" applyNumberFormat="1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164" fontId="29" fillId="0" borderId="14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164" fontId="9" fillId="0" borderId="0" xfId="18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6" fillId="0" borderId="0" xfId="5" applyNumberFormat="1" applyFont="1" applyAlignment="1">
      <alignment horizontal="left" wrapText="1"/>
    </xf>
    <xf numFmtId="0" fontId="21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0" fontId="5" fillId="0" borderId="0" xfId="18" applyAlignment="1">
      <alignment wrapText="1"/>
    </xf>
    <xf numFmtId="49" fontId="8" fillId="0" borderId="3" xfId="5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8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9" fontId="8" fillId="0" borderId="2" xfId="5" applyNumberFormat="1" applyFont="1" applyFill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</cellXfs>
  <cellStyles count="145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" xfId="144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60" zoomScaleNormal="100" workbookViewId="0">
      <selection activeCell="D11" sqref="D11"/>
    </sheetView>
  </sheetViews>
  <sheetFormatPr defaultRowHeight="15" x14ac:dyDescent="0.25"/>
  <cols>
    <col min="1" max="1" width="13" style="50" customWidth="1"/>
    <col min="2" max="2" width="58" style="51" customWidth="1"/>
    <col min="3" max="4" width="19" style="50" customWidth="1"/>
    <col min="5" max="5" width="19.85546875" style="105" customWidth="1"/>
  </cols>
  <sheetData>
    <row r="1" spans="1:5" ht="30.75" customHeight="1" x14ac:dyDescent="0.25">
      <c r="A1" s="62"/>
      <c r="B1" s="50"/>
      <c r="C1" s="128" t="s">
        <v>595</v>
      </c>
      <c r="D1" s="128"/>
      <c r="E1" s="128"/>
    </row>
    <row r="2" spans="1:5" ht="35.25" customHeight="1" x14ac:dyDescent="0.25">
      <c r="A2" s="62"/>
      <c r="B2" s="116"/>
      <c r="C2" s="128"/>
      <c r="D2" s="128"/>
      <c r="E2" s="128"/>
    </row>
    <row r="3" spans="1:5" ht="63.75" customHeight="1" x14ac:dyDescent="0.25">
      <c r="A3" s="129" t="s">
        <v>521</v>
      </c>
      <c r="B3" s="129"/>
      <c r="C3" s="129"/>
      <c r="D3" s="129"/>
      <c r="E3" s="129"/>
    </row>
    <row r="4" spans="1:5" ht="18.75" x14ac:dyDescent="0.3">
      <c r="A4" s="61"/>
      <c r="B4" s="60"/>
      <c r="C4" s="55"/>
      <c r="D4" s="55"/>
      <c r="E4" s="106" t="s">
        <v>218</v>
      </c>
    </row>
    <row r="5" spans="1:5" s="110" customFormat="1" ht="84.75" customHeight="1" x14ac:dyDescent="0.25">
      <c r="A5" s="107" t="s">
        <v>280</v>
      </c>
      <c r="B5" s="107" t="s">
        <v>279</v>
      </c>
      <c r="C5" s="108" t="s">
        <v>214</v>
      </c>
      <c r="D5" s="108" t="s">
        <v>330</v>
      </c>
      <c r="E5" s="109" t="s">
        <v>331</v>
      </c>
    </row>
    <row r="6" spans="1:5" s="113" customFormat="1" ht="63.75" customHeight="1" x14ac:dyDescent="0.3">
      <c r="A6" s="58" t="s">
        <v>15</v>
      </c>
      <c r="B6" s="111" t="s">
        <v>291</v>
      </c>
      <c r="C6" s="56">
        <f>'прил 14 кцср 2018г исправл'!D394</f>
        <v>28772.591390000001</v>
      </c>
      <c r="D6" s="56">
        <f>'прил 14 кцср 2018г исправл'!E394</f>
        <v>16613.365740000001</v>
      </c>
      <c r="E6" s="56">
        <f>'прил 14 кцср 2018г исправл'!F394</f>
        <v>45385.95713000001</v>
      </c>
    </row>
    <row r="7" spans="1:5" s="113" customFormat="1" ht="63" customHeight="1" x14ac:dyDescent="0.3">
      <c r="A7" s="58" t="s">
        <v>27</v>
      </c>
      <c r="B7" s="111" t="s">
        <v>292</v>
      </c>
      <c r="C7" s="56">
        <f>'прил 14 кцср 2018г исправл'!D400</f>
        <v>348277.76513999992</v>
      </c>
      <c r="D7" s="56">
        <f>'прил 14 кцср 2018г исправл'!E400</f>
        <v>46381.998890000003</v>
      </c>
      <c r="E7" s="56">
        <f>'прил 14 кцср 2018г исправл'!F400</f>
        <v>394659.76402999996</v>
      </c>
    </row>
    <row r="8" spans="1:5" s="113" customFormat="1" ht="78.75" customHeight="1" x14ac:dyDescent="0.3">
      <c r="A8" s="58" t="s">
        <v>6</v>
      </c>
      <c r="B8" s="112" t="s">
        <v>293</v>
      </c>
      <c r="C8" s="56">
        <f>'прил 14 кцср 2018г исправл'!D404</f>
        <v>46793.779000000002</v>
      </c>
      <c r="D8" s="56">
        <f>'прил 14 кцср 2018г исправл'!E404</f>
        <v>8660.0839999999989</v>
      </c>
      <c r="E8" s="56">
        <f>'прил 14 кцср 2018г исправл'!F404</f>
        <v>55453.863000000005</v>
      </c>
    </row>
    <row r="9" spans="1:5" s="113" customFormat="1" ht="82.5" customHeight="1" x14ac:dyDescent="0.3">
      <c r="A9" s="58" t="s">
        <v>59</v>
      </c>
      <c r="B9" s="111" t="s">
        <v>294</v>
      </c>
      <c r="C9" s="56">
        <f>'прил 14 кцср 2018г исправл'!D408</f>
        <v>21810.625250000001</v>
      </c>
      <c r="D9" s="56">
        <f>'прил 14 кцср 2018г исправл'!E408</f>
        <v>7231.4810000000007</v>
      </c>
      <c r="E9" s="56">
        <f>'прил 14 кцср 2018г исправл'!F408</f>
        <v>29042.106249999997</v>
      </c>
    </row>
    <row r="10" spans="1:5" s="113" customFormat="1" ht="61.5" customHeight="1" x14ac:dyDescent="0.3">
      <c r="A10" s="58" t="s">
        <v>36</v>
      </c>
      <c r="B10" s="111" t="s">
        <v>310</v>
      </c>
      <c r="C10" s="56">
        <f>'прил 14 кцср 2018г исправл'!D410</f>
        <v>16</v>
      </c>
      <c r="D10" s="56">
        <f>'прил 14 кцср 2018г исправл'!E410</f>
        <v>0</v>
      </c>
      <c r="E10" s="56">
        <f>'прил 14 кцср 2018г исправл'!F410</f>
        <v>16</v>
      </c>
    </row>
    <row r="11" spans="1:5" s="113" customFormat="1" ht="30" customHeight="1" x14ac:dyDescent="0.3">
      <c r="A11" s="58"/>
      <c r="B11" s="57" t="s">
        <v>475</v>
      </c>
      <c r="C11" s="56">
        <f>'прил 14 кцср 2018г исправл'!D412</f>
        <v>13837.469000000001</v>
      </c>
      <c r="D11" s="56">
        <f>'прил 14 кцср 2018г исправл'!E412</f>
        <v>-3806.3280000000004</v>
      </c>
      <c r="E11" s="56">
        <f>'прил 14 кцср 2018г исправл'!F412</f>
        <v>10031.141</v>
      </c>
    </row>
    <row r="12" spans="1:5" s="113" customFormat="1" ht="39" hidden="1" customHeight="1" x14ac:dyDescent="0.3">
      <c r="A12" s="58"/>
      <c r="B12" s="59" t="s">
        <v>281</v>
      </c>
      <c r="C12" s="114" t="e">
        <f>#REF!</f>
        <v>#REF!</v>
      </c>
      <c r="D12" s="114" t="e">
        <f>#REF!</f>
        <v>#REF!</v>
      </c>
      <c r="E12" s="115" t="e">
        <f>#REF!</f>
        <v>#REF!</v>
      </c>
    </row>
    <row r="13" spans="1:5" s="113" customFormat="1" ht="46.5" customHeight="1" x14ac:dyDescent="0.3">
      <c r="A13" s="54"/>
      <c r="B13" s="54" t="s">
        <v>278</v>
      </c>
      <c r="C13" s="53">
        <f>SUM(C6:C11)</f>
        <v>459508.22977999988</v>
      </c>
      <c r="D13" s="53">
        <f t="shared" ref="D13:E13" si="0">SUM(D6:D11)</f>
        <v>75080.601630000005</v>
      </c>
      <c r="E13" s="53">
        <f t="shared" si="0"/>
        <v>534588.83140999987</v>
      </c>
    </row>
    <row r="14" spans="1:5" x14ac:dyDescent="0.25">
      <c r="C14" s="51"/>
      <c r="D14" s="51"/>
      <c r="E14" s="104"/>
    </row>
    <row r="18" spans="1:4" ht="18.75" x14ac:dyDescent="0.25">
      <c r="B18" s="52"/>
    </row>
    <row r="32" spans="1:4" x14ac:dyDescent="0.25">
      <c r="A32" s="49"/>
      <c r="B32" s="49"/>
      <c r="C32" s="49"/>
      <c r="D32" s="49"/>
    </row>
    <row r="33" spans="1:4" x14ac:dyDescent="0.25">
      <c r="A33" s="49"/>
      <c r="B33" s="49"/>
      <c r="C33" s="49"/>
      <c r="D33" s="49"/>
    </row>
  </sheetData>
  <mergeCells count="2">
    <mergeCell ref="C1:E2"/>
    <mergeCell ref="A3:E3"/>
  </mergeCells>
  <pageMargins left="0.70866141732283472" right="0" top="0.39370078740157483" bottom="0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5"/>
  <sheetViews>
    <sheetView view="pageBreakPreview" topLeftCell="A367" zoomScaleNormal="100" zoomScaleSheetLayoutView="100" workbookViewId="0">
      <selection activeCell="C12" sqref="C12"/>
    </sheetView>
  </sheetViews>
  <sheetFormatPr defaultRowHeight="12.75" x14ac:dyDescent="0.2"/>
  <cols>
    <col min="1" max="1" width="52" style="35" customWidth="1"/>
    <col min="2" max="2" width="17" style="34" customWidth="1"/>
    <col min="3" max="3" width="7.5703125" style="34" customWidth="1"/>
    <col min="4" max="4" width="13.7109375" style="77" customWidth="1"/>
    <col min="5" max="5" width="11.140625" style="77" customWidth="1"/>
    <col min="6" max="6" width="13.7109375" style="2" customWidth="1"/>
    <col min="7" max="7" width="9.140625" style="34"/>
    <col min="8" max="8" width="11" style="34" customWidth="1"/>
    <col min="9" max="16384" width="9.140625" style="34"/>
  </cols>
  <sheetData>
    <row r="1" spans="1:6" ht="15" customHeight="1" x14ac:dyDescent="0.25">
      <c r="B1" s="48"/>
      <c r="C1" s="130" t="s">
        <v>518</v>
      </c>
      <c r="D1" s="131"/>
      <c r="E1" s="131"/>
      <c r="F1" s="131"/>
    </row>
    <row r="2" spans="1:6" s="47" customFormat="1" ht="41.25" customHeight="1" x14ac:dyDescent="0.25">
      <c r="A2" s="70"/>
      <c r="B2" s="69"/>
      <c r="C2" s="132" t="s">
        <v>596</v>
      </c>
      <c r="D2" s="133"/>
      <c r="E2" s="133"/>
      <c r="F2" s="133"/>
    </row>
    <row r="3" spans="1:6" s="47" customFormat="1" ht="63.75" customHeight="1" x14ac:dyDescent="0.2">
      <c r="A3" s="134" t="s">
        <v>519</v>
      </c>
      <c r="B3" s="135"/>
      <c r="C3" s="135"/>
      <c r="D3" s="135"/>
      <c r="E3" s="135"/>
      <c r="F3" s="135"/>
    </row>
    <row r="4" spans="1:6" ht="12.75" customHeight="1" x14ac:dyDescent="0.2">
      <c r="D4" s="74"/>
      <c r="E4" s="74"/>
      <c r="F4" s="118"/>
    </row>
    <row r="5" spans="1:6" s="42" customFormat="1" ht="12.75" customHeight="1" x14ac:dyDescent="0.2">
      <c r="A5" s="136" t="s">
        <v>277</v>
      </c>
      <c r="B5" s="139" t="s">
        <v>520</v>
      </c>
      <c r="C5" s="140"/>
      <c r="D5" s="143" t="s">
        <v>214</v>
      </c>
      <c r="E5" s="143" t="s">
        <v>328</v>
      </c>
      <c r="F5" s="148" t="s">
        <v>329</v>
      </c>
    </row>
    <row r="6" spans="1:6" s="42" customFormat="1" ht="12.75" customHeight="1" x14ac:dyDescent="0.2">
      <c r="A6" s="137"/>
      <c r="B6" s="141"/>
      <c r="C6" s="142"/>
      <c r="D6" s="144"/>
      <c r="E6" s="146"/>
      <c r="F6" s="149"/>
    </row>
    <row r="7" spans="1:6" s="42" customFormat="1" ht="25.5" customHeight="1" x14ac:dyDescent="0.2">
      <c r="A7" s="138"/>
      <c r="B7" s="46" t="s">
        <v>215</v>
      </c>
      <c r="C7" s="46" t="s">
        <v>274</v>
      </c>
      <c r="D7" s="145"/>
      <c r="E7" s="147"/>
      <c r="F7" s="150"/>
    </row>
    <row r="8" spans="1:6" s="43" customFormat="1" ht="11.25" customHeight="1" x14ac:dyDescent="0.25">
      <c r="A8" s="45">
        <v>1</v>
      </c>
      <c r="B8" s="45">
        <v>2</v>
      </c>
      <c r="C8" s="45">
        <v>3</v>
      </c>
      <c r="D8" s="44">
        <v>4</v>
      </c>
      <c r="E8" s="44">
        <v>5</v>
      </c>
      <c r="F8" s="44">
        <v>6</v>
      </c>
    </row>
    <row r="9" spans="1:6" ht="60" x14ac:dyDescent="0.2">
      <c r="A9" s="5" t="s">
        <v>356</v>
      </c>
      <c r="B9" s="4" t="s">
        <v>199</v>
      </c>
      <c r="C9" s="4"/>
      <c r="D9" s="95">
        <f>D10+D16</f>
        <v>12589.710999999999</v>
      </c>
      <c r="E9" s="95">
        <f t="shared" ref="E9:F9" si="0">E10+E16</f>
        <v>323.13</v>
      </c>
      <c r="F9" s="95">
        <f t="shared" si="0"/>
        <v>12912.841</v>
      </c>
    </row>
    <row r="10" spans="1:6" ht="24" x14ac:dyDescent="0.2">
      <c r="A10" s="5" t="s">
        <v>355</v>
      </c>
      <c r="B10" s="4" t="s">
        <v>357</v>
      </c>
      <c r="C10" s="4"/>
      <c r="D10" s="95">
        <f>D11+D13</f>
        <v>12038.721</v>
      </c>
      <c r="E10" s="95">
        <f t="shared" ref="E10:F10" si="1">E11+E13</f>
        <v>107.11</v>
      </c>
      <c r="F10" s="95">
        <f t="shared" si="1"/>
        <v>12145.831</v>
      </c>
    </row>
    <row r="11" spans="1:6" ht="24" x14ac:dyDescent="0.2">
      <c r="A11" s="5" t="s">
        <v>198</v>
      </c>
      <c r="B11" s="4" t="s">
        <v>197</v>
      </c>
      <c r="C11" s="4"/>
      <c r="D11" s="95">
        <f t="shared" ref="D11:F11" si="2">D12</f>
        <v>10873.321</v>
      </c>
      <c r="E11" s="95">
        <f t="shared" si="2"/>
        <v>-80.89</v>
      </c>
      <c r="F11" s="95">
        <f t="shared" si="2"/>
        <v>10792.431</v>
      </c>
    </row>
    <row r="12" spans="1:6" ht="48" x14ac:dyDescent="0.2">
      <c r="A12" s="5" t="s">
        <v>38</v>
      </c>
      <c r="B12" s="4" t="s">
        <v>197</v>
      </c>
      <c r="C12" s="4" t="s">
        <v>34</v>
      </c>
      <c r="D12" s="95">
        <v>10873.321</v>
      </c>
      <c r="E12" s="95">
        <v>-80.89</v>
      </c>
      <c r="F12" s="76">
        <f>D12+E12</f>
        <v>10792.431</v>
      </c>
    </row>
    <row r="13" spans="1:6" ht="24" x14ac:dyDescent="0.2">
      <c r="A13" s="5" t="s">
        <v>196</v>
      </c>
      <c r="B13" s="4" t="s">
        <v>195</v>
      </c>
      <c r="C13" s="4"/>
      <c r="D13" s="95">
        <f t="shared" ref="D13:F13" si="3">D14+D15</f>
        <v>1165.4000000000001</v>
      </c>
      <c r="E13" s="95">
        <f t="shared" si="3"/>
        <v>188</v>
      </c>
      <c r="F13" s="95">
        <f t="shared" si="3"/>
        <v>1353.4</v>
      </c>
    </row>
    <row r="14" spans="1:6" ht="24" x14ac:dyDescent="0.2">
      <c r="A14" s="5" t="s">
        <v>47</v>
      </c>
      <c r="B14" s="4" t="s">
        <v>195</v>
      </c>
      <c r="C14" s="4" t="s">
        <v>51</v>
      </c>
      <c r="D14" s="95">
        <v>907.43</v>
      </c>
      <c r="E14" s="95"/>
      <c r="F14" s="76">
        <f>D14+E14</f>
        <v>907.43</v>
      </c>
    </row>
    <row r="15" spans="1:6" ht="24" x14ac:dyDescent="0.2">
      <c r="A15" s="5" t="s">
        <v>77</v>
      </c>
      <c r="B15" s="4" t="s">
        <v>195</v>
      </c>
      <c r="C15" s="4" t="s">
        <v>87</v>
      </c>
      <c r="D15" s="95">
        <v>257.97000000000003</v>
      </c>
      <c r="E15" s="95">
        <f>188</f>
        <v>188</v>
      </c>
      <c r="F15" s="76">
        <f>D15+E15</f>
        <v>445.97</v>
      </c>
    </row>
    <row r="16" spans="1:6" x14ac:dyDescent="0.2">
      <c r="A16" s="5" t="s">
        <v>525</v>
      </c>
      <c r="B16" s="4" t="s">
        <v>545</v>
      </c>
      <c r="C16" s="4"/>
      <c r="D16" s="76">
        <f>D17</f>
        <v>550.99</v>
      </c>
      <c r="E16" s="76">
        <f t="shared" ref="E16:F16" si="4">E17</f>
        <v>216.02</v>
      </c>
      <c r="F16" s="76">
        <f t="shared" si="4"/>
        <v>767.01</v>
      </c>
    </row>
    <row r="17" spans="1:6" ht="48" x14ac:dyDescent="0.2">
      <c r="A17" s="5" t="s">
        <v>38</v>
      </c>
      <c r="B17" s="4" t="s">
        <v>545</v>
      </c>
      <c r="C17" s="4" t="s">
        <v>34</v>
      </c>
      <c r="D17" s="76">
        <v>550.99</v>
      </c>
      <c r="E17" s="76">
        <f>216.02</f>
        <v>216.02</v>
      </c>
      <c r="F17" s="76">
        <f>D17+E17</f>
        <v>767.01</v>
      </c>
    </row>
    <row r="18" spans="1:6" ht="48" x14ac:dyDescent="0.2">
      <c r="A18" s="5" t="s">
        <v>367</v>
      </c>
      <c r="B18" s="4" t="s">
        <v>64</v>
      </c>
      <c r="C18" s="4"/>
      <c r="D18" s="96">
        <f>D19+D27</f>
        <v>14362.860390000002</v>
      </c>
      <c r="E18" s="96">
        <f t="shared" ref="E18:F18" si="5">E19+E27</f>
        <v>15516.23674</v>
      </c>
      <c r="F18" s="96">
        <f t="shared" si="5"/>
        <v>29879.097130000006</v>
      </c>
    </row>
    <row r="19" spans="1:6" ht="24" x14ac:dyDescent="0.2">
      <c r="A19" s="5" t="s">
        <v>153</v>
      </c>
      <c r="B19" s="4" t="s">
        <v>386</v>
      </c>
      <c r="C19" s="4"/>
      <c r="D19" s="96">
        <f>D20+D23+D25</f>
        <v>635.70000000000005</v>
      </c>
      <c r="E19" s="96">
        <f t="shared" ref="E19:F19" si="6">E20+E23+E25</f>
        <v>99</v>
      </c>
      <c r="F19" s="96">
        <f t="shared" si="6"/>
        <v>734.7</v>
      </c>
    </row>
    <row r="20" spans="1:6" x14ac:dyDescent="0.2">
      <c r="A20" s="5" t="s">
        <v>387</v>
      </c>
      <c r="B20" s="4" t="s">
        <v>152</v>
      </c>
      <c r="C20" s="4"/>
      <c r="D20" s="96">
        <f>D21+D22</f>
        <v>40</v>
      </c>
      <c r="E20" s="96">
        <f t="shared" ref="E20:F20" si="7">E21+E22</f>
        <v>99</v>
      </c>
      <c r="F20" s="96">
        <f t="shared" si="7"/>
        <v>139</v>
      </c>
    </row>
    <row r="21" spans="1:6" ht="24" x14ac:dyDescent="0.2">
      <c r="A21" s="5" t="s">
        <v>47</v>
      </c>
      <c r="B21" s="4" t="s">
        <v>152</v>
      </c>
      <c r="C21" s="4">
        <v>200</v>
      </c>
      <c r="D21" s="96">
        <v>40</v>
      </c>
      <c r="E21" s="96">
        <f>99</f>
        <v>99</v>
      </c>
      <c r="F21" s="76">
        <f>D21+E21</f>
        <v>139</v>
      </c>
    </row>
    <row r="22" spans="1:6" ht="24" hidden="1" x14ac:dyDescent="0.2">
      <c r="A22" s="5" t="s">
        <v>77</v>
      </c>
      <c r="B22" s="4" t="s">
        <v>152</v>
      </c>
      <c r="C22" s="4" t="s">
        <v>87</v>
      </c>
      <c r="D22" s="96"/>
      <c r="E22" s="96"/>
      <c r="F22" s="76">
        <f>D22+E22</f>
        <v>0</v>
      </c>
    </row>
    <row r="23" spans="1:6" ht="84" x14ac:dyDescent="0.2">
      <c r="A23" s="5" t="s">
        <v>493</v>
      </c>
      <c r="B23" s="4" t="s">
        <v>151</v>
      </c>
      <c r="C23" s="4"/>
      <c r="D23" s="96">
        <f t="shared" ref="D23:F23" si="8">D24</f>
        <v>191.8</v>
      </c>
      <c r="E23" s="96">
        <f t="shared" si="8"/>
        <v>0</v>
      </c>
      <c r="F23" s="96">
        <f t="shared" si="8"/>
        <v>191.8</v>
      </c>
    </row>
    <row r="24" spans="1:6" ht="24" x14ac:dyDescent="0.2">
      <c r="A24" s="5" t="s">
        <v>47</v>
      </c>
      <c r="B24" s="4" t="s">
        <v>151</v>
      </c>
      <c r="C24" s="4" t="s">
        <v>51</v>
      </c>
      <c r="D24" s="96">
        <v>191.8</v>
      </c>
      <c r="E24" s="96"/>
      <c r="F24" s="76">
        <f>D24+E24</f>
        <v>191.8</v>
      </c>
    </row>
    <row r="25" spans="1:6" ht="36" x14ac:dyDescent="0.2">
      <c r="A25" s="5" t="s">
        <v>494</v>
      </c>
      <c r="B25" s="4" t="s">
        <v>150</v>
      </c>
      <c r="C25" s="4"/>
      <c r="D25" s="96">
        <f t="shared" ref="D25:F25" si="9">D26</f>
        <v>403.9</v>
      </c>
      <c r="E25" s="96">
        <f t="shared" si="9"/>
        <v>0</v>
      </c>
      <c r="F25" s="96">
        <f t="shared" si="9"/>
        <v>403.9</v>
      </c>
    </row>
    <row r="26" spans="1:6" ht="24" x14ac:dyDescent="0.2">
      <c r="A26" s="5" t="s">
        <v>47</v>
      </c>
      <c r="B26" s="4" t="s">
        <v>150</v>
      </c>
      <c r="C26" s="4" t="s">
        <v>51</v>
      </c>
      <c r="D26" s="96">
        <v>403.9</v>
      </c>
      <c r="E26" s="96"/>
      <c r="F26" s="76">
        <f>D26+E26</f>
        <v>403.9</v>
      </c>
    </row>
    <row r="27" spans="1:6" x14ac:dyDescent="0.2">
      <c r="A27" s="5" t="s">
        <v>120</v>
      </c>
      <c r="B27" s="4" t="s">
        <v>410</v>
      </c>
      <c r="C27" s="4"/>
      <c r="D27" s="96">
        <f>D28+D32+D34+D40+D30+D36+D38</f>
        <v>13727.160390000001</v>
      </c>
      <c r="E27" s="96">
        <f t="shared" ref="E27:F27" si="10">E28+E32+E34+E40+E30+E36+E38</f>
        <v>15417.23674</v>
      </c>
      <c r="F27" s="96">
        <f t="shared" si="10"/>
        <v>29144.397130000005</v>
      </c>
    </row>
    <row r="28" spans="1:6" hidden="1" x14ac:dyDescent="0.2">
      <c r="A28" s="5" t="s">
        <v>412</v>
      </c>
      <c r="B28" s="4" t="s">
        <v>411</v>
      </c>
      <c r="C28" s="4"/>
      <c r="D28" s="96">
        <f>D29</f>
        <v>0</v>
      </c>
      <c r="E28" s="96">
        <f t="shared" ref="E28:F28" si="11">E29</f>
        <v>0</v>
      </c>
      <c r="F28" s="96">
        <f t="shared" si="11"/>
        <v>0</v>
      </c>
    </row>
    <row r="29" spans="1:6" ht="24" hidden="1" x14ac:dyDescent="0.2">
      <c r="A29" s="5" t="s">
        <v>73</v>
      </c>
      <c r="B29" s="4" t="s">
        <v>411</v>
      </c>
      <c r="C29" s="4" t="s">
        <v>72</v>
      </c>
      <c r="D29" s="96"/>
      <c r="E29" s="96"/>
      <c r="F29" s="76">
        <f>D29+E29</f>
        <v>0</v>
      </c>
    </row>
    <row r="30" spans="1:6" ht="36" x14ac:dyDescent="0.2">
      <c r="A30" s="5" t="s">
        <v>504</v>
      </c>
      <c r="B30" s="4" t="s">
        <v>411</v>
      </c>
      <c r="C30" s="4"/>
      <c r="D30" s="76">
        <f>D31</f>
        <v>306.12</v>
      </c>
      <c r="E30" s="76">
        <f t="shared" ref="E30:F30" si="12">E31</f>
        <v>15000</v>
      </c>
      <c r="F30" s="76">
        <f t="shared" si="12"/>
        <v>15306.12</v>
      </c>
    </row>
    <row r="31" spans="1:6" ht="24" x14ac:dyDescent="0.2">
      <c r="A31" s="5" t="s">
        <v>73</v>
      </c>
      <c r="B31" s="4" t="s">
        <v>411</v>
      </c>
      <c r="C31" s="4" t="s">
        <v>72</v>
      </c>
      <c r="D31" s="76">
        <v>306.12</v>
      </c>
      <c r="E31" s="76">
        <f>15806.12-306.12-500</f>
        <v>15000</v>
      </c>
      <c r="F31" s="76">
        <f>D31+E31</f>
        <v>15306.12</v>
      </c>
    </row>
    <row r="32" spans="1:6" ht="36" hidden="1" x14ac:dyDescent="0.2">
      <c r="A32" s="5" t="s">
        <v>413</v>
      </c>
      <c r="B32" s="4" t="s">
        <v>414</v>
      </c>
      <c r="C32" s="4"/>
      <c r="D32" s="97">
        <f t="shared" ref="D32:F32" si="13">D33</f>
        <v>0</v>
      </c>
      <c r="E32" s="97">
        <f t="shared" si="13"/>
        <v>0</v>
      </c>
      <c r="F32" s="97">
        <f t="shared" si="13"/>
        <v>0</v>
      </c>
    </row>
    <row r="33" spans="1:9" ht="24" hidden="1" x14ac:dyDescent="0.2">
      <c r="A33" s="5" t="s">
        <v>73</v>
      </c>
      <c r="B33" s="4" t="s">
        <v>414</v>
      </c>
      <c r="C33" s="4">
        <v>400</v>
      </c>
      <c r="D33" s="97"/>
      <c r="E33" s="97"/>
      <c r="F33" s="76">
        <f>D33+E33</f>
        <v>0</v>
      </c>
    </row>
    <row r="34" spans="1:9" ht="72" hidden="1" x14ac:dyDescent="0.2">
      <c r="A34" s="5" t="s">
        <v>141</v>
      </c>
      <c r="B34" s="4" t="s">
        <v>140</v>
      </c>
      <c r="C34" s="4"/>
      <c r="D34" s="97">
        <f t="shared" ref="D34:F34" si="14">D35</f>
        <v>0</v>
      </c>
      <c r="E34" s="97">
        <f t="shared" si="14"/>
        <v>0</v>
      </c>
      <c r="F34" s="97">
        <f t="shared" si="14"/>
        <v>0</v>
      </c>
    </row>
    <row r="35" spans="1:9" ht="24" hidden="1" x14ac:dyDescent="0.2">
      <c r="A35" s="5" t="s">
        <v>73</v>
      </c>
      <c r="B35" s="4" t="s">
        <v>140</v>
      </c>
      <c r="C35" s="4">
        <v>400</v>
      </c>
      <c r="D35" s="97"/>
      <c r="E35" s="97"/>
      <c r="F35" s="76">
        <f>D35+E35</f>
        <v>0</v>
      </c>
    </row>
    <row r="36" spans="1:9" ht="36" x14ac:dyDescent="0.2">
      <c r="A36" s="5" t="s">
        <v>413</v>
      </c>
      <c r="B36" s="4" t="s">
        <v>552</v>
      </c>
      <c r="C36" s="4"/>
      <c r="D36" s="97">
        <f t="shared" ref="D36:F36" si="15">D37</f>
        <v>10346.94</v>
      </c>
      <c r="E36" s="97">
        <f t="shared" si="15"/>
        <v>354.5</v>
      </c>
      <c r="F36" s="97">
        <f t="shared" si="15"/>
        <v>10701.44</v>
      </c>
    </row>
    <row r="37" spans="1:9" ht="24" x14ac:dyDescent="0.2">
      <c r="A37" s="5" t="s">
        <v>73</v>
      </c>
      <c r="B37" s="4" t="s">
        <v>552</v>
      </c>
      <c r="C37" s="4">
        <v>400</v>
      </c>
      <c r="D37" s="97">
        <f>10000+346.94</f>
        <v>10346.94</v>
      </c>
      <c r="E37" s="97">
        <f>354.5</f>
        <v>354.5</v>
      </c>
      <c r="F37" s="76">
        <f>D37+E37</f>
        <v>10701.44</v>
      </c>
      <c r="G37" s="3"/>
      <c r="H37" s="3"/>
      <c r="I37" s="3"/>
    </row>
    <row r="38" spans="1:9" ht="72" hidden="1" x14ac:dyDescent="0.2">
      <c r="A38" s="5" t="s">
        <v>141</v>
      </c>
      <c r="B38" s="4" t="s">
        <v>551</v>
      </c>
      <c r="C38" s="4"/>
      <c r="D38" s="97">
        <f t="shared" ref="D38:F38" si="16">D39</f>
        <v>0</v>
      </c>
      <c r="E38" s="97">
        <f t="shared" si="16"/>
        <v>0</v>
      </c>
      <c r="F38" s="97">
        <f t="shared" si="16"/>
        <v>0</v>
      </c>
    </row>
    <row r="39" spans="1:9" ht="24" hidden="1" x14ac:dyDescent="0.2">
      <c r="A39" s="5" t="s">
        <v>73</v>
      </c>
      <c r="B39" s="4" t="s">
        <v>140</v>
      </c>
      <c r="C39" s="4">
        <v>400</v>
      </c>
      <c r="D39" s="97"/>
      <c r="E39" s="97"/>
      <c r="F39" s="76"/>
    </row>
    <row r="40" spans="1:9" s="37" customFormat="1" ht="60" x14ac:dyDescent="0.2">
      <c r="A40" s="5" t="s">
        <v>306</v>
      </c>
      <c r="B40" s="4" t="s">
        <v>578</v>
      </c>
      <c r="C40" s="4"/>
      <c r="D40" s="96">
        <f t="shared" ref="D40:F40" si="17">D41</f>
        <v>3074.1003900000001</v>
      </c>
      <c r="E40" s="96">
        <f t="shared" si="17"/>
        <v>62.736739999999998</v>
      </c>
      <c r="F40" s="96">
        <f t="shared" si="17"/>
        <v>3136.8371299999999</v>
      </c>
    </row>
    <row r="41" spans="1:9" s="37" customFormat="1" x14ac:dyDescent="0.2">
      <c r="A41" s="5" t="s">
        <v>45</v>
      </c>
      <c r="B41" s="4" t="s">
        <v>578</v>
      </c>
      <c r="C41" s="4" t="s">
        <v>43</v>
      </c>
      <c r="D41" s="96">
        <v>3074.1003900000001</v>
      </c>
      <c r="E41" s="96">
        <f>62.73674</f>
        <v>62.736739999999998</v>
      </c>
      <c r="F41" s="76">
        <f>D41+E41</f>
        <v>3136.8371299999999</v>
      </c>
    </row>
    <row r="42" spans="1:9" ht="48" x14ac:dyDescent="0.2">
      <c r="A42" s="5" t="s">
        <v>368</v>
      </c>
      <c r="B42" s="4" t="s">
        <v>31</v>
      </c>
      <c r="C42" s="4"/>
      <c r="D42" s="96">
        <f>D43+D46</f>
        <v>1570.02</v>
      </c>
      <c r="E42" s="96">
        <f t="shared" ref="E42:F42" si="18">E43+E46</f>
        <v>30</v>
      </c>
      <c r="F42" s="96">
        <f t="shared" si="18"/>
        <v>1600.02</v>
      </c>
    </row>
    <row r="43" spans="1:9" ht="48" hidden="1" x14ac:dyDescent="0.2">
      <c r="A43" s="5" t="s">
        <v>369</v>
      </c>
      <c r="B43" s="4" t="s">
        <v>370</v>
      </c>
      <c r="C43" s="4"/>
      <c r="D43" s="96">
        <f>D44</f>
        <v>0.1</v>
      </c>
      <c r="E43" s="96">
        <f t="shared" ref="E43:F43" si="19">E44</f>
        <v>0</v>
      </c>
      <c r="F43" s="96">
        <f t="shared" si="19"/>
        <v>0.1</v>
      </c>
    </row>
    <row r="44" spans="1:9" ht="24" hidden="1" x14ac:dyDescent="0.2">
      <c r="A44" s="5" t="s">
        <v>177</v>
      </c>
      <c r="B44" s="4" t="s">
        <v>176</v>
      </c>
      <c r="C44" s="4"/>
      <c r="D44" s="96">
        <f t="shared" ref="D44:F44" si="20">D45</f>
        <v>0.1</v>
      </c>
      <c r="E44" s="96">
        <f t="shared" si="20"/>
        <v>0</v>
      </c>
      <c r="F44" s="96">
        <f t="shared" si="20"/>
        <v>0.1</v>
      </c>
    </row>
    <row r="45" spans="1:9" ht="24" hidden="1" x14ac:dyDescent="0.2">
      <c r="A45" s="5" t="s">
        <v>47</v>
      </c>
      <c r="B45" s="4" t="s">
        <v>176</v>
      </c>
      <c r="C45" s="4">
        <v>200</v>
      </c>
      <c r="D45" s="96">
        <v>0.1</v>
      </c>
      <c r="E45" s="96"/>
      <c r="F45" s="76">
        <f>D45+E45</f>
        <v>0.1</v>
      </c>
    </row>
    <row r="46" spans="1:9" s="37" customFormat="1" ht="24" x14ac:dyDescent="0.2">
      <c r="A46" s="5" t="s">
        <v>30</v>
      </c>
      <c r="B46" s="4" t="s">
        <v>444</v>
      </c>
      <c r="C46" s="4"/>
      <c r="D46" s="96">
        <f>D47+D49</f>
        <v>1569.92</v>
      </c>
      <c r="E46" s="96">
        <f t="shared" ref="E46:F46" si="21">E47+E49</f>
        <v>30</v>
      </c>
      <c r="F46" s="96">
        <f t="shared" si="21"/>
        <v>1599.92</v>
      </c>
    </row>
    <row r="47" spans="1:9" s="37" customFormat="1" ht="24" x14ac:dyDescent="0.2">
      <c r="A47" s="5" t="s">
        <v>445</v>
      </c>
      <c r="B47" s="4" t="s">
        <v>446</v>
      </c>
      <c r="C47" s="4"/>
      <c r="D47" s="96">
        <f>D48</f>
        <v>1550.29</v>
      </c>
      <c r="E47" s="96">
        <f t="shared" ref="E47:F47" si="22">E48</f>
        <v>-9.26</v>
      </c>
      <c r="F47" s="96">
        <f t="shared" si="22"/>
        <v>1541.03</v>
      </c>
    </row>
    <row r="48" spans="1:9" s="37" customFormat="1" ht="25.5" x14ac:dyDescent="0.2">
      <c r="A48" s="1" t="s">
        <v>29</v>
      </c>
      <c r="B48" s="4" t="s">
        <v>446</v>
      </c>
      <c r="C48" s="4" t="s">
        <v>26</v>
      </c>
      <c r="D48" s="96">
        <v>1550.29</v>
      </c>
      <c r="E48" s="96">
        <v>-9.26</v>
      </c>
      <c r="F48" s="76">
        <f>D48+E48</f>
        <v>1541.03</v>
      </c>
    </row>
    <row r="49" spans="1:6" s="37" customFormat="1" x14ac:dyDescent="0.2">
      <c r="A49" s="5" t="s">
        <v>525</v>
      </c>
      <c r="B49" s="4" t="s">
        <v>555</v>
      </c>
      <c r="C49" s="4"/>
      <c r="D49" s="76">
        <f>D50</f>
        <v>19.63</v>
      </c>
      <c r="E49" s="76">
        <f t="shared" ref="E49:F49" si="23">E50</f>
        <v>39.26</v>
      </c>
      <c r="F49" s="76">
        <f t="shared" si="23"/>
        <v>58.89</v>
      </c>
    </row>
    <row r="50" spans="1:6" s="37" customFormat="1" ht="25.5" x14ac:dyDescent="0.2">
      <c r="A50" s="1" t="s">
        <v>29</v>
      </c>
      <c r="B50" s="4" t="s">
        <v>555</v>
      </c>
      <c r="C50" s="4" t="s">
        <v>26</v>
      </c>
      <c r="D50" s="76">
        <v>19.63</v>
      </c>
      <c r="E50" s="76">
        <v>39.26</v>
      </c>
      <c r="F50" s="76">
        <f>D50+E50</f>
        <v>58.89</v>
      </c>
    </row>
    <row r="51" spans="1:6" ht="36" x14ac:dyDescent="0.2">
      <c r="A51" s="5" t="s">
        <v>392</v>
      </c>
      <c r="B51" s="4" t="s">
        <v>147</v>
      </c>
      <c r="C51" s="4"/>
      <c r="D51" s="98">
        <f>D52+D56</f>
        <v>250</v>
      </c>
      <c r="E51" s="98">
        <f t="shared" ref="E51:F51" si="24">E52+E56</f>
        <v>743.99900000000002</v>
      </c>
      <c r="F51" s="98">
        <f t="shared" si="24"/>
        <v>993.99900000000002</v>
      </c>
    </row>
    <row r="52" spans="1:6" ht="24" x14ac:dyDescent="0.2">
      <c r="A52" s="5" t="s">
        <v>269</v>
      </c>
      <c r="B52" s="4" t="s">
        <v>393</v>
      </c>
      <c r="C52" s="4"/>
      <c r="D52" s="98">
        <f>D53</f>
        <v>250</v>
      </c>
      <c r="E52" s="98">
        <f t="shared" ref="E52:F52" si="25">E53</f>
        <v>688.99900000000002</v>
      </c>
      <c r="F52" s="98">
        <f t="shared" si="25"/>
        <v>938.99900000000002</v>
      </c>
    </row>
    <row r="53" spans="1:6" ht="36" x14ac:dyDescent="0.2">
      <c r="A53" s="5" t="s">
        <v>394</v>
      </c>
      <c r="B53" s="4" t="s">
        <v>146</v>
      </c>
      <c r="C53" s="4"/>
      <c r="D53" s="98">
        <f>D55+D54</f>
        <v>250</v>
      </c>
      <c r="E53" s="98">
        <f t="shared" ref="E53:F53" si="26">E55+E54</f>
        <v>688.99900000000002</v>
      </c>
      <c r="F53" s="98">
        <f t="shared" si="26"/>
        <v>938.99900000000002</v>
      </c>
    </row>
    <row r="54" spans="1:6" ht="24" x14ac:dyDescent="0.2">
      <c r="A54" s="5" t="s">
        <v>47</v>
      </c>
      <c r="B54" s="4" t="s">
        <v>146</v>
      </c>
      <c r="C54" s="4" t="s">
        <v>51</v>
      </c>
      <c r="D54" s="98">
        <v>50</v>
      </c>
      <c r="E54" s="98">
        <f>98.999</f>
        <v>98.998999999999995</v>
      </c>
      <c r="F54" s="76">
        <f>D54+E54</f>
        <v>148.999</v>
      </c>
    </row>
    <row r="55" spans="1:6" ht="24" x14ac:dyDescent="0.2">
      <c r="A55" s="8" t="s">
        <v>77</v>
      </c>
      <c r="B55" s="4" t="s">
        <v>146</v>
      </c>
      <c r="C55" s="4" t="s">
        <v>87</v>
      </c>
      <c r="D55" s="98">
        <v>200</v>
      </c>
      <c r="E55" s="98">
        <f>590</f>
        <v>590</v>
      </c>
      <c r="F55" s="76">
        <f>D55+E55</f>
        <v>790</v>
      </c>
    </row>
    <row r="56" spans="1:6" ht="36" x14ac:dyDescent="0.2">
      <c r="A56" s="5" t="s">
        <v>397</v>
      </c>
      <c r="B56" s="4" t="s">
        <v>395</v>
      </c>
      <c r="C56" s="4"/>
      <c r="D56" s="98">
        <f>D57</f>
        <v>0</v>
      </c>
      <c r="E56" s="98">
        <f t="shared" ref="E56:F56" si="27">E57</f>
        <v>55</v>
      </c>
      <c r="F56" s="98">
        <f t="shared" si="27"/>
        <v>55</v>
      </c>
    </row>
    <row r="57" spans="1:6" ht="24" x14ac:dyDescent="0.2">
      <c r="A57" s="5" t="s">
        <v>398</v>
      </c>
      <c r="B57" s="4" t="s">
        <v>396</v>
      </c>
      <c r="C57" s="4"/>
      <c r="D57" s="98">
        <f t="shared" ref="D57:F57" si="28">D58</f>
        <v>0</v>
      </c>
      <c r="E57" s="98">
        <f t="shared" si="28"/>
        <v>55</v>
      </c>
      <c r="F57" s="98">
        <f t="shared" si="28"/>
        <v>55</v>
      </c>
    </row>
    <row r="58" spans="1:6" ht="24" x14ac:dyDescent="0.2">
      <c r="A58" s="5" t="s">
        <v>47</v>
      </c>
      <c r="B58" s="4" t="s">
        <v>396</v>
      </c>
      <c r="C58" s="4" t="s">
        <v>51</v>
      </c>
      <c r="D58" s="98"/>
      <c r="E58" s="98">
        <v>55</v>
      </c>
      <c r="F58" s="76">
        <f>D58+E58</f>
        <v>55</v>
      </c>
    </row>
    <row r="59" spans="1:6" s="37" customFormat="1" ht="72" x14ac:dyDescent="0.2">
      <c r="A59" s="8" t="s">
        <v>455</v>
      </c>
      <c r="B59" s="4" t="s">
        <v>585</v>
      </c>
      <c r="C59" s="4"/>
      <c r="D59" s="76">
        <f>D60+D63</f>
        <v>1118.45</v>
      </c>
      <c r="E59" s="76">
        <f t="shared" ref="E59:F59" si="29">E60+E63</f>
        <v>37.380000000000003</v>
      </c>
      <c r="F59" s="76">
        <f t="shared" si="29"/>
        <v>1155.8300000000002</v>
      </c>
    </row>
    <row r="60" spans="1:6" s="37" customFormat="1" ht="24" x14ac:dyDescent="0.2">
      <c r="A60" s="8" t="s">
        <v>456</v>
      </c>
      <c r="B60" s="4" t="s">
        <v>586</v>
      </c>
      <c r="C60" s="4"/>
      <c r="D60" s="76">
        <f t="shared" ref="D60:F61" si="30">D61</f>
        <v>1075.43</v>
      </c>
      <c r="E60" s="76">
        <f t="shared" si="30"/>
        <v>0</v>
      </c>
      <c r="F60" s="76">
        <f t="shared" si="30"/>
        <v>1075.43</v>
      </c>
    </row>
    <row r="61" spans="1:6" s="37" customFormat="1" ht="24" x14ac:dyDescent="0.2">
      <c r="A61" s="5" t="s">
        <v>78</v>
      </c>
      <c r="B61" s="4" t="s">
        <v>587</v>
      </c>
      <c r="C61" s="4"/>
      <c r="D61" s="97">
        <f t="shared" si="30"/>
        <v>1075.43</v>
      </c>
      <c r="E61" s="97">
        <f t="shared" si="30"/>
        <v>0</v>
      </c>
      <c r="F61" s="97">
        <f t="shared" si="30"/>
        <v>1075.43</v>
      </c>
    </row>
    <row r="62" spans="1:6" s="37" customFormat="1" ht="48" x14ac:dyDescent="0.2">
      <c r="A62" s="5" t="s">
        <v>38</v>
      </c>
      <c r="B62" s="4" t="s">
        <v>587</v>
      </c>
      <c r="C62" s="4" t="s">
        <v>34</v>
      </c>
      <c r="D62" s="97">
        <v>1075.43</v>
      </c>
      <c r="E62" s="97"/>
      <c r="F62" s="76">
        <f>D62+E62</f>
        <v>1075.43</v>
      </c>
    </row>
    <row r="63" spans="1:6" x14ac:dyDescent="0.2">
      <c r="A63" s="5" t="s">
        <v>525</v>
      </c>
      <c r="B63" s="4" t="s">
        <v>588</v>
      </c>
      <c r="C63" s="4"/>
      <c r="D63" s="76">
        <f>D64</f>
        <v>43.02</v>
      </c>
      <c r="E63" s="76">
        <f t="shared" ref="E63:F63" si="31">E64</f>
        <v>37.380000000000003</v>
      </c>
      <c r="F63" s="76">
        <f t="shared" si="31"/>
        <v>80.400000000000006</v>
      </c>
    </row>
    <row r="64" spans="1:6" ht="48" x14ac:dyDescent="0.2">
      <c r="A64" s="5" t="s">
        <v>38</v>
      </c>
      <c r="B64" s="4" t="s">
        <v>588</v>
      </c>
      <c r="C64" s="4" t="s">
        <v>34</v>
      </c>
      <c r="D64" s="76">
        <v>43.02</v>
      </c>
      <c r="E64" s="76">
        <v>37.380000000000003</v>
      </c>
      <c r="F64" s="76">
        <f>D64+E64</f>
        <v>80.400000000000006</v>
      </c>
    </row>
    <row r="65" spans="1:6" ht="60" x14ac:dyDescent="0.2">
      <c r="A65" s="5" t="s">
        <v>341</v>
      </c>
      <c r="B65" s="4" t="s">
        <v>589</v>
      </c>
      <c r="C65" s="4"/>
      <c r="D65" s="76">
        <f>D66+D69</f>
        <v>1144.8599999999999</v>
      </c>
      <c r="E65" s="76">
        <f t="shared" ref="E65:F65" si="32">E66+E69</f>
        <v>0</v>
      </c>
      <c r="F65" s="76">
        <f t="shared" si="32"/>
        <v>1144.8599999999999</v>
      </c>
    </row>
    <row r="66" spans="1:6" ht="24" x14ac:dyDescent="0.2">
      <c r="A66" s="5" t="s">
        <v>343</v>
      </c>
      <c r="B66" s="4" t="s">
        <v>340</v>
      </c>
      <c r="C66" s="4"/>
      <c r="D66" s="76">
        <f t="shared" ref="D66:F67" si="33">D67</f>
        <v>1100.83</v>
      </c>
      <c r="E66" s="76">
        <f t="shared" si="33"/>
        <v>0</v>
      </c>
      <c r="F66" s="76">
        <f t="shared" si="33"/>
        <v>1100.83</v>
      </c>
    </row>
    <row r="67" spans="1:6" ht="24" x14ac:dyDescent="0.2">
      <c r="A67" s="5" t="s">
        <v>91</v>
      </c>
      <c r="B67" s="4" t="s">
        <v>93</v>
      </c>
      <c r="C67" s="4"/>
      <c r="D67" s="76">
        <f t="shared" si="33"/>
        <v>1100.83</v>
      </c>
      <c r="E67" s="76">
        <f t="shared" si="33"/>
        <v>0</v>
      </c>
      <c r="F67" s="76">
        <f t="shared" si="33"/>
        <v>1100.83</v>
      </c>
    </row>
    <row r="68" spans="1:6" ht="48" x14ac:dyDescent="0.2">
      <c r="A68" s="5" t="s">
        <v>38</v>
      </c>
      <c r="B68" s="4" t="s">
        <v>93</v>
      </c>
      <c r="C68" s="4" t="s">
        <v>34</v>
      </c>
      <c r="D68" s="76">
        <v>1100.83</v>
      </c>
      <c r="E68" s="76"/>
      <c r="F68" s="76">
        <f>D68+E68</f>
        <v>1100.83</v>
      </c>
    </row>
    <row r="69" spans="1:6" x14ac:dyDescent="0.2">
      <c r="A69" s="5" t="s">
        <v>525</v>
      </c>
      <c r="B69" s="4" t="s">
        <v>532</v>
      </c>
      <c r="C69" s="4"/>
      <c r="D69" s="76">
        <f>D70</f>
        <v>44.03</v>
      </c>
      <c r="E69" s="76">
        <f t="shared" ref="E69:F69" si="34">E70</f>
        <v>0</v>
      </c>
      <c r="F69" s="76">
        <f t="shared" si="34"/>
        <v>44.03</v>
      </c>
    </row>
    <row r="70" spans="1:6" ht="48" x14ac:dyDescent="0.2">
      <c r="A70" s="5" t="s">
        <v>38</v>
      </c>
      <c r="B70" s="4" t="s">
        <v>532</v>
      </c>
      <c r="C70" s="4" t="s">
        <v>34</v>
      </c>
      <c r="D70" s="76">
        <v>44.03</v>
      </c>
      <c r="E70" s="76"/>
      <c r="F70" s="76">
        <f>D70+E70</f>
        <v>44.03</v>
      </c>
    </row>
    <row r="71" spans="1:6" ht="48" x14ac:dyDescent="0.2">
      <c r="A71" s="5" t="s">
        <v>342</v>
      </c>
      <c r="B71" s="4" t="s">
        <v>590</v>
      </c>
      <c r="C71" s="4"/>
      <c r="D71" s="76">
        <f>D72+D78</f>
        <v>4897.9399999999996</v>
      </c>
      <c r="E71" s="76">
        <f t="shared" ref="E71:F71" si="35">E72+E78</f>
        <v>370.04863</v>
      </c>
      <c r="F71" s="76">
        <f t="shared" si="35"/>
        <v>5267.9886299999998</v>
      </c>
    </row>
    <row r="72" spans="1:6" ht="36" x14ac:dyDescent="0.2">
      <c r="A72" s="5" t="s">
        <v>344</v>
      </c>
      <c r="B72" s="4" t="s">
        <v>345</v>
      </c>
      <c r="C72" s="4"/>
      <c r="D72" s="76">
        <f>D73+D75</f>
        <v>4750.28</v>
      </c>
      <c r="E72" s="76">
        <f t="shared" ref="E72:F72" si="36">E73+E75</f>
        <v>76.782630000000012</v>
      </c>
      <c r="F72" s="76">
        <f t="shared" si="36"/>
        <v>4827.0626299999994</v>
      </c>
    </row>
    <row r="73" spans="1:6" ht="24" x14ac:dyDescent="0.2">
      <c r="A73" s="5" t="s">
        <v>91</v>
      </c>
      <c r="B73" s="4" t="s">
        <v>90</v>
      </c>
      <c r="C73" s="4"/>
      <c r="D73" s="76">
        <f t="shared" ref="D73:F73" si="37">D74</f>
        <v>3915.58</v>
      </c>
      <c r="E73" s="76">
        <f t="shared" si="37"/>
        <v>-179.53</v>
      </c>
      <c r="F73" s="76">
        <f t="shared" si="37"/>
        <v>3736.0499999999997</v>
      </c>
    </row>
    <row r="74" spans="1:6" ht="48" x14ac:dyDescent="0.2">
      <c r="A74" s="5" t="s">
        <v>38</v>
      </c>
      <c r="B74" s="4" t="s">
        <v>90</v>
      </c>
      <c r="C74" s="4" t="s">
        <v>34</v>
      </c>
      <c r="D74" s="76">
        <v>3915.58</v>
      </c>
      <c r="E74" s="76">
        <v>-179.53</v>
      </c>
      <c r="F74" s="76">
        <f>D74+E74</f>
        <v>3736.0499999999997</v>
      </c>
    </row>
    <row r="75" spans="1:6" ht="24" x14ac:dyDescent="0.2">
      <c r="A75" s="5" t="s">
        <v>89</v>
      </c>
      <c r="B75" s="4" t="s">
        <v>88</v>
      </c>
      <c r="C75" s="4"/>
      <c r="D75" s="76">
        <f t="shared" ref="D75:F75" si="38">D76+D77</f>
        <v>834.69999999999993</v>
      </c>
      <c r="E75" s="76">
        <f t="shared" si="38"/>
        <v>256.31263000000001</v>
      </c>
      <c r="F75" s="76">
        <f t="shared" si="38"/>
        <v>1091.0126299999999</v>
      </c>
    </row>
    <row r="76" spans="1:6" ht="24" x14ac:dyDescent="0.2">
      <c r="A76" s="5" t="s">
        <v>47</v>
      </c>
      <c r="B76" s="4" t="s">
        <v>88</v>
      </c>
      <c r="C76" s="4" t="s">
        <v>51</v>
      </c>
      <c r="D76" s="76">
        <v>819.61599999999999</v>
      </c>
      <c r="E76" s="76">
        <f>272.05263-15.74</f>
        <v>256.31263000000001</v>
      </c>
      <c r="F76" s="76">
        <f>D76+E76</f>
        <v>1075.9286299999999</v>
      </c>
    </row>
    <row r="77" spans="1:6" ht="24" x14ac:dyDescent="0.2">
      <c r="A77" s="5" t="s">
        <v>77</v>
      </c>
      <c r="B77" s="4" t="s">
        <v>88</v>
      </c>
      <c r="C77" s="4" t="s">
        <v>87</v>
      </c>
      <c r="D77" s="76">
        <v>15.084</v>
      </c>
      <c r="E77" s="76"/>
      <c r="F77" s="76">
        <f>D77+E77</f>
        <v>15.084</v>
      </c>
    </row>
    <row r="78" spans="1:6" x14ac:dyDescent="0.2">
      <c r="A78" s="5" t="s">
        <v>525</v>
      </c>
      <c r="B78" s="4" t="s">
        <v>533</v>
      </c>
      <c r="C78" s="4"/>
      <c r="D78" s="76">
        <f>D79</f>
        <v>147.66</v>
      </c>
      <c r="E78" s="76">
        <f t="shared" ref="E78:F78" si="39">E79</f>
        <v>293.26600000000002</v>
      </c>
      <c r="F78" s="76">
        <f t="shared" si="39"/>
        <v>440.92600000000004</v>
      </c>
    </row>
    <row r="79" spans="1:6" ht="48" x14ac:dyDescent="0.2">
      <c r="A79" s="5" t="s">
        <v>38</v>
      </c>
      <c r="B79" s="4" t="s">
        <v>533</v>
      </c>
      <c r="C79" s="4" t="s">
        <v>34</v>
      </c>
      <c r="D79" s="76">
        <v>147.66</v>
      </c>
      <c r="E79" s="76">
        <f>293.266</f>
        <v>293.26600000000002</v>
      </c>
      <c r="F79" s="76">
        <f>D79+E79</f>
        <v>440.92600000000004</v>
      </c>
    </row>
    <row r="80" spans="1:6" ht="60" x14ac:dyDescent="0.2">
      <c r="A80" s="5" t="s">
        <v>481</v>
      </c>
      <c r="B80" s="4" t="s">
        <v>591</v>
      </c>
      <c r="C80" s="4"/>
      <c r="D80" s="76">
        <f>D81+D86+D88</f>
        <v>6908.683</v>
      </c>
      <c r="E80" s="76">
        <f t="shared" ref="E80:F80" si="40">E81+E86+E88</f>
        <v>87.611000000000004</v>
      </c>
      <c r="F80" s="76">
        <f t="shared" si="40"/>
        <v>6996.2939999999999</v>
      </c>
    </row>
    <row r="81" spans="1:6" ht="24" x14ac:dyDescent="0.2">
      <c r="A81" s="5" t="s">
        <v>479</v>
      </c>
      <c r="B81" s="4" t="s">
        <v>480</v>
      </c>
      <c r="C81" s="4"/>
      <c r="D81" s="76">
        <f>D82+D84</f>
        <v>1192.83</v>
      </c>
      <c r="E81" s="76">
        <f t="shared" ref="E81:F81" si="41">E82+E84</f>
        <v>35.661000000000001</v>
      </c>
      <c r="F81" s="76">
        <f t="shared" si="41"/>
        <v>1228.491</v>
      </c>
    </row>
    <row r="82" spans="1:6" ht="24" x14ac:dyDescent="0.2">
      <c r="A82" s="5" t="s">
        <v>512</v>
      </c>
      <c r="B82" s="4" t="s">
        <v>86</v>
      </c>
      <c r="C82" s="4"/>
      <c r="D82" s="76">
        <f t="shared" ref="D82:F82" si="42">D83</f>
        <v>982.83</v>
      </c>
      <c r="E82" s="76">
        <f t="shared" si="42"/>
        <v>0</v>
      </c>
      <c r="F82" s="76">
        <f t="shared" si="42"/>
        <v>982.83</v>
      </c>
    </row>
    <row r="83" spans="1:6" ht="48" x14ac:dyDescent="0.2">
      <c r="A83" s="5" t="s">
        <v>38</v>
      </c>
      <c r="B83" s="4" t="s">
        <v>86</v>
      </c>
      <c r="C83" s="4" t="s">
        <v>34</v>
      </c>
      <c r="D83" s="76">
        <v>982.83</v>
      </c>
      <c r="E83" s="76"/>
      <c r="F83" s="76">
        <f>D83+E83</f>
        <v>982.83</v>
      </c>
    </row>
    <row r="84" spans="1:6" x14ac:dyDescent="0.2">
      <c r="A84" s="5" t="s">
        <v>473</v>
      </c>
      <c r="B84" s="4" t="s">
        <v>85</v>
      </c>
      <c r="C84" s="4"/>
      <c r="D84" s="76">
        <f>D85</f>
        <v>210</v>
      </c>
      <c r="E84" s="76">
        <f t="shared" ref="E84:F84" si="43">E85</f>
        <v>35.661000000000001</v>
      </c>
      <c r="F84" s="76">
        <f t="shared" si="43"/>
        <v>245.661</v>
      </c>
    </row>
    <row r="85" spans="1:6" ht="24" x14ac:dyDescent="0.2">
      <c r="A85" s="5" t="s">
        <v>47</v>
      </c>
      <c r="B85" s="4" t="s">
        <v>85</v>
      </c>
      <c r="C85" s="4" t="s">
        <v>51</v>
      </c>
      <c r="D85" s="76">
        <v>210</v>
      </c>
      <c r="E85" s="76">
        <f>19.921+15.74</f>
        <v>35.661000000000001</v>
      </c>
      <c r="F85" s="76">
        <f>D85+E85</f>
        <v>245.661</v>
      </c>
    </row>
    <row r="86" spans="1:6" ht="120" x14ac:dyDescent="0.2">
      <c r="A86" s="5" t="s">
        <v>497</v>
      </c>
      <c r="B86" s="4" t="s">
        <v>83</v>
      </c>
      <c r="C86" s="4"/>
      <c r="D86" s="76">
        <f t="shared" ref="D86:F86" si="44">D87</f>
        <v>5613.6329999999998</v>
      </c>
      <c r="E86" s="76">
        <f t="shared" si="44"/>
        <v>44.8</v>
      </c>
      <c r="F86" s="76">
        <f t="shared" si="44"/>
        <v>5658.433</v>
      </c>
    </row>
    <row r="87" spans="1:6" ht="48" x14ac:dyDescent="0.2">
      <c r="A87" s="5" t="s">
        <v>38</v>
      </c>
      <c r="B87" s="4" t="s">
        <v>83</v>
      </c>
      <c r="C87" s="4" t="s">
        <v>34</v>
      </c>
      <c r="D87" s="76">
        <v>5613.6329999999998</v>
      </c>
      <c r="E87" s="76">
        <f>44.8</f>
        <v>44.8</v>
      </c>
      <c r="F87" s="76">
        <f>D87+E87</f>
        <v>5658.433</v>
      </c>
    </row>
    <row r="88" spans="1:6" x14ac:dyDescent="0.2">
      <c r="A88" s="5" t="s">
        <v>525</v>
      </c>
      <c r="B88" s="4" t="s">
        <v>534</v>
      </c>
      <c r="C88" s="4"/>
      <c r="D88" s="76">
        <f>D89</f>
        <v>102.22</v>
      </c>
      <c r="E88" s="76">
        <f t="shared" ref="E88:F88" si="45">E89</f>
        <v>7.15</v>
      </c>
      <c r="F88" s="76">
        <f t="shared" si="45"/>
        <v>109.37</v>
      </c>
    </row>
    <row r="89" spans="1:6" ht="48" x14ac:dyDescent="0.2">
      <c r="A89" s="5" t="s">
        <v>38</v>
      </c>
      <c r="B89" s="4" t="s">
        <v>534</v>
      </c>
      <c r="C89" s="4" t="s">
        <v>34</v>
      </c>
      <c r="D89" s="76">
        <v>102.22</v>
      </c>
      <c r="E89" s="76">
        <f>7.15</f>
        <v>7.15</v>
      </c>
      <c r="F89" s="76">
        <f>D89+E89</f>
        <v>109.37</v>
      </c>
    </row>
    <row r="90" spans="1:6" s="37" customFormat="1" ht="36" x14ac:dyDescent="0.2">
      <c r="A90" s="5" t="s">
        <v>371</v>
      </c>
      <c r="B90" s="4" t="s">
        <v>41</v>
      </c>
      <c r="C90" s="4"/>
      <c r="D90" s="96">
        <f>D91+D117+D121+D124+D131</f>
        <v>31342.486439999993</v>
      </c>
      <c r="E90" s="96">
        <f t="shared" ref="E90:F90" si="46">E91+E117+E121+E124+E131</f>
        <v>11444.009000000002</v>
      </c>
      <c r="F90" s="96">
        <f t="shared" si="46"/>
        <v>42786.495439999992</v>
      </c>
    </row>
    <row r="91" spans="1:6" s="37" customFormat="1" ht="24" x14ac:dyDescent="0.2">
      <c r="A91" s="5" t="s">
        <v>40</v>
      </c>
      <c r="B91" s="4" t="s">
        <v>439</v>
      </c>
      <c r="C91" s="4"/>
      <c r="D91" s="96">
        <f>D92+D99+D102+D105+D107+D114+D95+D109+D112</f>
        <v>20344.306439999997</v>
      </c>
      <c r="E91" s="96">
        <f t="shared" ref="E91:F91" si="47">E92+E99+E102+E105+E107+E114+E95+E109+E112</f>
        <v>11184.409000000001</v>
      </c>
      <c r="F91" s="96">
        <f t="shared" si="47"/>
        <v>31528.715439999993</v>
      </c>
    </row>
    <row r="92" spans="1:6" s="37" customFormat="1" ht="24" x14ac:dyDescent="0.2">
      <c r="A92" s="5" t="s">
        <v>451</v>
      </c>
      <c r="B92" s="4" t="s">
        <v>39</v>
      </c>
      <c r="C92" s="4"/>
      <c r="D92" s="97">
        <f>D93+D94</f>
        <v>11666.95</v>
      </c>
      <c r="E92" s="97">
        <f t="shared" ref="E92:F92" si="48">E93+E94</f>
        <v>131.18163000000001</v>
      </c>
      <c r="F92" s="97">
        <f t="shared" si="48"/>
        <v>11798.13163</v>
      </c>
    </row>
    <row r="93" spans="1:6" s="37" customFormat="1" ht="24" x14ac:dyDescent="0.2">
      <c r="A93" s="5" t="s">
        <v>47</v>
      </c>
      <c r="B93" s="4" t="s">
        <v>39</v>
      </c>
      <c r="C93" s="4" t="s">
        <v>51</v>
      </c>
      <c r="D93" s="100">
        <v>84</v>
      </c>
      <c r="E93" s="100">
        <v>-84</v>
      </c>
      <c r="F93" s="100">
        <f>D93+E93</f>
        <v>0</v>
      </c>
    </row>
    <row r="94" spans="1:6" s="37" customFormat="1" ht="24" x14ac:dyDescent="0.2">
      <c r="A94" s="5" t="s">
        <v>29</v>
      </c>
      <c r="B94" s="4" t="s">
        <v>39</v>
      </c>
      <c r="C94" s="4" t="s">
        <v>26</v>
      </c>
      <c r="D94" s="97">
        <v>11582.95</v>
      </c>
      <c r="E94" s="97">
        <f>215.18163</f>
        <v>215.18163000000001</v>
      </c>
      <c r="F94" s="76">
        <f>D94+E94</f>
        <v>11798.13163</v>
      </c>
    </row>
    <row r="95" spans="1:6" s="37" customFormat="1" ht="36" x14ac:dyDescent="0.2">
      <c r="A95" s="5" t="s">
        <v>457</v>
      </c>
      <c r="B95" s="4" t="s">
        <v>35</v>
      </c>
      <c r="C95" s="4"/>
      <c r="D95" s="126">
        <f>D96+D97+D98</f>
        <v>1798.405</v>
      </c>
      <c r="E95" s="126">
        <f t="shared" ref="E95:F95" si="49">E96+E97+E98</f>
        <v>5</v>
      </c>
      <c r="F95" s="126">
        <f t="shared" si="49"/>
        <v>1803.405</v>
      </c>
    </row>
    <row r="96" spans="1:6" s="37" customFormat="1" ht="48" x14ac:dyDescent="0.2">
      <c r="A96" s="5" t="s">
        <v>38</v>
      </c>
      <c r="B96" s="4" t="s">
        <v>35</v>
      </c>
      <c r="C96" s="4" t="s">
        <v>34</v>
      </c>
      <c r="D96" s="126">
        <v>683.55</v>
      </c>
      <c r="E96" s="126"/>
      <c r="F96" s="76">
        <f>D96+E96</f>
        <v>683.55</v>
      </c>
    </row>
    <row r="97" spans="1:6" s="37" customFormat="1" ht="24" x14ac:dyDescent="0.2">
      <c r="A97" s="5" t="s">
        <v>47</v>
      </c>
      <c r="B97" s="4" t="s">
        <v>35</v>
      </c>
      <c r="C97" s="4" t="s">
        <v>51</v>
      </c>
      <c r="D97" s="126">
        <v>1083.355</v>
      </c>
      <c r="E97" s="126">
        <v>5</v>
      </c>
      <c r="F97" s="76">
        <f>D97+E97</f>
        <v>1088.355</v>
      </c>
    </row>
    <row r="98" spans="1:6" s="37" customFormat="1" ht="24" x14ac:dyDescent="0.2">
      <c r="A98" s="8" t="s">
        <v>77</v>
      </c>
      <c r="B98" s="4" t="s">
        <v>35</v>
      </c>
      <c r="C98" s="4">
        <v>800</v>
      </c>
      <c r="D98" s="126">
        <v>31.5</v>
      </c>
      <c r="E98" s="126"/>
      <c r="F98" s="76">
        <f>D98+E98</f>
        <v>31.5</v>
      </c>
    </row>
    <row r="99" spans="1:6" s="37" customFormat="1" hidden="1" x14ac:dyDescent="0.2">
      <c r="A99" s="5" t="s">
        <v>542</v>
      </c>
      <c r="B99" s="4" t="s">
        <v>540</v>
      </c>
      <c r="C99" s="4"/>
      <c r="D99" s="76">
        <f>D100+D101</f>
        <v>0</v>
      </c>
      <c r="E99" s="76">
        <f t="shared" ref="E99:F99" si="50">E100+E101</f>
        <v>0</v>
      </c>
      <c r="F99" s="76">
        <f t="shared" si="50"/>
        <v>0</v>
      </c>
    </row>
    <row r="100" spans="1:6" s="37" customFormat="1" hidden="1" x14ac:dyDescent="0.2">
      <c r="A100" s="5" t="s">
        <v>8</v>
      </c>
      <c r="B100" s="4" t="s">
        <v>540</v>
      </c>
      <c r="C100" s="4" t="s">
        <v>5</v>
      </c>
      <c r="D100" s="76"/>
      <c r="E100" s="76"/>
      <c r="F100" s="76">
        <f>D100+E100</f>
        <v>0</v>
      </c>
    </row>
    <row r="101" spans="1:6" s="37" customFormat="1" ht="24" hidden="1" x14ac:dyDescent="0.2">
      <c r="A101" s="5" t="s">
        <v>29</v>
      </c>
      <c r="B101" s="4" t="s">
        <v>540</v>
      </c>
      <c r="C101" s="4" t="s">
        <v>26</v>
      </c>
      <c r="D101" s="76"/>
      <c r="E101" s="76"/>
      <c r="F101" s="76">
        <f>D101+E101</f>
        <v>0</v>
      </c>
    </row>
    <row r="102" spans="1:6" s="37" customFormat="1" ht="24" x14ac:dyDescent="0.2">
      <c r="A102" s="5" t="s">
        <v>543</v>
      </c>
      <c r="B102" s="4" t="s">
        <v>541</v>
      </c>
      <c r="C102" s="4"/>
      <c r="D102" s="76">
        <f>D103+D104</f>
        <v>3079.8272299999999</v>
      </c>
      <c r="E102" s="76">
        <f t="shared" ref="E102:F102" si="51">E103+E104</f>
        <v>0</v>
      </c>
      <c r="F102" s="76">
        <f t="shared" si="51"/>
        <v>3079.8272299999999</v>
      </c>
    </row>
    <row r="103" spans="1:6" s="37" customFormat="1" x14ac:dyDescent="0.2">
      <c r="A103" s="5" t="s">
        <v>8</v>
      </c>
      <c r="B103" s="4" t="s">
        <v>541</v>
      </c>
      <c r="C103" s="4" t="s">
        <v>5</v>
      </c>
      <c r="D103" s="76">
        <v>2900.5373199999999</v>
      </c>
      <c r="E103" s="76"/>
      <c r="F103" s="76">
        <f>D103+E103</f>
        <v>2900.5373199999999</v>
      </c>
    </row>
    <row r="104" spans="1:6" s="37" customFormat="1" ht="24" x14ac:dyDescent="0.2">
      <c r="A104" s="5" t="s">
        <v>29</v>
      </c>
      <c r="B104" s="4" t="s">
        <v>541</v>
      </c>
      <c r="C104" s="4" t="s">
        <v>26</v>
      </c>
      <c r="D104" s="76">
        <v>179.28990999999999</v>
      </c>
      <c r="E104" s="76"/>
      <c r="F104" s="76">
        <f>D104+E104</f>
        <v>179.28990999999999</v>
      </c>
    </row>
    <row r="105" spans="1:6" s="37" customFormat="1" ht="36" x14ac:dyDescent="0.2">
      <c r="A105" s="5" t="s">
        <v>559</v>
      </c>
      <c r="B105" s="4" t="s">
        <v>557</v>
      </c>
      <c r="C105" s="4"/>
      <c r="D105" s="97">
        <f>D106</f>
        <v>1741.34421</v>
      </c>
      <c r="E105" s="97">
        <f t="shared" ref="E105:F105" si="52">E106</f>
        <v>0</v>
      </c>
      <c r="F105" s="97">
        <f t="shared" si="52"/>
        <v>1741.34421</v>
      </c>
    </row>
    <row r="106" spans="1:6" s="37" customFormat="1" ht="24" x14ac:dyDescent="0.2">
      <c r="A106" s="5" t="s">
        <v>29</v>
      </c>
      <c r="B106" s="4" t="s">
        <v>557</v>
      </c>
      <c r="C106" s="4" t="s">
        <v>26</v>
      </c>
      <c r="D106" s="97">
        <v>1741.34421</v>
      </c>
      <c r="E106" s="97"/>
      <c r="F106" s="76">
        <f>D106+E106</f>
        <v>1741.34421</v>
      </c>
    </row>
    <row r="107" spans="1:6" s="37" customFormat="1" ht="36" hidden="1" x14ac:dyDescent="0.2">
      <c r="A107" s="5" t="s">
        <v>560</v>
      </c>
      <c r="B107" s="4" t="s">
        <v>558</v>
      </c>
      <c r="C107" s="4"/>
      <c r="D107" s="97">
        <f>D108</f>
        <v>0</v>
      </c>
      <c r="E107" s="97">
        <f t="shared" ref="E107:F107" si="53">E108</f>
        <v>0</v>
      </c>
      <c r="F107" s="97">
        <f t="shared" si="53"/>
        <v>0</v>
      </c>
    </row>
    <row r="108" spans="1:6" s="37" customFormat="1" ht="24" hidden="1" x14ac:dyDescent="0.2">
      <c r="A108" s="5" t="s">
        <v>29</v>
      </c>
      <c r="B108" s="4" t="s">
        <v>558</v>
      </c>
      <c r="C108" s="4" t="s">
        <v>26</v>
      </c>
      <c r="D108" s="97"/>
      <c r="E108" s="97"/>
      <c r="F108" s="76">
        <f>D108+E108</f>
        <v>0</v>
      </c>
    </row>
    <row r="109" spans="1:6" s="37" customFormat="1" ht="24" x14ac:dyDescent="0.2">
      <c r="A109" s="5" t="s">
        <v>569</v>
      </c>
      <c r="B109" s="4" t="s">
        <v>568</v>
      </c>
      <c r="C109" s="4"/>
      <c r="D109" s="76">
        <f>D110+D111</f>
        <v>0</v>
      </c>
      <c r="E109" s="76">
        <f t="shared" ref="E109:F109" si="54">E110+E111</f>
        <v>5031.0183699999998</v>
      </c>
      <c r="F109" s="76">
        <f t="shared" si="54"/>
        <v>5031.0183699999998</v>
      </c>
    </row>
    <row r="110" spans="1:6" s="37" customFormat="1" x14ac:dyDescent="0.2">
      <c r="A110" s="5" t="s">
        <v>8</v>
      </c>
      <c r="B110" s="4" t="s">
        <v>568</v>
      </c>
      <c r="C110" s="4" t="s">
        <v>5</v>
      </c>
      <c r="D110" s="76"/>
      <c r="E110" s="76">
        <f>204.531+204.531</f>
        <v>409.06200000000001</v>
      </c>
      <c r="F110" s="76">
        <f>D110+E110</f>
        <v>409.06200000000001</v>
      </c>
    </row>
    <row r="111" spans="1:6" s="37" customFormat="1" ht="24" x14ac:dyDescent="0.2">
      <c r="A111" s="5" t="s">
        <v>29</v>
      </c>
      <c r="B111" s="4" t="s">
        <v>568</v>
      </c>
      <c r="C111" s="4" t="s">
        <v>26</v>
      </c>
      <c r="D111" s="76"/>
      <c r="E111" s="76">
        <v>4621.9563699999999</v>
      </c>
      <c r="F111" s="76">
        <f>D111+E111</f>
        <v>4621.9563699999999</v>
      </c>
    </row>
    <row r="112" spans="1:6" s="37" customFormat="1" ht="25.5" x14ac:dyDescent="0.2">
      <c r="A112" s="1" t="s">
        <v>575</v>
      </c>
      <c r="B112" s="4" t="s">
        <v>584</v>
      </c>
      <c r="C112" s="4"/>
      <c r="D112" s="76">
        <f>D113</f>
        <v>0</v>
      </c>
      <c r="E112" s="76">
        <f t="shared" ref="E112:F112" si="55">E113</f>
        <v>2269.6</v>
      </c>
      <c r="F112" s="76">
        <f t="shared" si="55"/>
        <v>2269.6</v>
      </c>
    </row>
    <row r="113" spans="1:9" s="37" customFormat="1" ht="25.5" x14ac:dyDescent="0.2">
      <c r="A113" s="1" t="s">
        <v>29</v>
      </c>
      <c r="B113" s="4" t="s">
        <v>584</v>
      </c>
      <c r="C113" s="4" t="s">
        <v>26</v>
      </c>
      <c r="D113" s="76"/>
      <c r="E113" s="76">
        <v>2269.6</v>
      </c>
      <c r="F113" s="76">
        <f>D113+E113</f>
        <v>2269.6</v>
      </c>
    </row>
    <row r="114" spans="1:9" s="37" customFormat="1" x14ac:dyDescent="0.2">
      <c r="A114" s="5" t="s">
        <v>525</v>
      </c>
      <c r="B114" s="4" t="s">
        <v>561</v>
      </c>
      <c r="C114" s="4"/>
      <c r="D114" s="76">
        <f>D116+D115</f>
        <v>2057.7800000000002</v>
      </c>
      <c r="E114" s="76">
        <f t="shared" ref="E114:F114" si="56">E116+E115</f>
        <v>3747.6090000000004</v>
      </c>
      <c r="F114" s="76">
        <f t="shared" si="56"/>
        <v>5805.389000000001</v>
      </c>
    </row>
    <row r="115" spans="1:9" s="37" customFormat="1" ht="48" x14ac:dyDescent="0.2">
      <c r="A115" s="5" t="s">
        <v>38</v>
      </c>
      <c r="B115" s="4" t="s">
        <v>561</v>
      </c>
      <c r="C115" s="4" t="s">
        <v>34</v>
      </c>
      <c r="D115" s="76">
        <v>27.34</v>
      </c>
      <c r="E115" s="76">
        <v>254.26</v>
      </c>
      <c r="F115" s="76">
        <f>D115+E115</f>
        <v>281.59999999999997</v>
      </c>
      <c r="G115" s="3"/>
      <c r="H115" s="3"/>
      <c r="I115" s="3"/>
    </row>
    <row r="116" spans="1:9" s="37" customFormat="1" ht="25.5" x14ac:dyDescent="0.2">
      <c r="A116" s="1" t="s">
        <v>29</v>
      </c>
      <c r="B116" s="4" t="s">
        <v>561</v>
      </c>
      <c r="C116" s="4" t="s">
        <v>26</v>
      </c>
      <c r="D116" s="76">
        <v>2030.44</v>
      </c>
      <c r="E116" s="76">
        <f>3493.349</f>
        <v>3493.3490000000002</v>
      </c>
      <c r="F116" s="76">
        <f>D116+E116</f>
        <v>5523.7890000000007</v>
      </c>
      <c r="G116" s="3"/>
      <c r="H116" s="3"/>
      <c r="I116" s="3"/>
    </row>
    <row r="117" spans="1:9" ht="36" x14ac:dyDescent="0.2">
      <c r="A117" s="5" t="s">
        <v>498</v>
      </c>
      <c r="B117" s="4" t="s">
        <v>372</v>
      </c>
      <c r="C117" s="4"/>
      <c r="D117" s="96">
        <f>D118</f>
        <v>628.79999999999995</v>
      </c>
      <c r="E117" s="96">
        <f t="shared" ref="E117:F117" si="57">E118</f>
        <v>0</v>
      </c>
      <c r="F117" s="96">
        <f t="shared" si="57"/>
        <v>628.79999999999995</v>
      </c>
    </row>
    <row r="118" spans="1:9" ht="36" x14ac:dyDescent="0.2">
      <c r="A118" s="5" t="s">
        <v>175</v>
      </c>
      <c r="B118" s="4" t="s">
        <v>174</v>
      </c>
      <c r="C118" s="4"/>
      <c r="D118" s="96">
        <f>D119+D120</f>
        <v>628.79999999999995</v>
      </c>
      <c r="E118" s="96">
        <f t="shared" ref="E118:F118" si="58">E119+E120</f>
        <v>0</v>
      </c>
      <c r="F118" s="96">
        <f t="shared" si="58"/>
        <v>628.79999999999995</v>
      </c>
    </row>
    <row r="119" spans="1:9" ht="48" x14ac:dyDescent="0.2">
      <c r="A119" s="5" t="s">
        <v>38</v>
      </c>
      <c r="B119" s="4" t="s">
        <v>174</v>
      </c>
      <c r="C119" s="4" t="s">
        <v>34</v>
      </c>
      <c r="D119" s="96">
        <f>419+131+6</f>
        <v>556</v>
      </c>
      <c r="E119" s="96"/>
      <c r="F119" s="76">
        <f>D119+E119</f>
        <v>556</v>
      </c>
    </row>
    <row r="120" spans="1:9" ht="24" x14ac:dyDescent="0.2">
      <c r="A120" s="5" t="s">
        <v>47</v>
      </c>
      <c r="B120" s="4" t="s">
        <v>174</v>
      </c>
      <c r="C120" s="4" t="s">
        <v>51</v>
      </c>
      <c r="D120" s="96">
        <v>72.8</v>
      </c>
      <c r="E120" s="96"/>
      <c r="F120" s="76">
        <f>D120+E120</f>
        <v>72.8</v>
      </c>
    </row>
    <row r="121" spans="1:9" s="37" customFormat="1" ht="24" x14ac:dyDescent="0.2">
      <c r="A121" s="5" t="s">
        <v>303</v>
      </c>
      <c r="B121" s="4" t="s">
        <v>452</v>
      </c>
      <c r="C121" s="4"/>
      <c r="D121" s="97">
        <f t="shared" ref="D121:F122" si="59">D122</f>
        <v>9349.3799999999992</v>
      </c>
      <c r="E121" s="97">
        <f t="shared" si="59"/>
        <v>9.6</v>
      </c>
      <c r="F121" s="97">
        <f t="shared" si="59"/>
        <v>9358.98</v>
      </c>
    </row>
    <row r="122" spans="1:9" s="37" customFormat="1" ht="24" x14ac:dyDescent="0.2">
      <c r="A122" s="5" t="s">
        <v>454</v>
      </c>
      <c r="B122" s="4" t="s">
        <v>453</v>
      </c>
      <c r="C122" s="4"/>
      <c r="D122" s="97">
        <f>D123</f>
        <v>9349.3799999999992</v>
      </c>
      <c r="E122" s="97">
        <f t="shared" si="59"/>
        <v>9.6</v>
      </c>
      <c r="F122" s="97">
        <f t="shared" si="59"/>
        <v>9358.98</v>
      </c>
    </row>
    <row r="123" spans="1:9" s="37" customFormat="1" ht="24" x14ac:dyDescent="0.2">
      <c r="A123" s="5" t="s">
        <v>29</v>
      </c>
      <c r="B123" s="4" t="s">
        <v>453</v>
      </c>
      <c r="C123" s="4" t="s">
        <v>26</v>
      </c>
      <c r="D123" s="97">
        <v>9349.3799999999992</v>
      </c>
      <c r="E123" s="97">
        <v>9.6</v>
      </c>
      <c r="F123" s="76">
        <f>D123+E123</f>
        <v>9358.98</v>
      </c>
    </row>
    <row r="124" spans="1:9" s="37" customFormat="1" ht="24" x14ac:dyDescent="0.2">
      <c r="A124" s="5" t="s">
        <v>268</v>
      </c>
      <c r="B124" s="4" t="s">
        <v>448</v>
      </c>
      <c r="C124" s="4"/>
      <c r="D124" s="97">
        <f>D125+D127+D129</f>
        <v>150</v>
      </c>
      <c r="E124" s="97">
        <f t="shared" ref="E124:F124" si="60">E125+E127+E129</f>
        <v>-100</v>
      </c>
      <c r="F124" s="97">
        <f t="shared" si="60"/>
        <v>50</v>
      </c>
    </row>
    <row r="125" spans="1:9" s="37" customFormat="1" ht="24" x14ac:dyDescent="0.2">
      <c r="A125" s="5" t="s">
        <v>450</v>
      </c>
      <c r="B125" s="4" t="s">
        <v>449</v>
      </c>
      <c r="C125" s="4"/>
      <c r="D125" s="97">
        <f>D126</f>
        <v>50</v>
      </c>
      <c r="E125" s="97">
        <f t="shared" ref="E125:F125" si="61">E126</f>
        <v>0</v>
      </c>
      <c r="F125" s="97">
        <f t="shared" si="61"/>
        <v>50</v>
      </c>
    </row>
    <row r="126" spans="1:9" s="37" customFormat="1" ht="24" x14ac:dyDescent="0.2">
      <c r="A126" s="5" t="s">
        <v>47</v>
      </c>
      <c r="B126" s="4" t="s">
        <v>449</v>
      </c>
      <c r="C126" s="4" t="s">
        <v>51</v>
      </c>
      <c r="D126" s="97">
        <v>50</v>
      </c>
      <c r="E126" s="97"/>
      <c r="F126" s="76">
        <f>D126+E126</f>
        <v>50</v>
      </c>
    </row>
    <row r="127" spans="1:9" s="37" customFormat="1" ht="24" x14ac:dyDescent="0.2">
      <c r="A127" s="5" t="s">
        <v>440</v>
      </c>
      <c r="B127" s="4" t="s">
        <v>522</v>
      </c>
      <c r="C127" s="4"/>
      <c r="D127" s="96">
        <f>D128</f>
        <v>100</v>
      </c>
      <c r="E127" s="96">
        <f t="shared" ref="E127:F127" si="62">E128</f>
        <v>-100</v>
      </c>
      <c r="F127" s="96">
        <f t="shared" si="62"/>
        <v>0</v>
      </c>
    </row>
    <row r="128" spans="1:9" s="37" customFormat="1" x14ac:dyDescent="0.2">
      <c r="A128" s="5" t="s">
        <v>45</v>
      </c>
      <c r="B128" s="4" t="s">
        <v>522</v>
      </c>
      <c r="C128" s="4" t="s">
        <v>43</v>
      </c>
      <c r="D128" s="96">
        <v>100</v>
      </c>
      <c r="E128" s="96">
        <v>-100</v>
      </c>
      <c r="F128" s="76">
        <f>D128+E128</f>
        <v>0</v>
      </c>
    </row>
    <row r="129" spans="1:7" s="37" customFormat="1" ht="24" hidden="1" x14ac:dyDescent="0.2">
      <c r="A129" s="5" t="s">
        <v>63</v>
      </c>
      <c r="B129" s="4" t="s">
        <v>523</v>
      </c>
      <c r="C129" s="4"/>
      <c r="D129" s="96">
        <f t="shared" ref="D129:F129" si="63">D130</f>
        <v>0</v>
      </c>
      <c r="E129" s="96">
        <f t="shared" si="63"/>
        <v>0</v>
      </c>
      <c r="F129" s="96">
        <f t="shared" si="63"/>
        <v>0</v>
      </c>
    </row>
    <row r="130" spans="1:7" s="37" customFormat="1" hidden="1" x14ac:dyDescent="0.2">
      <c r="A130" s="5" t="s">
        <v>45</v>
      </c>
      <c r="B130" s="4" t="s">
        <v>523</v>
      </c>
      <c r="C130" s="4" t="s">
        <v>43</v>
      </c>
      <c r="D130" s="96"/>
      <c r="E130" s="96"/>
      <c r="F130" s="76">
        <f>D130+E130</f>
        <v>0</v>
      </c>
    </row>
    <row r="131" spans="1:7" s="37" customFormat="1" ht="36" x14ac:dyDescent="0.2">
      <c r="A131" s="5" t="s">
        <v>48</v>
      </c>
      <c r="B131" s="4" t="s">
        <v>459</v>
      </c>
      <c r="C131" s="4"/>
      <c r="D131" s="96">
        <f t="shared" ref="D131:F131" si="64">D132</f>
        <v>870</v>
      </c>
      <c r="E131" s="96">
        <f t="shared" si="64"/>
        <v>350</v>
      </c>
      <c r="F131" s="96">
        <f t="shared" si="64"/>
        <v>1220</v>
      </c>
    </row>
    <row r="132" spans="1:7" s="37" customFormat="1" x14ac:dyDescent="0.2">
      <c r="A132" s="5" t="s">
        <v>461</v>
      </c>
      <c r="B132" s="4" t="s">
        <v>460</v>
      </c>
      <c r="C132" s="4"/>
      <c r="D132" s="96">
        <f t="shared" ref="D132:F132" si="65">D133+D134</f>
        <v>870</v>
      </c>
      <c r="E132" s="96">
        <f t="shared" si="65"/>
        <v>350</v>
      </c>
      <c r="F132" s="96">
        <f t="shared" si="65"/>
        <v>1220</v>
      </c>
    </row>
    <row r="133" spans="1:7" s="37" customFormat="1" ht="48" x14ac:dyDescent="0.2">
      <c r="A133" s="5" t="s">
        <v>38</v>
      </c>
      <c r="B133" s="4" t="s">
        <v>460</v>
      </c>
      <c r="C133" s="4">
        <v>100</v>
      </c>
      <c r="D133" s="96">
        <v>50</v>
      </c>
      <c r="E133" s="96"/>
      <c r="F133" s="76">
        <f>D133+E133</f>
        <v>50</v>
      </c>
    </row>
    <row r="134" spans="1:7" s="37" customFormat="1" ht="24" x14ac:dyDescent="0.2">
      <c r="A134" s="5" t="s">
        <v>47</v>
      </c>
      <c r="B134" s="4" t="s">
        <v>460</v>
      </c>
      <c r="C134" s="4">
        <v>200</v>
      </c>
      <c r="D134" s="96">
        <v>820</v>
      </c>
      <c r="E134" s="96">
        <v>350</v>
      </c>
      <c r="F134" s="76">
        <f>D134+E134</f>
        <v>1170</v>
      </c>
    </row>
    <row r="135" spans="1:7" ht="51" x14ac:dyDescent="0.2">
      <c r="A135" s="9" t="s">
        <v>358</v>
      </c>
      <c r="B135" s="4" t="s">
        <v>57</v>
      </c>
      <c r="C135" s="4"/>
      <c r="D135" s="99">
        <f>D136+D143</f>
        <v>1367.51</v>
      </c>
      <c r="E135" s="99">
        <f t="shared" ref="E135:F135" si="66">E136+E143</f>
        <v>337.26326</v>
      </c>
      <c r="F135" s="99">
        <f t="shared" si="66"/>
        <v>1704.7732599999999</v>
      </c>
    </row>
    <row r="136" spans="1:7" s="37" customFormat="1" ht="24" x14ac:dyDescent="0.2">
      <c r="A136" s="5" t="s">
        <v>55</v>
      </c>
      <c r="B136" s="4" t="s">
        <v>359</v>
      </c>
      <c r="C136" s="4"/>
      <c r="D136" s="76">
        <f>D137+D139+D141</f>
        <v>787.51</v>
      </c>
      <c r="E136" s="76">
        <f t="shared" ref="E136:F136" si="67">E137+E139+E141</f>
        <v>37.263260000000002</v>
      </c>
      <c r="F136" s="76">
        <f t="shared" si="67"/>
        <v>824.77326000000005</v>
      </c>
      <c r="G136" s="3"/>
    </row>
    <row r="137" spans="1:7" s="37" customFormat="1" ht="24" x14ac:dyDescent="0.2">
      <c r="A137" s="5" t="s">
        <v>458</v>
      </c>
      <c r="B137" s="4" t="s">
        <v>52</v>
      </c>
      <c r="C137" s="4"/>
      <c r="D137" s="76">
        <f t="shared" ref="D137:F137" si="68">D138</f>
        <v>100</v>
      </c>
      <c r="E137" s="76">
        <f t="shared" si="68"/>
        <v>37.263260000000002</v>
      </c>
      <c r="F137" s="76">
        <f t="shared" si="68"/>
        <v>137.26326</v>
      </c>
    </row>
    <row r="138" spans="1:7" s="37" customFormat="1" ht="24" x14ac:dyDescent="0.2">
      <c r="A138" s="5" t="s">
        <v>47</v>
      </c>
      <c r="B138" s="4" t="s">
        <v>52</v>
      </c>
      <c r="C138" s="4" t="s">
        <v>51</v>
      </c>
      <c r="D138" s="76">
        <v>100</v>
      </c>
      <c r="E138" s="76">
        <f>37.26326</f>
        <v>37.263260000000002</v>
      </c>
      <c r="F138" s="76">
        <f>D138+E138</f>
        <v>137.26326</v>
      </c>
    </row>
    <row r="139" spans="1:7" ht="38.25" x14ac:dyDescent="0.2">
      <c r="A139" s="9" t="s">
        <v>489</v>
      </c>
      <c r="B139" s="4" t="s">
        <v>56</v>
      </c>
      <c r="C139" s="4"/>
      <c r="D139" s="99">
        <f t="shared" ref="D139:F139" si="69">D140</f>
        <v>78.3</v>
      </c>
      <c r="E139" s="99">
        <f t="shared" si="69"/>
        <v>0</v>
      </c>
      <c r="F139" s="99">
        <f t="shared" si="69"/>
        <v>78.3</v>
      </c>
    </row>
    <row r="140" spans="1:7" ht="48" x14ac:dyDescent="0.2">
      <c r="A140" s="5" t="s">
        <v>38</v>
      </c>
      <c r="B140" s="4" t="s">
        <v>56</v>
      </c>
      <c r="C140" s="4" t="s">
        <v>34</v>
      </c>
      <c r="D140" s="99">
        <v>78.3</v>
      </c>
      <c r="E140" s="99"/>
      <c r="F140" s="76">
        <f>D140+E140</f>
        <v>78.3</v>
      </c>
    </row>
    <row r="141" spans="1:7" s="37" customFormat="1" ht="60" x14ac:dyDescent="0.2">
      <c r="A141" s="5" t="s">
        <v>302</v>
      </c>
      <c r="B141" s="4" t="s">
        <v>62</v>
      </c>
      <c r="C141" s="4"/>
      <c r="D141" s="96">
        <f t="shared" ref="D141:F141" si="70">D142</f>
        <v>609.21</v>
      </c>
      <c r="E141" s="96">
        <f t="shared" si="70"/>
        <v>0</v>
      </c>
      <c r="F141" s="96">
        <f t="shared" si="70"/>
        <v>609.21</v>
      </c>
    </row>
    <row r="142" spans="1:7" s="37" customFormat="1" x14ac:dyDescent="0.2">
      <c r="A142" s="5" t="s">
        <v>45</v>
      </c>
      <c r="B142" s="4" t="s">
        <v>62</v>
      </c>
      <c r="C142" s="4" t="s">
        <v>43</v>
      </c>
      <c r="D142" s="96">
        <v>609.21</v>
      </c>
      <c r="E142" s="96"/>
      <c r="F142" s="76">
        <f>D142+E142</f>
        <v>609.21</v>
      </c>
    </row>
    <row r="143" spans="1:7" ht="36" x14ac:dyDescent="0.2">
      <c r="A143" s="5" t="s">
        <v>323</v>
      </c>
      <c r="B143" s="4" t="s">
        <v>433</v>
      </c>
      <c r="C143" s="4"/>
      <c r="D143" s="95">
        <f>D144+D146+D148</f>
        <v>580</v>
      </c>
      <c r="E143" s="95">
        <f t="shared" ref="E143:F143" si="71">E144+E146+E148</f>
        <v>300</v>
      </c>
      <c r="F143" s="95">
        <f t="shared" si="71"/>
        <v>880</v>
      </c>
    </row>
    <row r="144" spans="1:7" ht="36" x14ac:dyDescent="0.2">
      <c r="A144" s="5" t="s">
        <v>435</v>
      </c>
      <c r="B144" s="4" t="s">
        <v>434</v>
      </c>
      <c r="C144" s="4"/>
      <c r="D144" s="95">
        <f t="shared" ref="D144:F144" si="72">D145</f>
        <v>0</v>
      </c>
      <c r="E144" s="95">
        <f t="shared" si="72"/>
        <v>300</v>
      </c>
      <c r="F144" s="95">
        <f t="shared" si="72"/>
        <v>300</v>
      </c>
    </row>
    <row r="145" spans="1:6" ht="24" x14ac:dyDescent="0.2">
      <c r="A145" s="5" t="s">
        <v>47</v>
      </c>
      <c r="B145" s="4" t="s">
        <v>434</v>
      </c>
      <c r="C145" s="4">
        <v>200</v>
      </c>
      <c r="D145" s="95"/>
      <c r="E145" s="95">
        <v>300</v>
      </c>
      <c r="F145" s="76">
        <f>D145+E145</f>
        <v>300</v>
      </c>
    </row>
    <row r="146" spans="1:6" ht="24" x14ac:dyDescent="0.2">
      <c r="A146" s="5" t="s">
        <v>436</v>
      </c>
      <c r="B146" s="4" t="s">
        <v>437</v>
      </c>
      <c r="C146" s="4"/>
      <c r="D146" s="76">
        <f t="shared" ref="D146:F146" si="73">D147</f>
        <v>500</v>
      </c>
      <c r="E146" s="76">
        <f t="shared" si="73"/>
        <v>0</v>
      </c>
      <c r="F146" s="76">
        <f t="shared" si="73"/>
        <v>500</v>
      </c>
    </row>
    <row r="147" spans="1:6" x14ac:dyDescent="0.2">
      <c r="A147" s="5" t="s">
        <v>45</v>
      </c>
      <c r="B147" s="4" t="s">
        <v>437</v>
      </c>
      <c r="C147" s="4" t="s">
        <v>43</v>
      </c>
      <c r="D147" s="97">
        <v>500</v>
      </c>
      <c r="E147" s="97"/>
      <c r="F147" s="76">
        <f>D147+E147</f>
        <v>500</v>
      </c>
    </row>
    <row r="148" spans="1:6" s="37" customFormat="1" ht="36" x14ac:dyDescent="0.2">
      <c r="A148" s="5" t="s">
        <v>442</v>
      </c>
      <c r="B148" s="4" t="s">
        <v>441</v>
      </c>
      <c r="C148" s="4"/>
      <c r="D148" s="76">
        <f>D149</f>
        <v>80</v>
      </c>
      <c r="E148" s="76">
        <f t="shared" ref="E148:F148" si="74">E149</f>
        <v>0</v>
      </c>
      <c r="F148" s="76">
        <f t="shared" si="74"/>
        <v>80</v>
      </c>
    </row>
    <row r="149" spans="1:6" s="37" customFormat="1" x14ac:dyDescent="0.2">
      <c r="A149" s="5" t="s">
        <v>45</v>
      </c>
      <c r="B149" s="4" t="s">
        <v>441</v>
      </c>
      <c r="C149" s="4" t="s">
        <v>43</v>
      </c>
      <c r="D149" s="97">
        <v>80</v>
      </c>
      <c r="E149" s="97"/>
      <c r="F149" s="76">
        <f>D149+E149</f>
        <v>80</v>
      </c>
    </row>
    <row r="150" spans="1:6" ht="36" x14ac:dyDescent="0.2">
      <c r="A150" s="5" t="s">
        <v>332</v>
      </c>
      <c r="B150" s="4" t="s">
        <v>60</v>
      </c>
      <c r="C150" s="4"/>
      <c r="D150" s="76">
        <f>D151+D184+D202+D213+D217</f>
        <v>301497.83569999994</v>
      </c>
      <c r="E150" s="76">
        <f t="shared" ref="E150:F150" si="75">E151+E184+E202+E213+E217</f>
        <v>34105.686999999998</v>
      </c>
      <c r="F150" s="76">
        <f t="shared" si="75"/>
        <v>335603.52269999997</v>
      </c>
    </row>
    <row r="151" spans="1:6" x14ac:dyDescent="0.2">
      <c r="A151" s="5" t="s">
        <v>119</v>
      </c>
      <c r="B151" s="4" t="s">
        <v>118</v>
      </c>
      <c r="C151" s="4"/>
      <c r="D151" s="76">
        <f>D152+D154+D158+D160+D164+D166+D168+D170+D162+D156+D174+D176+D178+D180+D182+D172</f>
        <v>205908.88769999999</v>
      </c>
      <c r="E151" s="76">
        <f t="shared" ref="E151:F151" si="76">E152+E154+E158+E160+E164+E166+E168+E170+E162+E156+E174+E176+E178+E180+E182+E172</f>
        <v>20467.32404</v>
      </c>
      <c r="F151" s="76">
        <f t="shared" si="76"/>
        <v>226376.21174</v>
      </c>
    </row>
    <row r="152" spans="1:6" ht="36" x14ac:dyDescent="0.2">
      <c r="A152" s="5" t="s">
        <v>117</v>
      </c>
      <c r="B152" s="4" t="s">
        <v>97</v>
      </c>
      <c r="C152" s="4"/>
      <c r="D152" s="76">
        <f>D153</f>
        <v>37553.588000000003</v>
      </c>
      <c r="E152" s="76">
        <f t="shared" ref="E152:F152" si="77">E153</f>
        <v>1991.3649999999998</v>
      </c>
      <c r="F152" s="76">
        <f t="shared" si="77"/>
        <v>39544.953000000001</v>
      </c>
    </row>
    <row r="153" spans="1:6" ht="24" x14ac:dyDescent="0.2">
      <c r="A153" s="5" t="s">
        <v>29</v>
      </c>
      <c r="B153" s="4" t="s">
        <v>97</v>
      </c>
      <c r="C153" s="4">
        <v>600</v>
      </c>
      <c r="D153" s="76">
        <v>37553.588000000003</v>
      </c>
      <c r="E153" s="76">
        <f>-611.75+2603.115</f>
        <v>1991.3649999999998</v>
      </c>
      <c r="F153" s="76">
        <f>D153+E153</f>
        <v>39544.953000000001</v>
      </c>
    </row>
    <row r="154" spans="1:6" ht="24" x14ac:dyDescent="0.2">
      <c r="A154" s="5" t="s">
        <v>322</v>
      </c>
      <c r="B154" s="4" t="s">
        <v>115</v>
      </c>
      <c r="C154" s="4"/>
      <c r="D154" s="76">
        <f>D155</f>
        <v>33510.54</v>
      </c>
      <c r="E154" s="76">
        <f t="shared" ref="E154:F154" si="78">E155</f>
        <v>-5598.7945099999997</v>
      </c>
      <c r="F154" s="76">
        <f t="shared" si="78"/>
        <v>27911.745490000001</v>
      </c>
    </row>
    <row r="155" spans="1:6" ht="24" x14ac:dyDescent="0.2">
      <c r="A155" s="5" t="s">
        <v>29</v>
      </c>
      <c r="B155" s="4" t="s">
        <v>115</v>
      </c>
      <c r="C155" s="4" t="s">
        <v>26</v>
      </c>
      <c r="D155" s="76">
        <v>33510.54</v>
      </c>
      <c r="E155" s="76">
        <f>-5598.79451</f>
        <v>-5598.7945099999997</v>
      </c>
      <c r="F155" s="76">
        <f>D155+E155</f>
        <v>27911.745490000001</v>
      </c>
    </row>
    <row r="156" spans="1:6" ht="24" x14ac:dyDescent="0.2">
      <c r="A156" s="5" t="s">
        <v>326</v>
      </c>
      <c r="B156" s="4" t="s">
        <v>327</v>
      </c>
      <c r="C156" s="4"/>
      <c r="D156" s="97">
        <f t="shared" ref="D156:F156" si="79">D157</f>
        <v>1950.67</v>
      </c>
      <c r="E156" s="97">
        <f t="shared" si="79"/>
        <v>500</v>
      </c>
      <c r="F156" s="97">
        <f t="shared" si="79"/>
        <v>2450.67</v>
      </c>
    </row>
    <row r="157" spans="1:6" s="78" customFormat="1" ht="24" x14ac:dyDescent="0.2">
      <c r="A157" s="8" t="s">
        <v>73</v>
      </c>
      <c r="B157" s="4" t="s">
        <v>327</v>
      </c>
      <c r="C157" s="4" t="s">
        <v>72</v>
      </c>
      <c r="D157" s="97">
        <v>1950.67</v>
      </c>
      <c r="E157" s="97">
        <f>500</f>
        <v>500</v>
      </c>
      <c r="F157" s="76">
        <f>D157+E157</f>
        <v>2450.67</v>
      </c>
    </row>
    <row r="158" spans="1:6" ht="36" x14ac:dyDescent="0.2">
      <c r="A158" s="5" t="s">
        <v>114</v>
      </c>
      <c r="B158" s="4" t="s">
        <v>113</v>
      </c>
      <c r="C158" s="4"/>
      <c r="D158" s="76">
        <f>D159</f>
        <v>2675.741</v>
      </c>
      <c r="E158" s="76">
        <f t="shared" ref="E158:F158" si="80">E159</f>
        <v>0</v>
      </c>
      <c r="F158" s="76">
        <f t="shared" si="80"/>
        <v>2675.741</v>
      </c>
    </row>
    <row r="159" spans="1:6" ht="24" x14ac:dyDescent="0.2">
      <c r="A159" s="5" t="s">
        <v>29</v>
      </c>
      <c r="B159" s="4" t="s">
        <v>113</v>
      </c>
      <c r="C159" s="4" t="s">
        <v>26</v>
      </c>
      <c r="D159" s="76">
        <v>2675.741</v>
      </c>
      <c r="E159" s="76"/>
      <c r="F159" s="76">
        <f>D159+E159</f>
        <v>2675.741</v>
      </c>
    </row>
    <row r="160" spans="1:6" ht="24" hidden="1" x14ac:dyDescent="0.2">
      <c r="A160" s="5" t="s">
        <v>334</v>
      </c>
      <c r="B160" s="4" t="s">
        <v>112</v>
      </c>
      <c r="C160" s="4"/>
      <c r="D160" s="76">
        <f>D161</f>
        <v>0</v>
      </c>
      <c r="E160" s="76">
        <f t="shared" ref="E160:F160" si="81">E161</f>
        <v>0</v>
      </c>
      <c r="F160" s="76">
        <f t="shared" si="81"/>
        <v>0</v>
      </c>
    </row>
    <row r="161" spans="1:6" ht="24" hidden="1" x14ac:dyDescent="0.2">
      <c r="A161" s="5" t="s">
        <v>29</v>
      </c>
      <c r="B161" s="4" t="s">
        <v>112</v>
      </c>
      <c r="C161" s="4" t="s">
        <v>26</v>
      </c>
      <c r="D161" s="76"/>
      <c r="E161" s="76"/>
      <c r="F161" s="76">
        <f>D161+E161</f>
        <v>0</v>
      </c>
    </row>
    <row r="162" spans="1:6" ht="36" hidden="1" x14ac:dyDescent="0.2">
      <c r="A162" s="5" t="s">
        <v>111</v>
      </c>
      <c r="B162" s="4" t="s">
        <v>110</v>
      </c>
      <c r="C162" s="4"/>
      <c r="D162" s="76">
        <f>D163</f>
        <v>0</v>
      </c>
      <c r="E162" s="76">
        <f t="shared" ref="E162:F162" si="82">E163</f>
        <v>0</v>
      </c>
      <c r="F162" s="76">
        <f t="shared" si="82"/>
        <v>0</v>
      </c>
    </row>
    <row r="163" spans="1:6" ht="24" hidden="1" x14ac:dyDescent="0.2">
      <c r="A163" s="5" t="s">
        <v>29</v>
      </c>
      <c r="B163" s="4" t="s">
        <v>110</v>
      </c>
      <c r="C163" s="4" t="s">
        <v>26</v>
      </c>
      <c r="D163" s="76"/>
      <c r="E163" s="76"/>
      <c r="F163" s="76">
        <f>D163+E163</f>
        <v>0</v>
      </c>
    </row>
    <row r="164" spans="1:6" ht="24" hidden="1" x14ac:dyDescent="0.2">
      <c r="A164" s="5" t="s">
        <v>109</v>
      </c>
      <c r="B164" s="4" t="s">
        <v>108</v>
      </c>
      <c r="C164" s="4"/>
      <c r="D164" s="76">
        <f>D165</f>
        <v>0</v>
      </c>
      <c r="E164" s="76">
        <f t="shared" ref="E164:F164" si="83">E165</f>
        <v>0</v>
      </c>
      <c r="F164" s="76">
        <f t="shared" si="83"/>
        <v>0</v>
      </c>
    </row>
    <row r="165" spans="1:6" ht="24" hidden="1" x14ac:dyDescent="0.2">
      <c r="A165" s="5" t="s">
        <v>29</v>
      </c>
      <c r="B165" s="4" t="s">
        <v>108</v>
      </c>
      <c r="C165" s="4" t="s">
        <v>26</v>
      </c>
      <c r="D165" s="76"/>
      <c r="E165" s="76"/>
      <c r="F165" s="76">
        <f>D165+E165</f>
        <v>0</v>
      </c>
    </row>
    <row r="166" spans="1:6" ht="96" x14ac:dyDescent="0.2">
      <c r="A166" s="5" t="s">
        <v>482</v>
      </c>
      <c r="B166" s="4" t="s">
        <v>107</v>
      </c>
      <c r="C166" s="4"/>
      <c r="D166" s="76">
        <f>D167</f>
        <v>116797.18399999999</v>
      </c>
      <c r="E166" s="76">
        <f t="shared" ref="E166:F166" si="84">E167</f>
        <v>5563.4380000000001</v>
      </c>
      <c r="F166" s="76">
        <f t="shared" si="84"/>
        <v>122360.62199999999</v>
      </c>
    </row>
    <row r="167" spans="1:6" ht="24" x14ac:dyDescent="0.2">
      <c r="A167" s="5" t="s">
        <v>29</v>
      </c>
      <c r="B167" s="4" t="s">
        <v>107</v>
      </c>
      <c r="C167" s="4" t="s">
        <v>26</v>
      </c>
      <c r="D167" s="76">
        <v>116797.18399999999</v>
      </c>
      <c r="E167" s="76">
        <f>5563.438</f>
        <v>5563.4380000000001</v>
      </c>
      <c r="F167" s="76">
        <f>D167+E167</f>
        <v>122360.62199999999</v>
      </c>
    </row>
    <row r="168" spans="1:6" ht="24" hidden="1" x14ac:dyDescent="0.2">
      <c r="A168" s="5" t="s">
        <v>484</v>
      </c>
      <c r="B168" s="4" t="s">
        <v>106</v>
      </c>
      <c r="C168" s="4"/>
      <c r="D168" s="76">
        <f>D169</f>
        <v>0</v>
      </c>
      <c r="E168" s="76">
        <f t="shared" ref="E168:F168" si="85">E169</f>
        <v>0</v>
      </c>
      <c r="F168" s="76">
        <f t="shared" si="85"/>
        <v>0</v>
      </c>
    </row>
    <row r="169" spans="1:6" ht="24" hidden="1" x14ac:dyDescent="0.2">
      <c r="A169" s="5" t="s">
        <v>29</v>
      </c>
      <c r="B169" s="4" t="s">
        <v>106</v>
      </c>
      <c r="C169" s="4" t="s">
        <v>26</v>
      </c>
      <c r="D169" s="76">
        <v>0</v>
      </c>
      <c r="E169" s="76">
        <v>0</v>
      </c>
      <c r="F169" s="76">
        <f>D169+E169</f>
        <v>0</v>
      </c>
    </row>
    <row r="170" spans="1:6" ht="36" hidden="1" x14ac:dyDescent="0.2">
      <c r="A170" s="5" t="s">
        <v>483</v>
      </c>
      <c r="B170" s="4" t="s">
        <v>105</v>
      </c>
      <c r="C170" s="4"/>
      <c r="D170" s="76">
        <f>D171</f>
        <v>0</v>
      </c>
      <c r="E170" s="76">
        <f t="shared" ref="E170:F170" si="86">E171</f>
        <v>0</v>
      </c>
      <c r="F170" s="76">
        <f t="shared" si="86"/>
        <v>0</v>
      </c>
    </row>
    <row r="171" spans="1:6" ht="24" hidden="1" x14ac:dyDescent="0.2">
      <c r="A171" s="5" t="s">
        <v>29</v>
      </c>
      <c r="B171" s="4" t="s">
        <v>105</v>
      </c>
      <c r="C171" s="4" t="s">
        <v>26</v>
      </c>
      <c r="D171" s="76"/>
      <c r="E171" s="76"/>
      <c r="F171" s="76">
        <f>D171+E171</f>
        <v>0</v>
      </c>
    </row>
    <row r="172" spans="1:6" ht="36" x14ac:dyDescent="0.2">
      <c r="A172" s="5" t="s">
        <v>111</v>
      </c>
      <c r="B172" s="4" t="s">
        <v>570</v>
      </c>
      <c r="C172" s="4"/>
      <c r="D172" s="76">
        <f>D173</f>
        <v>0</v>
      </c>
      <c r="E172" s="76">
        <f t="shared" ref="E172:F172" si="87">E173</f>
        <v>3450</v>
      </c>
      <c r="F172" s="76">
        <f t="shared" si="87"/>
        <v>3450</v>
      </c>
    </row>
    <row r="173" spans="1:6" ht="24" x14ac:dyDescent="0.2">
      <c r="A173" s="5" t="s">
        <v>29</v>
      </c>
      <c r="B173" s="4" t="s">
        <v>570</v>
      </c>
      <c r="C173" s="4" t="s">
        <v>26</v>
      </c>
      <c r="D173" s="76"/>
      <c r="E173" s="76">
        <v>3450</v>
      </c>
      <c r="F173" s="76">
        <f>D173+E173</f>
        <v>3450</v>
      </c>
    </row>
    <row r="174" spans="1:6" ht="36" x14ac:dyDescent="0.2">
      <c r="A174" s="5" t="s">
        <v>510</v>
      </c>
      <c r="B174" s="4" t="s">
        <v>576</v>
      </c>
      <c r="C174" s="4"/>
      <c r="D174" s="76">
        <f>D175</f>
        <v>930.01</v>
      </c>
      <c r="E174" s="76">
        <f t="shared" ref="E174:F174" si="88">E175</f>
        <v>0</v>
      </c>
      <c r="F174" s="76">
        <f t="shared" si="88"/>
        <v>930.01</v>
      </c>
    </row>
    <row r="175" spans="1:6" ht="24" x14ac:dyDescent="0.2">
      <c r="A175" s="5" t="s">
        <v>29</v>
      </c>
      <c r="B175" s="4" t="s">
        <v>576</v>
      </c>
      <c r="C175" s="4" t="s">
        <v>26</v>
      </c>
      <c r="D175" s="76">
        <v>930.01</v>
      </c>
      <c r="E175" s="76"/>
      <c r="F175" s="76">
        <f>D175+E175</f>
        <v>930.01</v>
      </c>
    </row>
    <row r="176" spans="1:6" ht="24" x14ac:dyDescent="0.2">
      <c r="A176" s="5" t="s">
        <v>526</v>
      </c>
      <c r="B176" s="4" t="s">
        <v>577</v>
      </c>
      <c r="C176" s="4"/>
      <c r="D176" s="76">
        <f>D177</f>
        <v>2614.2860000000001</v>
      </c>
      <c r="E176" s="76">
        <f t="shared" ref="E176:F180" si="89">E177</f>
        <v>0</v>
      </c>
      <c r="F176" s="76">
        <f t="shared" si="89"/>
        <v>2614.2860000000001</v>
      </c>
    </row>
    <row r="177" spans="1:9" ht="24" x14ac:dyDescent="0.2">
      <c r="A177" s="5" t="s">
        <v>29</v>
      </c>
      <c r="B177" s="4" t="s">
        <v>577</v>
      </c>
      <c r="C177" s="4" t="s">
        <v>26</v>
      </c>
      <c r="D177" s="76">
        <v>2614.2860000000001</v>
      </c>
      <c r="E177" s="76"/>
      <c r="F177" s="76">
        <f>D177+E177</f>
        <v>2614.2860000000001</v>
      </c>
    </row>
    <row r="178" spans="1:9" ht="36" x14ac:dyDescent="0.2">
      <c r="A178" s="5" t="s">
        <v>535</v>
      </c>
      <c r="B178" s="4" t="s">
        <v>527</v>
      </c>
      <c r="C178" s="4"/>
      <c r="D178" s="76">
        <f>D179</f>
        <v>3571.2887000000001</v>
      </c>
      <c r="E178" s="76">
        <f t="shared" si="89"/>
        <v>0</v>
      </c>
      <c r="F178" s="76">
        <f t="shared" si="89"/>
        <v>3571.2887000000001</v>
      </c>
    </row>
    <row r="179" spans="1:9" ht="24" x14ac:dyDescent="0.2">
      <c r="A179" s="5" t="s">
        <v>29</v>
      </c>
      <c r="B179" s="4" t="s">
        <v>527</v>
      </c>
      <c r="C179" s="4" t="s">
        <v>26</v>
      </c>
      <c r="D179" s="76">
        <v>3571.2887000000001</v>
      </c>
      <c r="E179" s="76"/>
      <c r="F179" s="76">
        <f>D179+E179</f>
        <v>3571.2887000000001</v>
      </c>
    </row>
    <row r="180" spans="1:9" ht="36" hidden="1" x14ac:dyDescent="0.2">
      <c r="A180" s="5" t="s">
        <v>529</v>
      </c>
      <c r="B180" s="4" t="s">
        <v>528</v>
      </c>
      <c r="C180" s="4"/>
      <c r="D180" s="76">
        <f>D181</f>
        <v>0</v>
      </c>
      <c r="E180" s="76">
        <f t="shared" si="89"/>
        <v>0</v>
      </c>
      <c r="F180" s="76">
        <f t="shared" si="89"/>
        <v>0</v>
      </c>
    </row>
    <row r="181" spans="1:9" ht="24" hidden="1" x14ac:dyDescent="0.2">
      <c r="A181" s="5" t="s">
        <v>29</v>
      </c>
      <c r="B181" s="4" t="s">
        <v>528</v>
      </c>
      <c r="C181" s="4" t="s">
        <v>26</v>
      </c>
      <c r="D181" s="76"/>
      <c r="E181" s="76"/>
      <c r="F181" s="76">
        <f>D181+E181</f>
        <v>0</v>
      </c>
    </row>
    <row r="182" spans="1:9" x14ac:dyDescent="0.2">
      <c r="A182" s="5" t="s">
        <v>525</v>
      </c>
      <c r="B182" s="4" t="s">
        <v>530</v>
      </c>
      <c r="C182" s="4"/>
      <c r="D182" s="76">
        <f>D183</f>
        <v>6305.58</v>
      </c>
      <c r="E182" s="76">
        <f t="shared" ref="E182:F182" si="90">E183</f>
        <v>14561.315549999999</v>
      </c>
      <c r="F182" s="76">
        <f t="shared" si="90"/>
        <v>20866.895550000001</v>
      </c>
    </row>
    <row r="183" spans="1:9" ht="24" x14ac:dyDescent="0.2">
      <c r="A183" s="5" t="s">
        <v>29</v>
      </c>
      <c r="B183" s="4" t="s">
        <v>530</v>
      </c>
      <c r="C183" s="4" t="s">
        <v>26</v>
      </c>
      <c r="D183" s="76">
        <v>6305.58</v>
      </c>
      <c r="E183" s="76">
        <f>14561.31555</f>
        <v>14561.315549999999</v>
      </c>
      <c r="F183" s="76">
        <f>D183+E183</f>
        <v>20866.895550000001</v>
      </c>
      <c r="G183" s="3"/>
      <c r="H183" s="3"/>
      <c r="I183" s="3"/>
    </row>
    <row r="184" spans="1:9" ht="24" x14ac:dyDescent="0.2">
      <c r="A184" s="5" t="s">
        <v>128</v>
      </c>
      <c r="B184" s="4" t="s">
        <v>127</v>
      </c>
      <c r="C184" s="4"/>
      <c r="D184" s="76">
        <f>D185+D193+D195+D189+D191+D187+D199+D197</f>
        <v>71021.40800000001</v>
      </c>
      <c r="E184" s="76">
        <f t="shared" ref="E184:F184" si="91">E185+E193+E195+E189+E191+E187+E199+E197</f>
        <v>10967.97796</v>
      </c>
      <c r="F184" s="76">
        <f t="shared" si="91"/>
        <v>81989.385960000014</v>
      </c>
    </row>
    <row r="185" spans="1:9" ht="36" x14ac:dyDescent="0.2">
      <c r="A185" s="5" t="s">
        <v>273</v>
      </c>
      <c r="B185" s="4" t="s">
        <v>126</v>
      </c>
      <c r="C185" s="4"/>
      <c r="D185" s="76">
        <f>D186</f>
        <v>6229.7619999999997</v>
      </c>
      <c r="E185" s="76">
        <f t="shared" ref="E185:F185" si="92">E186</f>
        <v>882.46699999999998</v>
      </c>
      <c r="F185" s="76">
        <f t="shared" si="92"/>
        <v>7112.2289999999994</v>
      </c>
    </row>
    <row r="186" spans="1:9" ht="24" x14ac:dyDescent="0.2">
      <c r="A186" s="5" t="s">
        <v>29</v>
      </c>
      <c r="B186" s="4" t="s">
        <v>126</v>
      </c>
      <c r="C186" s="4" t="s">
        <v>26</v>
      </c>
      <c r="D186" s="76">
        <v>6229.7619999999997</v>
      </c>
      <c r="E186" s="76">
        <f>135+747.467</f>
        <v>882.46699999999998</v>
      </c>
      <c r="F186" s="76">
        <f>D186+E186</f>
        <v>7112.2289999999994</v>
      </c>
    </row>
    <row r="187" spans="1:9" ht="24" x14ac:dyDescent="0.2">
      <c r="A187" s="5" t="s">
        <v>116</v>
      </c>
      <c r="B187" s="4" t="s">
        <v>125</v>
      </c>
      <c r="C187" s="4"/>
      <c r="D187" s="76">
        <f>D188</f>
        <v>16170.45</v>
      </c>
      <c r="E187" s="76">
        <f t="shared" ref="E187:F187" si="93">E188</f>
        <v>-1966.32304</v>
      </c>
      <c r="F187" s="76">
        <f t="shared" si="93"/>
        <v>14204.126960000001</v>
      </c>
    </row>
    <row r="188" spans="1:9" ht="24" x14ac:dyDescent="0.2">
      <c r="A188" s="5" t="s">
        <v>29</v>
      </c>
      <c r="B188" s="4" t="s">
        <v>125</v>
      </c>
      <c r="C188" s="4" t="s">
        <v>26</v>
      </c>
      <c r="D188" s="76">
        <v>16170.45</v>
      </c>
      <c r="E188" s="76">
        <f>-1966.32304</f>
        <v>-1966.32304</v>
      </c>
      <c r="F188" s="76">
        <f>D188+E188</f>
        <v>14204.126960000001</v>
      </c>
    </row>
    <row r="189" spans="1:9" ht="36" x14ac:dyDescent="0.2">
      <c r="A189" s="8" t="s">
        <v>114</v>
      </c>
      <c r="B189" s="4" t="s">
        <v>124</v>
      </c>
      <c r="C189" s="4"/>
      <c r="D189" s="76">
        <f>D190</f>
        <v>239.923</v>
      </c>
      <c r="E189" s="76">
        <f t="shared" ref="E189:F189" si="94">E190</f>
        <v>0</v>
      </c>
      <c r="F189" s="76">
        <f t="shared" si="94"/>
        <v>239.923</v>
      </c>
    </row>
    <row r="190" spans="1:9" ht="24" x14ac:dyDescent="0.2">
      <c r="A190" s="5" t="s">
        <v>29</v>
      </c>
      <c r="B190" s="4" t="s">
        <v>124</v>
      </c>
      <c r="C190" s="4" t="s">
        <v>26</v>
      </c>
      <c r="D190" s="76">
        <v>239.923</v>
      </c>
      <c r="E190" s="76"/>
      <c r="F190" s="76">
        <f>D190+E190</f>
        <v>239.923</v>
      </c>
    </row>
    <row r="191" spans="1:9" ht="24" hidden="1" x14ac:dyDescent="0.2">
      <c r="A191" s="5" t="s">
        <v>333</v>
      </c>
      <c r="B191" s="4" t="s">
        <v>123</v>
      </c>
      <c r="C191" s="4"/>
      <c r="D191" s="76">
        <f>D192</f>
        <v>0</v>
      </c>
      <c r="E191" s="76">
        <f t="shared" ref="E191:F191" si="95">E192</f>
        <v>0</v>
      </c>
      <c r="F191" s="76">
        <f t="shared" si="95"/>
        <v>0</v>
      </c>
    </row>
    <row r="192" spans="1:9" ht="24" hidden="1" x14ac:dyDescent="0.2">
      <c r="A192" s="5" t="s">
        <v>29</v>
      </c>
      <c r="B192" s="4" t="s">
        <v>123</v>
      </c>
      <c r="C192" s="4" t="s">
        <v>26</v>
      </c>
      <c r="D192" s="76"/>
      <c r="E192" s="76"/>
      <c r="F192" s="76">
        <f>D192+E192</f>
        <v>0</v>
      </c>
    </row>
    <row r="193" spans="1:6" ht="96" x14ac:dyDescent="0.2">
      <c r="A193" s="5" t="s">
        <v>482</v>
      </c>
      <c r="B193" s="4" t="s">
        <v>122</v>
      </c>
      <c r="C193" s="4"/>
      <c r="D193" s="76">
        <f>D194</f>
        <v>40335.883000000002</v>
      </c>
      <c r="E193" s="76">
        <f t="shared" ref="E193:F193" si="96">E194</f>
        <v>5814.2619999999997</v>
      </c>
      <c r="F193" s="76">
        <f t="shared" si="96"/>
        <v>46150.145000000004</v>
      </c>
    </row>
    <row r="194" spans="1:6" ht="24" x14ac:dyDescent="0.2">
      <c r="A194" s="5" t="s">
        <v>29</v>
      </c>
      <c r="B194" s="4" t="s">
        <v>122</v>
      </c>
      <c r="C194" s="4" t="s">
        <v>26</v>
      </c>
      <c r="D194" s="76">
        <v>40335.883000000002</v>
      </c>
      <c r="E194" s="76">
        <f>5814.262</f>
        <v>5814.2619999999997</v>
      </c>
      <c r="F194" s="76">
        <f>D194+E194</f>
        <v>46150.145000000004</v>
      </c>
    </row>
    <row r="195" spans="1:6" ht="24" x14ac:dyDescent="0.2">
      <c r="A195" s="5" t="s">
        <v>295</v>
      </c>
      <c r="B195" s="4" t="s">
        <v>583</v>
      </c>
      <c r="C195" s="4"/>
      <c r="D195" s="76">
        <f>D196</f>
        <v>62.75</v>
      </c>
      <c r="E195" s="76">
        <f t="shared" ref="E195:F195" si="97">E196</f>
        <v>0</v>
      </c>
      <c r="F195" s="76">
        <f t="shared" si="97"/>
        <v>62.75</v>
      </c>
    </row>
    <row r="196" spans="1:6" ht="24" x14ac:dyDescent="0.2">
      <c r="A196" s="5" t="s">
        <v>29</v>
      </c>
      <c r="B196" s="4" t="s">
        <v>583</v>
      </c>
      <c r="C196" s="4" t="s">
        <v>26</v>
      </c>
      <c r="D196" s="76">
        <v>62.75</v>
      </c>
      <c r="E196" s="76"/>
      <c r="F196" s="76">
        <f>D196+E196</f>
        <v>62.75</v>
      </c>
    </row>
    <row r="197" spans="1:6" x14ac:dyDescent="0.2">
      <c r="A197" s="5" t="s">
        <v>525</v>
      </c>
      <c r="B197" s="4" t="s">
        <v>524</v>
      </c>
      <c r="C197" s="4"/>
      <c r="D197" s="76">
        <f>D198</f>
        <v>2614.2399999999998</v>
      </c>
      <c r="E197" s="76">
        <f t="shared" ref="E197:F197" si="98">E198</f>
        <v>6237.5720000000001</v>
      </c>
      <c r="F197" s="76">
        <f t="shared" si="98"/>
        <v>8851.8119999999999</v>
      </c>
    </row>
    <row r="198" spans="1:6" ht="24" x14ac:dyDescent="0.2">
      <c r="A198" s="5" t="s">
        <v>29</v>
      </c>
      <c r="B198" s="4" t="s">
        <v>524</v>
      </c>
      <c r="C198" s="4" t="s">
        <v>26</v>
      </c>
      <c r="D198" s="76">
        <v>2614.2399999999998</v>
      </c>
      <c r="E198" s="76">
        <f>6237.572</f>
        <v>6237.5720000000001</v>
      </c>
      <c r="F198" s="76">
        <f>D198+E198</f>
        <v>8851.8119999999999</v>
      </c>
    </row>
    <row r="199" spans="1:6" ht="48" x14ac:dyDescent="0.2">
      <c r="A199" s="5" t="s">
        <v>487</v>
      </c>
      <c r="B199" s="4" t="s">
        <v>346</v>
      </c>
      <c r="C199" s="4"/>
      <c r="D199" s="76">
        <f>D201+D200</f>
        <v>5368.4</v>
      </c>
      <c r="E199" s="76">
        <f t="shared" ref="E199:F199" si="99">E201+E200</f>
        <v>0</v>
      </c>
      <c r="F199" s="76">
        <f t="shared" si="99"/>
        <v>5368.4</v>
      </c>
    </row>
    <row r="200" spans="1:6" ht="24" x14ac:dyDescent="0.2">
      <c r="A200" s="5" t="s">
        <v>47</v>
      </c>
      <c r="B200" s="4" t="s">
        <v>346</v>
      </c>
      <c r="C200" s="4" t="s">
        <v>51</v>
      </c>
      <c r="D200" s="76">
        <v>16.11</v>
      </c>
      <c r="E200" s="76"/>
      <c r="F200" s="76">
        <f>D200+E200</f>
        <v>16.11</v>
      </c>
    </row>
    <row r="201" spans="1:6" x14ac:dyDescent="0.2">
      <c r="A201" s="5" t="s">
        <v>45</v>
      </c>
      <c r="B201" s="4" t="s">
        <v>346</v>
      </c>
      <c r="C201" s="4" t="s">
        <v>43</v>
      </c>
      <c r="D201" s="76">
        <v>5352.29</v>
      </c>
      <c r="E201" s="76"/>
      <c r="F201" s="76">
        <f>D201+E201</f>
        <v>5352.29</v>
      </c>
    </row>
    <row r="202" spans="1:6" x14ac:dyDescent="0.2">
      <c r="A202" s="5" t="s">
        <v>104</v>
      </c>
      <c r="B202" s="4" t="s">
        <v>103</v>
      </c>
      <c r="C202" s="4"/>
      <c r="D202" s="76">
        <f>D203+D205+D207+D211+D209</f>
        <v>22342.339999999997</v>
      </c>
      <c r="E202" s="76">
        <f>E203+E205+E207+E211+E209</f>
        <v>2670.3850000000002</v>
      </c>
      <c r="F202" s="76">
        <f t="shared" ref="F202" si="100">F203+F205+F207+F211+F209</f>
        <v>25012.725000000002</v>
      </c>
    </row>
    <row r="203" spans="1:6" ht="39" customHeight="1" x14ac:dyDescent="0.2">
      <c r="A203" s="8" t="s">
        <v>102</v>
      </c>
      <c r="B203" s="4" t="s">
        <v>101</v>
      </c>
      <c r="C203" s="4"/>
      <c r="D203" s="76">
        <f>D204</f>
        <v>12076.016</v>
      </c>
      <c r="E203" s="76">
        <f t="shared" ref="E203:F203" si="101">E204</f>
        <v>57.629000000000005</v>
      </c>
      <c r="F203" s="76">
        <f t="shared" si="101"/>
        <v>12133.645</v>
      </c>
    </row>
    <row r="204" spans="1:6" ht="24" x14ac:dyDescent="0.2">
      <c r="A204" s="5" t="s">
        <v>29</v>
      </c>
      <c r="B204" s="4" t="s">
        <v>101</v>
      </c>
      <c r="C204" s="4" t="s">
        <v>26</v>
      </c>
      <c r="D204" s="76">
        <v>12076.016</v>
      </c>
      <c r="E204" s="76">
        <f>21.35+36.279</f>
        <v>57.629000000000005</v>
      </c>
      <c r="F204" s="76">
        <f>D204+E204</f>
        <v>12133.645</v>
      </c>
    </row>
    <row r="205" spans="1:6" ht="36" x14ac:dyDescent="0.2">
      <c r="A205" s="5" t="s">
        <v>100</v>
      </c>
      <c r="B205" s="4" t="s">
        <v>99</v>
      </c>
      <c r="C205" s="4"/>
      <c r="D205" s="76">
        <f>D206</f>
        <v>4933.6540000000005</v>
      </c>
      <c r="E205" s="76">
        <f t="shared" ref="E205:F205" si="102">E206</f>
        <v>493.11599999999999</v>
      </c>
      <c r="F205" s="76">
        <f t="shared" si="102"/>
        <v>5426.77</v>
      </c>
    </row>
    <row r="206" spans="1:6" ht="24" x14ac:dyDescent="0.2">
      <c r="A206" s="5" t="s">
        <v>29</v>
      </c>
      <c r="B206" s="4" t="s">
        <v>99</v>
      </c>
      <c r="C206" s="4" t="s">
        <v>26</v>
      </c>
      <c r="D206" s="76">
        <v>4933.6540000000005</v>
      </c>
      <c r="E206" s="76">
        <f>455.4+37.716</f>
        <v>493.11599999999999</v>
      </c>
      <c r="F206" s="76">
        <f>D206+E206</f>
        <v>5426.77</v>
      </c>
    </row>
    <row r="207" spans="1:6" s="37" customFormat="1" ht="48" x14ac:dyDescent="0.2">
      <c r="A207" s="8" t="s">
        <v>98</v>
      </c>
      <c r="B207" s="4" t="s">
        <v>324</v>
      </c>
      <c r="C207" s="4"/>
      <c r="D207" s="97">
        <f t="shared" ref="D207:F207" si="103">D208</f>
        <v>4449.25</v>
      </c>
      <c r="E207" s="97">
        <f t="shared" si="103"/>
        <v>0</v>
      </c>
      <c r="F207" s="97">
        <f t="shared" si="103"/>
        <v>4449.25</v>
      </c>
    </row>
    <row r="208" spans="1:6" s="37" customFormat="1" ht="24" x14ac:dyDescent="0.2">
      <c r="A208" s="5" t="s">
        <v>29</v>
      </c>
      <c r="B208" s="4" t="s">
        <v>324</v>
      </c>
      <c r="C208" s="4">
        <v>600</v>
      </c>
      <c r="D208" s="97">
        <v>4449.25</v>
      </c>
      <c r="E208" s="97"/>
      <c r="F208" s="76">
        <f>D208+E208</f>
        <v>4449.25</v>
      </c>
    </row>
    <row r="209" spans="1:10" s="37" customFormat="1" ht="24" x14ac:dyDescent="0.2">
      <c r="A209" s="5" t="s">
        <v>572</v>
      </c>
      <c r="B209" s="4" t="s">
        <v>571</v>
      </c>
      <c r="C209" s="4"/>
      <c r="D209" s="76">
        <f>D210</f>
        <v>0</v>
      </c>
      <c r="E209" s="76">
        <f t="shared" ref="E209:F209" si="104">E210</f>
        <v>1123.95</v>
      </c>
      <c r="F209" s="76">
        <f t="shared" si="104"/>
        <v>1123.95</v>
      </c>
    </row>
    <row r="210" spans="1:10" s="37" customFormat="1" ht="24" x14ac:dyDescent="0.2">
      <c r="A210" s="5" t="s">
        <v>29</v>
      </c>
      <c r="B210" s="4" t="s">
        <v>571</v>
      </c>
      <c r="C210" s="4" t="s">
        <v>26</v>
      </c>
      <c r="D210" s="76"/>
      <c r="E210" s="76">
        <v>1123.95</v>
      </c>
      <c r="F210" s="76">
        <f>D210+E210</f>
        <v>1123.95</v>
      </c>
    </row>
    <row r="211" spans="1:10" s="37" customFormat="1" x14ac:dyDescent="0.2">
      <c r="A211" s="5" t="s">
        <v>525</v>
      </c>
      <c r="B211" s="4" t="s">
        <v>556</v>
      </c>
      <c r="C211" s="4"/>
      <c r="D211" s="76">
        <f>D212</f>
        <v>883.42000000000007</v>
      </c>
      <c r="E211" s="76">
        <f t="shared" ref="E211:F211" si="105">E212</f>
        <v>995.69</v>
      </c>
      <c r="F211" s="76">
        <f t="shared" si="105"/>
        <v>1879.1100000000001</v>
      </c>
    </row>
    <row r="212" spans="1:10" s="37" customFormat="1" ht="24" x14ac:dyDescent="0.2">
      <c r="A212" s="5" t="s">
        <v>29</v>
      </c>
      <c r="B212" s="4" t="s">
        <v>556</v>
      </c>
      <c r="C212" s="4" t="s">
        <v>26</v>
      </c>
      <c r="D212" s="76">
        <f>855.97+27.45</f>
        <v>883.42000000000007</v>
      </c>
      <c r="E212" s="76">
        <f>935.6+60.09</f>
        <v>995.69</v>
      </c>
      <c r="F212" s="76">
        <f>D212+E212</f>
        <v>1879.1100000000001</v>
      </c>
      <c r="G212" s="4" t="s">
        <v>26</v>
      </c>
      <c r="H212" s="76">
        <v>27.45</v>
      </c>
      <c r="I212" s="76">
        <v>60.085000000000001</v>
      </c>
      <c r="J212" s="76">
        <f>H212+I212</f>
        <v>87.534999999999997</v>
      </c>
    </row>
    <row r="213" spans="1:10" ht="24" x14ac:dyDescent="0.2">
      <c r="A213" s="5" t="s">
        <v>360</v>
      </c>
      <c r="B213" s="4" t="s">
        <v>362</v>
      </c>
      <c r="C213" s="4"/>
      <c r="D213" s="99">
        <f>D214</f>
        <v>799.1</v>
      </c>
      <c r="E213" s="99">
        <f t="shared" ref="E213:F213" si="106">E214</f>
        <v>0</v>
      </c>
      <c r="F213" s="99">
        <f t="shared" si="106"/>
        <v>799.1</v>
      </c>
    </row>
    <row r="214" spans="1:10" ht="36" x14ac:dyDescent="0.2">
      <c r="A214" s="5" t="s">
        <v>361</v>
      </c>
      <c r="B214" s="4" t="s">
        <v>363</v>
      </c>
      <c r="C214" s="4"/>
      <c r="D214" s="99">
        <f t="shared" ref="D214:F214" si="107">D215+D216</f>
        <v>799.1</v>
      </c>
      <c r="E214" s="99">
        <f t="shared" si="107"/>
        <v>0</v>
      </c>
      <c r="F214" s="99">
        <f t="shared" si="107"/>
        <v>799.1</v>
      </c>
    </row>
    <row r="215" spans="1:10" ht="41.25" customHeight="1" x14ac:dyDescent="0.2">
      <c r="A215" s="5" t="s">
        <v>38</v>
      </c>
      <c r="B215" s="4" t="s">
        <v>363</v>
      </c>
      <c r="C215" s="4" t="s">
        <v>34</v>
      </c>
      <c r="D215" s="99">
        <v>610.09199999999998</v>
      </c>
      <c r="E215" s="99"/>
      <c r="F215" s="76">
        <f>D215+E215</f>
        <v>610.09199999999998</v>
      </c>
    </row>
    <row r="216" spans="1:10" ht="24" x14ac:dyDescent="0.2">
      <c r="A216" s="5" t="s">
        <v>47</v>
      </c>
      <c r="B216" s="4" t="s">
        <v>363</v>
      </c>
      <c r="C216" s="4" t="s">
        <v>51</v>
      </c>
      <c r="D216" s="99">
        <v>189.00800000000001</v>
      </c>
      <c r="E216" s="99"/>
      <c r="F216" s="76">
        <f>D216+E216</f>
        <v>189.00800000000001</v>
      </c>
    </row>
    <row r="217" spans="1:10" x14ac:dyDescent="0.2">
      <c r="A217" s="5" t="s">
        <v>335</v>
      </c>
      <c r="B217" s="4" t="s">
        <v>336</v>
      </c>
      <c r="C217" s="4"/>
      <c r="D217" s="97">
        <f>D218+D220</f>
        <v>1426.1</v>
      </c>
      <c r="E217" s="97">
        <f t="shared" ref="E217:F217" si="108">E218+E220</f>
        <v>0</v>
      </c>
      <c r="F217" s="97">
        <f t="shared" si="108"/>
        <v>1426.1</v>
      </c>
    </row>
    <row r="218" spans="1:10" hidden="1" x14ac:dyDescent="0.2">
      <c r="A218" s="5" t="s">
        <v>337</v>
      </c>
      <c r="B218" s="4" t="s">
        <v>338</v>
      </c>
      <c r="C218" s="4"/>
      <c r="D218" s="97">
        <f t="shared" ref="D218:F218" si="109">D219</f>
        <v>0</v>
      </c>
      <c r="E218" s="97">
        <f t="shared" si="109"/>
        <v>0</v>
      </c>
      <c r="F218" s="97">
        <f t="shared" si="109"/>
        <v>0</v>
      </c>
    </row>
    <row r="219" spans="1:10" ht="24" hidden="1" x14ac:dyDescent="0.2">
      <c r="A219" s="5" t="s">
        <v>29</v>
      </c>
      <c r="B219" s="4" t="s">
        <v>338</v>
      </c>
      <c r="C219" s="4" t="s">
        <v>26</v>
      </c>
      <c r="D219" s="97"/>
      <c r="E219" s="97"/>
      <c r="F219" s="76">
        <f>D219+E219</f>
        <v>0</v>
      </c>
    </row>
    <row r="220" spans="1:10" ht="36" x14ac:dyDescent="0.2">
      <c r="A220" s="5" t="s">
        <v>486</v>
      </c>
      <c r="B220" s="4" t="s">
        <v>339</v>
      </c>
      <c r="C220" s="4"/>
      <c r="D220" s="97">
        <f t="shared" ref="D220:F220" si="110">D222+D221</f>
        <v>1426.1</v>
      </c>
      <c r="E220" s="97">
        <f t="shared" si="110"/>
        <v>0</v>
      </c>
      <c r="F220" s="97">
        <f t="shared" si="110"/>
        <v>1426.1</v>
      </c>
    </row>
    <row r="221" spans="1:10" x14ac:dyDescent="0.2">
      <c r="A221" s="5" t="s">
        <v>45</v>
      </c>
      <c r="B221" s="4" t="s">
        <v>339</v>
      </c>
      <c r="C221" s="4" t="s">
        <v>43</v>
      </c>
      <c r="D221" s="97">
        <v>233.3</v>
      </c>
      <c r="E221" s="97"/>
      <c r="F221" s="76">
        <f>D221+E221</f>
        <v>233.3</v>
      </c>
    </row>
    <row r="222" spans="1:10" ht="24" x14ac:dyDescent="0.2">
      <c r="A222" s="5" t="s">
        <v>29</v>
      </c>
      <c r="B222" s="4" t="s">
        <v>339</v>
      </c>
      <c r="C222" s="4" t="s">
        <v>26</v>
      </c>
      <c r="D222" s="97">
        <v>1192.8</v>
      </c>
      <c r="E222" s="97"/>
      <c r="F222" s="76">
        <f>D222+E222</f>
        <v>1192.8</v>
      </c>
    </row>
    <row r="223" spans="1:10" ht="60" x14ac:dyDescent="0.2">
      <c r="A223" s="5" t="s">
        <v>347</v>
      </c>
      <c r="B223" s="4" t="s">
        <v>193</v>
      </c>
      <c r="C223" s="4"/>
      <c r="D223" s="76">
        <f>D224+D230</f>
        <v>5165.6400000000003</v>
      </c>
      <c r="E223" s="76">
        <f t="shared" ref="E223:F223" si="111">E224+E230</f>
        <v>189.33800000000002</v>
      </c>
      <c r="F223" s="76">
        <f t="shared" si="111"/>
        <v>5354.9780000000001</v>
      </c>
    </row>
    <row r="224" spans="1:10" ht="24" x14ac:dyDescent="0.2">
      <c r="A224" s="5" t="s">
        <v>348</v>
      </c>
      <c r="B224" s="4" t="s">
        <v>349</v>
      </c>
      <c r="C224" s="4"/>
      <c r="D224" s="76">
        <f>D225+D227</f>
        <v>4983.9100000000008</v>
      </c>
      <c r="E224" s="76">
        <f t="shared" ref="E224:F224" si="112">E225+E227</f>
        <v>188.3</v>
      </c>
      <c r="F224" s="76">
        <f t="shared" si="112"/>
        <v>5172.21</v>
      </c>
    </row>
    <row r="225" spans="1:9" ht="24" x14ac:dyDescent="0.2">
      <c r="A225" s="5" t="s">
        <v>192</v>
      </c>
      <c r="B225" s="4" t="s">
        <v>190</v>
      </c>
      <c r="C225" s="4"/>
      <c r="D225" s="76">
        <f>D226</f>
        <v>4720.8100000000004</v>
      </c>
      <c r="E225" s="76">
        <f t="shared" ref="E225:F225" si="113">E226</f>
        <v>8</v>
      </c>
      <c r="F225" s="76">
        <f t="shared" si="113"/>
        <v>4728.8100000000004</v>
      </c>
    </row>
    <row r="226" spans="1:9" ht="48" x14ac:dyDescent="0.2">
      <c r="A226" s="5" t="s">
        <v>38</v>
      </c>
      <c r="B226" s="4" t="s">
        <v>190</v>
      </c>
      <c r="C226" s="4" t="s">
        <v>34</v>
      </c>
      <c r="D226" s="76">
        <v>4720.8100000000004</v>
      </c>
      <c r="E226" s="76">
        <v>8</v>
      </c>
      <c r="F226" s="76">
        <f>D226+E226</f>
        <v>4728.8100000000004</v>
      </c>
      <c r="G226" s="3"/>
      <c r="H226" s="3"/>
      <c r="I226" s="3"/>
    </row>
    <row r="227" spans="1:9" ht="24" x14ac:dyDescent="0.2">
      <c r="A227" s="5" t="s">
        <v>191</v>
      </c>
      <c r="B227" s="4" t="s">
        <v>321</v>
      </c>
      <c r="C227" s="4"/>
      <c r="D227" s="76">
        <f t="shared" ref="D227:F227" si="114">D228+D229</f>
        <v>263.10000000000002</v>
      </c>
      <c r="E227" s="76">
        <f t="shared" si="114"/>
        <v>180.3</v>
      </c>
      <c r="F227" s="76">
        <f t="shared" si="114"/>
        <v>443.4</v>
      </c>
      <c r="G227" s="3"/>
      <c r="H227" s="3"/>
      <c r="I227" s="3"/>
    </row>
    <row r="228" spans="1:9" ht="24" x14ac:dyDescent="0.2">
      <c r="A228" s="5" t="s">
        <v>47</v>
      </c>
      <c r="B228" s="4" t="s">
        <v>321</v>
      </c>
      <c r="C228" s="4" t="s">
        <v>51</v>
      </c>
      <c r="D228" s="76">
        <v>252.1</v>
      </c>
      <c r="E228" s="76">
        <f>180.3</f>
        <v>180.3</v>
      </c>
      <c r="F228" s="76">
        <f>D228+E228</f>
        <v>432.4</v>
      </c>
    </row>
    <row r="229" spans="1:9" ht="24" x14ac:dyDescent="0.2">
      <c r="A229" s="5" t="s">
        <v>77</v>
      </c>
      <c r="B229" s="4" t="s">
        <v>321</v>
      </c>
      <c r="C229" s="4" t="s">
        <v>87</v>
      </c>
      <c r="D229" s="76">
        <v>11</v>
      </c>
      <c r="E229" s="76"/>
      <c r="F229" s="76">
        <f>D229+E229</f>
        <v>11</v>
      </c>
    </row>
    <row r="230" spans="1:9" x14ac:dyDescent="0.2">
      <c r="A230" s="5" t="s">
        <v>525</v>
      </c>
      <c r="B230" s="4" t="s">
        <v>537</v>
      </c>
      <c r="C230" s="4"/>
      <c r="D230" s="76">
        <f>D231</f>
        <v>181.73</v>
      </c>
      <c r="E230" s="76">
        <f t="shared" ref="E230:F230" si="115">E231</f>
        <v>1.038</v>
      </c>
      <c r="F230" s="76">
        <f t="shared" si="115"/>
        <v>182.768</v>
      </c>
      <c r="G230" s="3"/>
      <c r="H230" s="3"/>
      <c r="I230" s="3"/>
    </row>
    <row r="231" spans="1:9" ht="48" x14ac:dyDescent="0.2">
      <c r="A231" s="5" t="s">
        <v>38</v>
      </c>
      <c r="B231" s="4" t="s">
        <v>537</v>
      </c>
      <c r="C231" s="4" t="s">
        <v>34</v>
      </c>
      <c r="D231" s="76">
        <v>181.73</v>
      </c>
      <c r="E231" s="76">
        <f>1.038</f>
        <v>1.038</v>
      </c>
      <c r="F231" s="76">
        <f>D231+E231</f>
        <v>182.768</v>
      </c>
    </row>
    <row r="232" spans="1:9" ht="48" x14ac:dyDescent="0.2">
      <c r="A232" s="5" t="s">
        <v>350</v>
      </c>
      <c r="B232" s="4" t="s">
        <v>12</v>
      </c>
      <c r="C232" s="4"/>
      <c r="D232" s="97">
        <f>D233+D244</f>
        <v>32539.829000000002</v>
      </c>
      <c r="E232" s="97">
        <f>E233+E244</f>
        <v>6163.0820000000003</v>
      </c>
      <c r="F232" s="97">
        <f t="shared" ref="F232" si="116">F233+F244</f>
        <v>38702.911</v>
      </c>
    </row>
    <row r="233" spans="1:9" ht="36" x14ac:dyDescent="0.2">
      <c r="A233" s="5" t="s">
        <v>11</v>
      </c>
      <c r="B233" s="4" t="s">
        <v>10</v>
      </c>
      <c r="C233" s="4"/>
      <c r="D233" s="97">
        <f>D234+D236+D240+D238+D242</f>
        <v>31038.429</v>
      </c>
      <c r="E233" s="97">
        <f>E234+E236+E240+E238+E242</f>
        <v>6293.0820000000003</v>
      </c>
      <c r="F233" s="97">
        <f t="shared" ref="F233" si="117">F234+F236+F240+F238+F242</f>
        <v>37331.510999999999</v>
      </c>
    </row>
    <row r="234" spans="1:9" ht="37.5" customHeight="1" x14ac:dyDescent="0.2">
      <c r="A234" s="5" t="s">
        <v>447</v>
      </c>
      <c r="B234" s="4" t="s">
        <v>23</v>
      </c>
      <c r="C234" s="4"/>
      <c r="D234" s="97">
        <f t="shared" ref="D234:F234" si="118">D235</f>
        <v>98</v>
      </c>
      <c r="E234" s="97">
        <f t="shared" si="118"/>
        <v>0</v>
      </c>
      <c r="F234" s="97">
        <f t="shared" si="118"/>
        <v>98</v>
      </c>
    </row>
    <row r="235" spans="1:9" x14ac:dyDescent="0.2">
      <c r="A235" s="5" t="s">
        <v>22</v>
      </c>
      <c r="B235" s="4" t="s">
        <v>23</v>
      </c>
      <c r="C235" s="4" t="s">
        <v>21</v>
      </c>
      <c r="D235" s="97">
        <v>98</v>
      </c>
      <c r="E235" s="97"/>
      <c r="F235" s="76">
        <f>D235+E235</f>
        <v>98</v>
      </c>
    </row>
    <row r="236" spans="1:9" ht="24" x14ac:dyDescent="0.2">
      <c r="A236" s="5" t="s">
        <v>17</v>
      </c>
      <c r="B236" s="4" t="s">
        <v>16</v>
      </c>
      <c r="C236" s="4"/>
      <c r="D236" s="97">
        <f t="shared" ref="D236:F236" si="119">D237</f>
        <v>20107</v>
      </c>
      <c r="E236" s="97">
        <f t="shared" si="119"/>
        <v>0</v>
      </c>
      <c r="F236" s="97">
        <f t="shared" si="119"/>
        <v>20107</v>
      </c>
    </row>
    <row r="237" spans="1:9" x14ac:dyDescent="0.2">
      <c r="A237" s="5" t="s">
        <v>8</v>
      </c>
      <c r="B237" s="4" t="s">
        <v>16</v>
      </c>
      <c r="C237" s="4" t="s">
        <v>5</v>
      </c>
      <c r="D237" s="97">
        <v>20107</v>
      </c>
      <c r="E237" s="97"/>
      <c r="F237" s="76">
        <f>D237+E237</f>
        <v>20107</v>
      </c>
    </row>
    <row r="238" spans="1:9" x14ac:dyDescent="0.2">
      <c r="A238" s="5" t="s">
        <v>9</v>
      </c>
      <c r="B238" s="4" t="s">
        <v>354</v>
      </c>
      <c r="C238" s="4"/>
      <c r="D238" s="100">
        <f t="shared" ref="D238:F238" si="120">D239</f>
        <v>2776.8989999999999</v>
      </c>
      <c r="E238" s="100">
        <f t="shared" si="120"/>
        <v>1800.69</v>
      </c>
      <c r="F238" s="100">
        <f t="shared" si="120"/>
        <v>4577.5889999999999</v>
      </c>
    </row>
    <row r="239" spans="1:9" x14ac:dyDescent="0.2">
      <c r="A239" s="5" t="s">
        <v>8</v>
      </c>
      <c r="B239" s="4" t="s">
        <v>354</v>
      </c>
      <c r="C239" s="4" t="s">
        <v>5</v>
      </c>
      <c r="D239" s="100">
        <v>2776.8989999999999</v>
      </c>
      <c r="E239" s="100">
        <f>1345+455.69</f>
        <v>1800.69</v>
      </c>
      <c r="F239" s="76">
        <f>D239+E239</f>
        <v>4577.5889999999999</v>
      </c>
      <c r="G239" s="3"/>
      <c r="H239" s="3"/>
      <c r="I239" s="3"/>
    </row>
    <row r="240" spans="1:9" ht="36" x14ac:dyDescent="0.2">
      <c r="A240" s="5" t="s">
        <v>499</v>
      </c>
      <c r="B240" s="4" t="s">
        <v>14</v>
      </c>
      <c r="C240" s="4"/>
      <c r="D240" s="97">
        <f t="shared" ref="D240:F240" si="121">D241</f>
        <v>5863</v>
      </c>
      <c r="E240" s="97">
        <f t="shared" si="121"/>
        <v>0</v>
      </c>
      <c r="F240" s="97">
        <f t="shared" si="121"/>
        <v>5863</v>
      </c>
    </row>
    <row r="241" spans="1:9" x14ac:dyDescent="0.2">
      <c r="A241" s="5" t="s">
        <v>8</v>
      </c>
      <c r="B241" s="4" t="s">
        <v>14</v>
      </c>
      <c r="C241" s="4" t="s">
        <v>5</v>
      </c>
      <c r="D241" s="97">
        <v>5863</v>
      </c>
      <c r="E241" s="97"/>
      <c r="F241" s="76">
        <f>D241+E241</f>
        <v>5863</v>
      </c>
    </row>
    <row r="242" spans="1:9" x14ac:dyDescent="0.2">
      <c r="A242" s="8" t="s">
        <v>525</v>
      </c>
      <c r="B242" s="4" t="s">
        <v>544</v>
      </c>
      <c r="C242" s="4"/>
      <c r="D242" s="100">
        <f>D243</f>
        <v>2193.5300000000002</v>
      </c>
      <c r="E242" s="100">
        <f t="shared" ref="E242:F242" si="122">E243</f>
        <v>4492.3919999999998</v>
      </c>
      <c r="F242" s="100">
        <f t="shared" si="122"/>
        <v>6685.9220000000005</v>
      </c>
    </row>
    <row r="243" spans="1:9" x14ac:dyDescent="0.2">
      <c r="A243" s="5" t="s">
        <v>8</v>
      </c>
      <c r="B243" s="4" t="s">
        <v>544</v>
      </c>
      <c r="C243" s="4" t="s">
        <v>5</v>
      </c>
      <c r="D243" s="100">
        <v>2193.5300000000002</v>
      </c>
      <c r="E243" s="100">
        <v>4492.3919999999998</v>
      </c>
      <c r="F243" s="76">
        <f>D243+E243</f>
        <v>6685.9220000000005</v>
      </c>
    </row>
    <row r="244" spans="1:9" ht="36" x14ac:dyDescent="0.2">
      <c r="A244" s="5" t="s">
        <v>189</v>
      </c>
      <c r="B244" s="4" t="s">
        <v>351</v>
      </c>
      <c r="C244" s="4"/>
      <c r="D244" s="76">
        <f>D245+D248+D250+D252+D254</f>
        <v>1501.3999999999999</v>
      </c>
      <c r="E244" s="76">
        <f t="shared" ref="E244:F244" si="123">E245+E248+E250+E252+E254</f>
        <v>-130</v>
      </c>
      <c r="F244" s="76">
        <f t="shared" si="123"/>
        <v>1371.3999999999999</v>
      </c>
    </row>
    <row r="245" spans="1:9" ht="24" x14ac:dyDescent="0.2">
      <c r="A245" s="5" t="s">
        <v>352</v>
      </c>
      <c r="B245" s="4" t="s">
        <v>287</v>
      </c>
      <c r="C245" s="4"/>
      <c r="D245" s="76">
        <f>D246+D247</f>
        <v>636.29999999999995</v>
      </c>
      <c r="E245" s="76">
        <f t="shared" ref="E245:F245" si="124">E246+E247</f>
        <v>-130</v>
      </c>
      <c r="F245" s="76">
        <f t="shared" si="124"/>
        <v>506.29999999999995</v>
      </c>
    </row>
    <row r="246" spans="1:9" ht="24" x14ac:dyDescent="0.2">
      <c r="A246" s="5" t="s">
        <v>47</v>
      </c>
      <c r="B246" s="4" t="s">
        <v>287</v>
      </c>
      <c r="C246" s="4" t="s">
        <v>51</v>
      </c>
      <c r="D246" s="76">
        <v>624.29999999999995</v>
      </c>
      <c r="E246" s="76">
        <f>-130</f>
        <v>-130</v>
      </c>
      <c r="F246" s="76">
        <f>D246+E246</f>
        <v>494.29999999999995</v>
      </c>
      <c r="G246" s="85"/>
      <c r="H246" s="85"/>
      <c r="I246" s="3"/>
    </row>
    <row r="247" spans="1:9" ht="25.5" x14ac:dyDescent="0.2">
      <c r="A247" s="1" t="s">
        <v>29</v>
      </c>
      <c r="B247" s="4" t="s">
        <v>287</v>
      </c>
      <c r="C247" s="4" t="s">
        <v>26</v>
      </c>
      <c r="D247" s="103">
        <v>12</v>
      </c>
      <c r="E247" s="103"/>
      <c r="F247" s="76">
        <f>D247+E247</f>
        <v>12</v>
      </c>
      <c r="G247" s="3"/>
      <c r="H247" s="3"/>
      <c r="I247" s="3"/>
    </row>
    <row r="248" spans="1:9" ht="36" x14ac:dyDescent="0.2">
      <c r="A248" s="5" t="s">
        <v>491</v>
      </c>
      <c r="B248" s="4" t="s">
        <v>171</v>
      </c>
      <c r="C248" s="4"/>
      <c r="D248" s="96">
        <f t="shared" ref="D248:F248" si="125">D249</f>
        <v>51.6</v>
      </c>
      <c r="E248" s="96">
        <f t="shared" si="125"/>
        <v>0</v>
      </c>
      <c r="F248" s="96">
        <f t="shared" si="125"/>
        <v>51.6</v>
      </c>
      <c r="G248" s="85"/>
      <c r="H248" s="85"/>
      <c r="I248" s="3"/>
    </row>
    <row r="249" spans="1:9" ht="24" x14ac:dyDescent="0.2">
      <c r="A249" s="5" t="s">
        <v>47</v>
      </c>
      <c r="B249" s="4" t="s">
        <v>171</v>
      </c>
      <c r="C249" s="4" t="s">
        <v>51</v>
      </c>
      <c r="D249" s="96">
        <v>51.6</v>
      </c>
      <c r="E249" s="96"/>
      <c r="F249" s="76">
        <f>D249+E249</f>
        <v>51.6</v>
      </c>
    </row>
    <row r="250" spans="1:9" ht="48" x14ac:dyDescent="0.2">
      <c r="A250" s="5" t="s">
        <v>492</v>
      </c>
      <c r="B250" s="4" t="s">
        <v>170</v>
      </c>
      <c r="C250" s="4"/>
      <c r="D250" s="96">
        <f t="shared" ref="D250:F250" si="126">D251</f>
        <v>185.9</v>
      </c>
      <c r="E250" s="96">
        <f t="shared" si="126"/>
        <v>0</v>
      </c>
      <c r="F250" s="96">
        <f t="shared" si="126"/>
        <v>185.9</v>
      </c>
    </row>
    <row r="251" spans="1:9" ht="48" x14ac:dyDescent="0.2">
      <c r="A251" s="5" t="s">
        <v>38</v>
      </c>
      <c r="B251" s="4" t="s">
        <v>170</v>
      </c>
      <c r="C251" s="4" t="s">
        <v>34</v>
      </c>
      <c r="D251" s="96">
        <v>185.9</v>
      </c>
      <c r="E251" s="96"/>
      <c r="F251" s="76">
        <f>D251+E251</f>
        <v>185.9</v>
      </c>
    </row>
    <row r="252" spans="1:9" ht="24" x14ac:dyDescent="0.2">
      <c r="A252" s="5" t="s">
        <v>488</v>
      </c>
      <c r="B252" s="4" t="s">
        <v>167</v>
      </c>
      <c r="C252" s="4"/>
      <c r="D252" s="76">
        <f t="shared" ref="D252:F252" si="127">D253</f>
        <v>514.4</v>
      </c>
      <c r="E252" s="76">
        <f t="shared" si="127"/>
        <v>0</v>
      </c>
      <c r="F252" s="76">
        <f t="shared" si="127"/>
        <v>514.4</v>
      </c>
    </row>
    <row r="253" spans="1:9" x14ac:dyDescent="0.2">
      <c r="A253" s="5" t="s">
        <v>8</v>
      </c>
      <c r="B253" s="4" t="s">
        <v>167</v>
      </c>
      <c r="C253" s="4" t="s">
        <v>5</v>
      </c>
      <c r="D253" s="76">
        <v>514.4</v>
      </c>
      <c r="E253" s="76"/>
      <c r="F253" s="76">
        <f>D253+E253</f>
        <v>514.4</v>
      </c>
    </row>
    <row r="254" spans="1:9" ht="36" x14ac:dyDescent="0.2">
      <c r="A254" s="5" t="s">
        <v>173</v>
      </c>
      <c r="B254" s="4" t="s">
        <v>172</v>
      </c>
      <c r="C254" s="4"/>
      <c r="D254" s="96">
        <f t="shared" ref="D254:F254" si="128">D255</f>
        <v>113.2</v>
      </c>
      <c r="E254" s="96">
        <f t="shared" si="128"/>
        <v>0</v>
      </c>
      <c r="F254" s="96">
        <f t="shared" si="128"/>
        <v>113.2</v>
      </c>
    </row>
    <row r="255" spans="1:9" ht="24" x14ac:dyDescent="0.2">
      <c r="A255" s="5" t="s">
        <v>47</v>
      </c>
      <c r="B255" s="4" t="s">
        <v>172</v>
      </c>
      <c r="C255" s="4" t="s">
        <v>51</v>
      </c>
      <c r="D255" s="96">
        <v>113.2</v>
      </c>
      <c r="E255" s="96"/>
      <c r="F255" s="76">
        <f>D255+E255</f>
        <v>113.2</v>
      </c>
      <c r="G255" s="86"/>
    </row>
    <row r="256" spans="1:9" ht="48" x14ac:dyDescent="0.2">
      <c r="A256" s="5" t="s">
        <v>401</v>
      </c>
      <c r="B256" s="4" t="s">
        <v>139</v>
      </c>
      <c r="C256" s="4"/>
      <c r="D256" s="98">
        <f>D257+D261</f>
        <v>9088.31</v>
      </c>
      <c r="E256" s="98">
        <f t="shared" ref="E256:F256" si="129">E257+E261</f>
        <v>2307.6639999999998</v>
      </c>
      <c r="F256" s="98">
        <f t="shared" si="129"/>
        <v>11395.974</v>
      </c>
    </row>
    <row r="257" spans="1:9" ht="36" x14ac:dyDescent="0.2">
      <c r="A257" s="5" t="s">
        <v>138</v>
      </c>
      <c r="B257" s="4" t="s">
        <v>402</v>
      </c>
      <c r="C257" s="4"/>
      <c r="D257" s="98">
        <f>D258</f>
        <v>9028.31</v>
      </c>
      <c r="E257" s="98">
        <f t="shared" ref="E257:F257" si="130">E258</f>
        <v>2307.6639999999998</v>
      </c>
      <c r="F257" s="98">
        <f t="shared" si="130"/>
        <v>11335.974</v>
      </c>
    </row>
    <row r="258" spans="1:9" ht="36" x14ac:dyDescent="0.2">
      <c r="A258" s="5" t="s">
        <v>403</v>
      </c>
      <c r="B258" s="4" t="s">
        <v>137</v>
      </c>
      <c r="C258" s="4"/>
      <c r="D258" s="98">
        <f>D259+D260</f>
        <v>9028.31</v>
      </c>
      <c r="E258" s="98">
        <f t="shared" ref="E258:F258" si="131">E259+E260</f>
        <v>2307.6639999999998</v>
      </c>
      <c r="F258" s="98">
        <f t="shared" si="131"/>
        <v>11335.974</v>
      </c>
    </row>
    <row r="259" spans="1:9" ht="24" x14ac:dyDescent="0.2">
      <c r="A259" s="5" t="s">
        <v>47</v>
      </c>
      <c r="B259" s="4" t="s">
        <v>137</v>
      </c>
      <c r="C259" s="4" t="s">
        <v>51</v>
      </c>
      <c r="D259" s="98">
        <v>7961.11</v>
      </c>
      <c r="E259" s="98">
        <f>1007.664+1000</f>
        <v>2007.664</v>
      </c>
      <c r="F259" s="76">
        <f>D259+E259</f>
        <v>9968.7739999999994</v>
      </c>
      <c r="G259" s="10"/>
      <c r="H259" s="10"/>
      <c r="I259" s="3"/>
    </row>
    <row r="260" spans="1:9" ht="24" x14ac:dyDescent="0.2">
      <c r="A260" s="5" t="s">
        <v>77</v>
      </c>
      <c r="B260" s="4" t="s">
        <v>137</v>
      </c>
      <c r="C260" s="4" t="s">
        <v>87</v>
      </c>
      <c r="D260" s="98">
        <v>1067.2</v>
      </c>
      <c r="E260" s="97">
        <v>300</v>
      </c>
      <c r="F260" s="76">
        <f>D260+E260</f>
        <v>1367.2</v>
      </c>
      <c r="G260" s="84"/>
      <c r="H260" s="84"/>
      <c r="I260" s="3"/>
    </row>
    <row r="261" spans="1:9" ht="24" x14ac:dyDescent="0.2">
      <c r="A261" s="5" t="s">
        <v>314</v>
      </c>
      <c r="B261" s="4" t="s">
        <v>407</v>
      </c>
      <c r="C261" s="4"/>
      <c r="D261" s="101">
        <f>D262</f>
        <v>60</v>
      </c>
      <c r="E261" s="101">
        <f t="shared" ref="D261:F262" si="132">E262</f>
        <v>0</v>
      </c>
      <c r="F261" s="101">
        <f t="shared" si="132"/>
        <v>60</v>
      </c>
    </row>
    <row r="262" spans="1:9" ht="24" x14ac:dyDescent="0.2">
      <c r="A262" s="5" t="s">
        <v>409</v>
      </c>
      <c r="B262" s="4" t="s">
        <v>408</v>
      </c>
      <c r="C262" s="4"/>
      <c r="D262" s="101">
        <f t="shared" si="132"/>
        <v>60</v>
      </c>
      <c r="E262" s="101">
        <f t="shared" si="132"/>
        <v>0</v>
      </c>
      <c r="F262" s="101">
        <f t="shared" si="132"/>
        <v>60</v>
      </c>
    </row>
    <row r="263" spans="1:9" ht="24" x14ac:dyDescent="0.2">
      <c r="A263" s="5" t="s">
        <v>47</v>
      </c>
      <c r="B263" s="4" t="s">
        <v>408</v>
      </c>
      <c r="C263" s="4" t="s">
        <v>51</v>
      </c>
      <c r="D263" s="76">
        <v>60</v>
      </c>
      <c r="E263" s="76"/>
      <c r="F263" s="76">
        <f>D263+E263</f>
        <v>60</v>
      </c>
    </row>
    <row r="264" spans="1:9" ht="48" x14ac:dyDescent="0.2">
      <c r="A264" s="5" t="s">
        <v>476</v>
      </c>
      <c r="B264" s="4" t="s">
        <v>297</v>
      </c>
      <c r="C264" s="4"/>
      <c r="D264" s="97">
        <f>D265+D271</f>
        <v>2759.7999999999997</v>
      </c>
      <c r="E264" s="97">
        <f t="shared" ref="E264:F264" si="133">E265+E271</f>
        <v>223.38</v>
      </c>
      <c r="F264" s="97">
        <f t="shared" si="133"/>
        <v>2983.18</v>
      </c>
    </row>
    <row r="265" spans="1:9" ht="24" x14ac:dyDescent="0.2">
      <c r="A265" s="5" t="s">
        <v>477</v>
      </c>
      <c r="B265" s="4" t="s">
        <v>164</v>
      </c>
      <c r="C265" s="4"/>
      <c r="D265" s="97">
        <f>D266+D268</f>
        <v>2616.1</v>
      </c>
      <c r="E265" s="97">
        <f t="shared" ref="E265:F265" si="134">E266+E268</f>
        <v>0</v>
      </c>
      <c r="F265" s="97">
        <f t="shared" si="134"/>
        <v>2616.1</v>
      </c>
    </row>
    <row r="266" spans="1:9" x14ac:dyDescent="0.2">
      <c r="A266" s="5" t="s">
        <v>288</v>
      </c>
      <c r="B266" s="4" t="s">
        <v>163</v>
      </c>
      <c r="C266" s="4"/>
      <c r="D266" s="97">
        <f>D267</f>
        <v>2600.1</v>
      </c>
      <c r="E266" s="97">
        <f t="shared" ref="E266" si="135">E267</f>
        <v>0</v>
      </c>
      <c r="F266" s="97">
        <f>F267</f>
        <v>2600.1</v>
      </c>
    </row>
    <row r="267" spans="1:9" ht="48" x14ac:dyDescent="0.2">
      <c r="A267" s="5" t="s">
        <v>38</v>
      </c>
      <c r="B267" s="4" t="s">
        <v>163</v>
      </c>
      <c r="C267" s="4">
        <v>100</v>
      </c>
      <c r="D267" s="97">
        <v>2600.1</v>
      </c>
      <c r="E267" s="97"/>
      <c r="F267" s="76">
        <f>D267+E267</f>
        <v>2600.1</v>
      </c>
    </row>
    <row r="268" spans="1:9" x14ac:dyDescent="0.2">
      <c r="A268" s="5" t="s">
        <v>289</v>
      </c>
      <c r="B268" s="4" t="s">
        <v>162</v>
      </c>
      <c r="C268" s="4"/>
      <c r="D268" s="97">
        <f>D269+D270</f>
        <v>16</v>
      </c>
      <c r="E268" s="97">
        <f t="shared" ref="E268:F268" si="136">E269+E270</f>
        <v>0</v>
      </c>
      <c r="F268" s="97">
        <f t="shared" si="136"/>
        <v>16</v>
      </c>
    </row>
    <row r="269" spans="1:9" ht="24" x14ac:dyDescent="0.2">
      <c r="A269" s="5" t="s">
        <v>47</v>
      </c>
      <c r="B269" s="4" t="s">
        <v>162</v>
      </c>
      <c r="C269" s="4" t="s">
        <v>51</v>
      </c>
      <c r="D269" s="97">
        <v>15</v>
      </c>
      <c r="E269" s="97">
        <v>-6</v>
      </c>
      <c r="F269" s="76">
        <f>D269+E269</f>
        <v>9</v>
      </c>
    </row>
    <row r="270" spans="1:9" ht="24" x14ac:dyDescent="0.2">
      <c r="A270" s="5" t="s">
        <v>77</v>
      </c>
      <c r="B270" s="4" t="s">
        <v>162</v>
      </c>
      <c r="C270" s="4" t="s">
        <v>87</v>
      </c>
      <c r="D270" s="97">
        <v>1</v>
      </c>
      <c r="E270" s="97">
        <v>6</v>
      </c>
      <c r="F270" s="76">
        <f>D270+E270</f>
        <v>7</v>
      </c>
    </row>
    <row r="271" spans="1:9" x14ac:dyDescent="0.2">
      <c r="A271" s="5" t="s">
        <v>525</v>
      </c>
      <c r="B271" s="4" t="s">
        <v>546</v>
      </c>
      <c r="C271" s="4"/>
      <c r="D271" s="76">
        <f>D272</f>
        <v>143.69999999999999</v>
      </c>
      <c r="E271" s="76">
        <f t="shared" ref="E271:F271" si="137">E272</f>
        <v>223.38</v>
      </c>
      <c r="F271" s="76">
        <f t="shared" si="137"/>
        <v>367.08</v>
      </c>
    </row>
    <row r="272" spans="1:9" ht="48" x14ac:dyDescent="0.2">
      <c r="A272" s="5" t="s">
        <v>38</v>
      </c>
      <c r="B272" s="4" t="s">
        <v>546</v>
      </c>
      <c r="C272" s="4" t="s">
        <v>34</v>
      </c>
      <c r="D272" s="76">
        <v>143.69999999999999</v>
      </c>
      <c r="E272" s="76">
        <f>223.38</f>
        <v>223.38</v>
      </c>
      <c r="F272" s="76">
        <f>D272+E272</f>
        <v>367.08</v>
      </c>
      <c r="G272" s="3"/>
      <c r="H272" s="3"/>
      <c r="I272" s="3"/>
    </row>
    <row r="273" spans="1:6" ht="72" x14ac:dyDescent="0.2">
      <c r="A273" s="5" t="s">
        <v>399</v>
      </c>
      <c r="B273" s="5" t="s">
        <v>296</v>
      </c>
      <c r="C273" s="5"/>
      <c r="D273" s="102">
        <f>D274+D280</f>
        <v>1078.96</v>
      </c>
      <c r="E273" s="102">
        <f t="shared" ref="E273:F273" si="138">E274+E280</f>
        <v>35.08</v>
      </c>
      <c r="F273" s="102">
        <f t="shared" si="138"/>
        <v>1114.04</v>
      </c>
    </row>
    <row r="274" spans="1:6" ht="36" x14ac:dyDescent="0.2">
      <c r="A274" s="5" t="s">
        <v>379</v>
      </c>
      <c r="B274" s="5" t="s">
        <v>400</v>
      </c>
      <c r="C274" s="5"/>
      <c r="D274" s="102">
        <f>D275+D277</f>
        <v>1034.76</v>
      </c>
      <c r="E274" s="102">
        <f t="shared" ref="E274:F274" si="139">E275+E277</f>
        <v>0</v>
      </c>
      <c r="F274" s="102">
        <f t="shared" si="139"/>
        <v>1034.76</v>
      </c>
    </row>
    <row r="275" spans="1:6" ht="36" x14ac:dyDescent="0.2">
      <c r="A275" s="5" t="s">
        <v>298</v>
      </c>
      <c r="B275" s="5" t="s">
        <v>286</v>
      </c>
      <c r="C275" s="5"/>
      <c r="D275" s="102">
        <f t="shared" ref="D275:F275" si="140">D276</f>
        <v>821.56</v>
      </c>
      <c r="E275" s="102">
        <f t="shared" si="140"/>
        <v>0</v>
      </c>
      <c r="F275" s="102">
        <f t="shared" si="140"/>
        <v>821.56</v>
      </c>
    </row>
    <row r="276" spans="1:6" ht="48" x14ac:dyDescent="0.2">
      <c r="A276" s="5" t="s">
        <v>38</v>
      </c>
      <c r="B276" s="5" t="s">
        <v>286</v>
      </c>
      <c r="C276" s="5" t="s">
        <v>34</v>
      </c>
      <c r="D276" s="102">
        <v>821.56</v>
      </c>
      <c r="E276" s="102"/>
      <c r="F276" s="76">
        <f>D276+E276</f>
        <v>821.56</v>
      </c>
    </row>
    <row r="277" spans="1:6" ht="24" x14ac:dyDescent="0.2">
      <c r="A277" s="5" t="s">
        <v>299</v>
      </c>
      <c r="B277" s="5" t="s">
        <v>285</v>
      </c>
      <c r="C277" s="5"/>
      <c r="D277" s="102">
        <f t="shared" ref="D277:F277" si="141">D278+D279</f>
        <v>213.2</v>
      </c>
      <c r="E277" s="102">
        <f t="shared" si="141"/>
        <v>0</v>
      </c>
      <c r="F277" s="102">
        <f t="shared" si="141"/>
        <v>213.2</v>
      </c>
    </row>
    <row r="278" spans="1:6" ht="24" x14ac:dyDescent="0.2">
      <c r="A278" s="5" t="s">
        <v>47</v>
      </c>
      <c r="B278" s="5" t="s">
        <v>285</v>
      </c>
      <c r="C278" s="5" t="s">
        <v>51</v>
      </c>
      <c r="D278" s="102">
        <v>171.2</v>
      </c>
      <c r="E278" s="102"/>
      <c r="F278" s="76">
        <f>D278+E278</f>
        <v>171.2</v>
      </c>
    </row>
    <row r="279" spans="1:6" ht="24" x14ac:dyDescent="0.2">
      <c r="A279" s="5" t="s">
        <v>77</v>
      </c>
      <c r="B279" s="5" t="s">
        <v>285</v>
      </c>
      <c r="C279" s="5" t="s">
        <v>87</v>
      </c>
      <c r="D279" s="102">
        <v>42</v>
      </c>
      <c r="E279" s="102">
        <f>-0.2+0.2</f>
        <v>0</v>
      </c>
      <c r="F279" s="76">
        <f>D279+E279</f>
        <v>42</v>
      </c>
    </row>
    <row r="280" spans="1:6" x14ac:dyDescent="0.2">
      <c r="A280" s="5" t="s">
        <v>525</v>
      </c>
      <c r="B280" s="4" t="s">
        <v>547</v>
      </c>
      <c r="C280" s="4"/>
      <c r="D280" s="76">
        <f>D281</f>
        <v>44.2</v>
      </c>
      <c r="E280" s="76">
        <f t="shared" ref="E280:F280" si="142">E281</f>
        <v>35.08</v>
      </c>
      <c r="F280" s="76">
        <f t="shared" si="142"/>
        <v>79.28</v>
      </c>
    </row>
    <row r="281" spans="1:6" ht="48" x14ac:dyDescent="0.2">
      <c r="A281" s="5" t="s">
        <v>38</v>
      </c>
      <c r="B281" s="4" t="s">
        <v>547</v>
      </c>
      <c r="C281" s="4" t="s">
        <v>34</v>
      </c>
      <c r="D281" s="76">
        <v>44.2</v>
      </c>
      <c r="E281" s="76">
        <v>35.08</v>
      </c>
      <c r="F281" s="76">
        <f>D281+E281</f>
        <v>79.28</v>
      </c>
    </row>
    <row r="282" spans="1:6" ht="35.25" customHeight="1" x14ac:dyDescent="0.2">
      <c r="A282" s="5" t="s">
        <v>373</v>
      </c>
      <c r="B282" s="4" t="s">
        <v>136</v>
      </c>
      <c r="C282" s="4"/>
      <c r="D282" s="97">
        <f>D283+D289+D295+D300</f>
        <v>2032.5</v>
      </c>
      <c r="E282" s="97">
        <f t="shared" ref="E282:F282" si="143">E283+E289+E295+E300</f>
        <v>2600</v>
      </c>
      <c r="F282" s="97">
        <f t="shared" si="143"/>
        <v>4632.5</v>
      </c>
    </row>
    <row r="283" spans="1:6" ht="48" x14ac:dyDescent="0.2">
      <c r="A283" s="5" t="s">
        <v>375</v>
      </c>
      <c r="B283" s="4" t="s">
        <v>376</v>
      </c>
      <c r="C283" s="4"/>
      <c r="D283" s="97">
        <f>D284+D286</f>
        <v>35</v>
      </c>
      <c r="E283" s="97">
        <f t="shared" ref="E283:F283" si="144">E284+E286</f>
        <v>0</v>
      </c>
      <c r="F283" s="97">
        <f t="shared" si="144"/>
        <v>35</v>
      </c>
    </row>
    <row r="284" spans="1:6" ht="24" x14ac:dyDescent="0.2">
      <c r="A284" s="5" t="s">
        <v>381</v>
      </c>
      <c r="B284" s="4" t="s">
        <v>158</v>
      </c>
      <c r="C284" s="4"/>
      <c r="D284" s="97">
        <f t="shared" ref="D284:F284" si="145">D285</f>
        <v>15</v>
      </c>
      <c r="E284" s="97">
        <f t="shared" si="145"/>
        <v>0</v>
      </c>
      <c r="F284" s="97">
        <f t="shared" si="145"/>
        <v>15</v>
      </c>
    </row>
    <row r="285" spans="1:6" ht="24" x14ac:dyDescent="0.2">
      <c r="A285" s="5" t="s">
        <v>47</v>
      </c>
      <c r="B285" s="4" t="s">
        <v>158</v>
      </c>
      <c r="C285" s="4">
        <v>200</v>
      </c>
      <c r="D285" s="97">
        <v>15</v>
      </c>
      <c r="E285" s="97"/>
      <c r="F285" s="76">
        <f>D285+E285</f>
        <v>15</v>
      </c>
    </row>
    <row r="286" spans="1:6" ht="36" x14ac:dyDescent="0.2">
      <c r="A286" s="5" t="s">
        <v>500</v>
      </c>
      <c r="B286" s="4" t="s">
        <v>156</v>
      </c>
      <c r="C286" s="4"/>
      <c r="D286" s="97">
        <f t="shared" ref="D286:F286" si="146">D287+D288</f>
        <v>20</v>
      </c>
      <c r="E286" s="97">
        <f t="shared" si="146"/>
        <v>0</v>
      </c>
      <c r="F286" s="97">
        <f t="shared" si="146"/>
        <v>20</v>
      </c>
    </row>
    <row r="287" spans="1:6" ht="24" hidden="1" x14ac:dyDescent="0.2">
      <c r="A287" s="5" t="s">
        <v>47</v>
      </c>
      <c r="B287" s="4" t="s">
        <v>156</v>
      </c>
      <c r="C287" s="4">
        <v>200</v>
      </c>
      <c r="D287" s="97"/>
      <c r="E287" s="97"/>
      <c r="F287" s="76">
        <f>D287+E287</f>
        <v>0</v>
      </c>
    </row>
    <row r="288" spans="1:6" x14ac:dyDescent="0.2">
      <c r="A288" s="5" t="s">
        <v>45</v>
      </c>
      <c r="B288" s="4" t="s">
        <v>156</v>
      </c>
      <c r="C288" s="4" t="s">
        <v>43</v>
      </c>
      <c r="D288" s="97">
        <v>20</v>
      </c>
      <c r="E288" s="97"/>
      <c r="F288" s="76">
        <f>D288+E288</f>
        <v>20</v>
      </c>
    </row>
    <row r="289" spans="1:9" ht="36" x14ac:dyDescent="0.2">
      <c r="A289" s="5" t="s">
        <v>157</v>
      </c>
      <c r="B289" s="4" t="s">
        <v>382</v>
      </c>
      <c r="C289" s="4"/>
      <c r="D289" s="97">
        <f>D290+D292</f>
        <v>25</v>
      </c>
      <c r="E289" s="97">
        <f t="shared" ref="E289:F289" si="147">E290+E292</f>
        <v>0</v>
      </c>
      <c r="F289" s="97">
        <f t="shared" si="147"/>
        <v>25</v>
      </c>
    </row>
    <row r="290" spans="1:9" ht="36" x14ac:dyDescent="0.2">
      <c r="A290" s="5" t="s">
        <v>384</v>
      </c>
      <c r="B290" s="4" t="s">
        <v>383</v>
      </c>
      <c r="C290" s="4"/>
      <c r="D290" s="97">
        <f>D291</f>
        <v>25</v>
      </c>
      <c r="E290" s="97">
        <f t="shared" ref="E290:F290" si="148">E291</f>
        <v>0</v>
      </c>
      <c r="F290" s="97">
        <f t="shared" si="148"/>
        <v>25</v>
      </c>
    </row>
    <row r="291" spans="1:9" ht="24" x14ac:dyDescent="0.2">
      <c r="A291" s="5" t="s">
        <v>47</v>
      </c>
      <c r="B291" s="4" t="s">
        <v>383</v>
      </c>
      <c r="C291" s="4">
        <v>200</v>
      </c>
      <c r="D291" s="97">
        <v>25</v>
      </c>
      <c r="E291" s="97"/>
      <c r="F291" s="76">
        <f>D291+E291</f>
        <v>25</v>
      </c>
    </row>
    <row r="292" spans="1:9" ht="48" hidden="1" x14ac:dyDescent="0.2">
      <c r="A292" s="5" t="s">
        <v>305</v>
      </c>
      <c r="B292" s="4" t="s">
        <v>385</v>
      </c>
      <c r="C292" s="4"/>
      <c r="D292" s="97">
        <f t="shared" ref="D292:F292" si="149">D293+D294</f>
        <v>0</v>
      </c>
      <c r="E292" s="97">
        <f t="shared" si="149"/>
        <v>0</v>
      </c>
      <c r="F292" s="97">
        <f t="shared" si="149"/>
        <v>0</v>
      </c>
    </row>
    <row r="293" spans="1:9" ht="24" hidden="1" x14ac:dyDescent="0.2">
      <c r="A293" s="5" t="s">
        <v>47</v>
      </c>
      <c r="B293" s="4" t="s">
        <v>385</v>
      </c>
      <c r="C293" s="4">
        <v>200</v>
      </c>
      <c r="D293" s="97"/>
      <c r="E293" s="97"/>
      <c r="F293" s="76">
        <f>D293+E293</f>
        <v>0</v>
      </c>
    </row>
    <row r="294" spans="1:9" hidden="1" x14ac:dyDescent="0.2">
      <c r="A294" s="5" t="s">
        <v>45</v>
      </c>
      <c r="B294" s="4" t="s">
        <v>385</v>
      </c>
      <c r="C294" s="4" t="s">
        <v>43</v>
      </c>
      <c r="D294" s="97"/>
      <c r="E294" s="97"/>
      <c r="F294" s="76">
        <f>D294+E294</f>
        <v>0</v>
      </c>
    </row>
    <row r="295" spans="1:9" ht="24" x14ac:dyDescent="0.2">
      <c r="A295" s="5" t="s">
        <v>135</v>
      </c>
      <c r="B295" s="4" t="s">
        <v>416</v>
      </c>
      <c r="C295" s="4"/>
      <c r="D295" s="96">
        <f>D296</f>
        <v>1472.5</v>
      </c>
      <c r="E295" s="96">
        <f t="shared" ref="E295:F295" si="150">E296</f>
        <v>1100</v>
      </c>
      <c r="F295" s="96">
        <f t="shared" si="150"/>
        <v>2572.5</v>
      </c>
    </row>
    <row r="296" spans="1:9" ht="36" x14ac:dyDescent="0.2">
      <c r="A296" s="5" t="s">
        <v>417</v>
      </c>
      <c r="B296" s="4" t="s">
        <v>418</v>
      </c>
      <c r="C296" s="4"/>
      <c r="D296" s="96">
        <f>SUM(D297:D299)</f>
        <v>1472.5</v>
      </c>
      <c r="E296" s="96">
        <f t="shared" ref="E296:F296" si="151">SUM(E297:E299)</f>
        <v>1100</v>
      </c>
      <c r="F296" s="96">
        <f t="shared" si="151"/>
        <v>2572.5</v>
      </c>
    </row>
    <row r="297" spans="1:9" ht="24" x14ac:dyDescent="0.2">
      <c r="A297" s="5" t="s">
        <v>47</v>
      </c>
      <c r="B297" s="4" t="s">
        <v>418</v>
      </c>
      <c r="C297" s="4" t="s">
        <v>51</v>
      </c>
      <c r="D297" s="96">
        <v>1400</v>
      </c>
      <c r="E297" s="96">
        <f>-57.5+580</f>
        <v>522.5</v>
      </c>
      <c r="F297" s="76">
        <f>D297+E297</f>
        <v>1922.5</v>
      </c>
    </row>
    <row r="298" spans="1:9" x14ac:dyDescent="0.2">
      <c r="A298" s="5" t="s">
        <v>8</v>
      </c>
      <c r="B298" s="4" t="s">
        <v>418</v>
      </c>
      <c r="C298" s="4" t="s">
        <v>5</v>
      </c>
      <c r="D298" s="96"/>
      <c r="E298" s="96">
        <v>520</v>
      </c>
      <c r="F298" s="76">
        <f>D298+E298</f>
        <v>520</v>
      </c>
    </row>
    <row r="299" spans="1:9" ht="24" x14ac:dyDescent="0.2">
      <c r="A299" s="8" t="s">
        <v>77</v>
      </c>
      <c r="B299" s="4" t="s">
        <v>418</v>
      </c>
      <c r="C299" s="4" t="s">
        <v>87</v>
      </c>
      <c r="D299" s="96">
        <v>72.5</v>
      </c>
      <c r="E299" s="96">
        <f>57.5</f>
        <v>57.5</v>
      </c>
      <c r="F299" s="76">
        <f>D299+E299</f>
        <v>130</v>
      </c>
      <c r="G299" s="86"/>
      <c r="H299" s="86"/>
      <c r="I299" s="3"/>
    </row>
    <row r="300" spans="1:9" ht="41.25" customHeight="1" x14ac:dyDescent="0.2">
      <c r="A300" s="8" t="s">
        <v>161</v>
      </c>
      <c r="B300" s="4" t="s">
        <v>380</v>
      </c>
      <c r="C300" s="4"/>
      <c r="D300" s="97">
        <f>D301</f>
        <v>500</v>
      </c>
      <c r="E300" s="97">
        <f t="shared" ref="E300:F301" si="152">E301</f>
        <v>1500</v>
      </c>
      <c r="F300" s="97">
        <f t="shared" si="152"/>
        <v>2000</v>
      </c>
    </row>
    <row r="301" spans="1:9" ht="36" x14ac:dyDescent="0.2">
      <c r="A301" s="5" t="s">
        <v>593</v>
      </c>
      <c r="B301" s="4" t="s">
        <v>592</v>
      </c>
      <c r="C301" s="4"/>
      <c r="D301" s="97">
        <f>D302</f>
        <v>500</v>
      </c>
      <c r="E301" s="97">
        <f t="shared" si="152"/>
        <v>1500</v>
      </c>
      <c r="F301" s="97">
        <f t="shared" si="152"/>
        <v>2000</v>
      </c>
    </row>
    <row r="302" spans="1:9" ht="24" x14ac:dyDescent="0.2">
      <c r="A302" s="5" t="s">
        <v>47</v>
      </c>
      <c r="B302" s="4" t="s">
        <v>592</v>
      </c>
      <c r="C302" s="4" t="s">
        <v>51</v>
      </c>
      <c r="D302" s="97">
        <v>500</v>
      </c>
      <c r="E302" s="97">
        <f>36+1464</f>
        <v>1500</v>
      </c>
      <c r="F302" s="76">
        <f>D302+E302</f>
        <v>2000</v>
      </c>
    </row>
    <row r="303" spans="1:9" ht="48" x14ac:dyDescent="0.2">
      <c r="A303" s="5" t="s">
        <v>364</v>
      </c>
      <c r="B303" s="4" t="s">
        <v>131</v>
      </c>
      <c r="C303" s="4"/>
      <c r="D303" s="99">
        <f>D304+D310+D320+D324+D329+D337+D340+D345+D348</f>
        <v>15939.365250000001</v>
      </c>
      <c r="E303" s="99">
        <f>E304+E310+E320+E324+E329+E337+E340+E345+E348</f>
        <v>4373.0210000000006</v>
      </c>
      <c r="F303" s="99">
        <f>F304+F310+F320+F324+F329+F337+F340+F345+F348</f>
        <v>20312.38625</v>
      </c>
    </row>
    <row r="304" spans="1:9" ht="36" x14ac:dyDescent="0.2">
      <c r="A304" s="5" t="s">
        <v>134</v>
      </c>
      <c r="B304" s="4" t="s">
        <v>365</v>
      </c>
      <c r="C304" s="4"/>
      <c r="D304" s="96">
        <f>D305+D308</f>
        <v>1950.18</v>
      </c>
      <c r="E304" s="96">
        <f t="shared" ref="E304:F304" si="153">E305+E308</f>
        <v>405.78700000000003</v>
      </c>
      <c r="F304" s="96">
        <f t="shared" si="153"/>
        <v>2355.9670000000006</v>
      </c>
    </row>
    <row r="305" spans="1:6" ht="24" x14ac:dyDescent="0.2">
      <c r="A305" s="5" t="s">
        <v>419</v>
      </c>
      <c r="B305" s="4" t="s">
        <v>420</v>
      </c>
      <c r="C305" s="4"/>
      <c r="D305" s="96">
        <f>D306+D307</f>
        <v>1949.88</v>
      </c>
      <c r="E305" s="96">
        <f t="shared" ref="E305:F305" si="154">E306+E307</f>
        <v>405.78700000000003</v>
      </c>
      <c r="F305" s="96">
        <f t="shared" si="154"/>
        <v>2355.6670000000004</v>
      </c>
    </row>
    <row r="306" spans="1:6" ht="24" x14ac:dyDescent="0.2">
      <c r="A306" s="5" t="s">
        <v>47</v>
      </c>
      <c r="B306" s="4" t="s">
        <v>420</v>
      </c>
      <c r="C306" s="4">
        <v>200</v>
      </c>
      <c r="D306" s="96">
        <v>100</v>
      </c>
      <c r="E306" s="96"/>
      <c r="F306" s="76">
        <f>D306+E306</f>
        <v>100</v>
      </c>
    </row>
    <row r="307" spans="1:6" ht="24" x14ac:dyDescent="0.2">
      <c r="A307" s="5" t="s">
        <v>73</v>
      </c>
      <c r="B307" s="4" t="s">
        <v>420</v>
      </c>
      <c r="C307" s="4" t="s">
        <v>72</v>
      </c>
      <c r="D307" s="96">
        <v>1849.88</v>
      </c>
      <c r="E307" s="96">
        <f>306.12+99.667</f>
        <v>405.78700000000003</v>
      </c>
      <c r="F307" s="76">
        <f>D307+E307</f>
        <v>2255.6670000000004</v>
      </c>
    </row>
    <row r="308" spans="1:6" ht="48" x14ac:dyDescent="0.2">
      <c r="A308" s="5" t="s">
        <v>490</v>
      </c>
      <c r="B308" s="4" t="s">
        <v>366</v>
      </c>
      <c r="C308" s="4"/>
      <c r="D308" s="99">
        <f t="shared" ref="D308:F308" si="155">D309</f>
        <v>0.3</v>
      </c>
      <c r="E308" s="99">
        <f t="shared" si="155"/>
        <v>0</v>
      </c>
      <c r="F308" s="99">
        <f t="shared" si="155"/>
        <v>0.3</v>
      </c>
    </row>
    <row r="309" spans="1:6" ht="24" x14ac:dyDescent="0.2">
      <c r="A309" s="5" t="s">
        <v>47</v>
      </c>
      <c r="B309" s="4" t="s">
        <v>366</v>
      </c>
      <c r="C309" s="4" t="s">
        <v>51</v>
      </c>
      <c r="D309" s="99">
        <v>0.3</v>
      </c>
      <c r="E309" s="99"/>
      <c r="F309" s="76">
        <f>D309+E309</f>
        <v>0.3</v>
      </c>
    </row>
    <row r="310" spans="1:6" ht="24" x14ac:dyDescent="0.2">
      <c r="A310" s="5" t="s">
        <v>421</v>
      </c>
      <c r="B310" s="4" t="s">
        <v>423</v>
      </c>
      <c r="C310" s="4"/>
      <c r="D310" s="96">
        <f>D311+D313+D317+D315</f>
        <v>3530.56</v>
      </c>
      <c r="E310" s="96">
        <f t="shared" ref="E310:F310" si="156">E311+E313+E317+E315</f>
        <v>1090</v>
      </c>
      <c r="F310" s="96">
        <f t="shared" si="156"/>
        <v>4620.5599999999995</v>
      </c>
    </row>
    <row r="311" spans="1:6" ht="48" x14ac:dyDescent="0.2">
      <c r="A311" s="5" t="s">
        <v>422</v>
      </c>
      <c r="B311" s="4" t="s">
        <v>424</v>
      </c>
      <c r="C311" s="4"/>
      <c r="D311" s="96">
        <f>D312</f>
        <v>0</v>
      </c>
      <c r="E311" s="96">
        <f t="shared" ref="E311:F311" si="157">E312</f>
        <v>1000</v>
      </c>
      <c r="F311" s="96">
        <f t="shared" si="157"/>
        <v>1000</v>
      </c>
    </row>
    <row r="312" spans="1:6" ht="24" x14ac:dyDescent="0.2">
      <c r="A312" s="5" t="s">
        <v>77</v>
      </c>
      <c r="B312" s="4" t="s">
        <v>424</v>
      </c>
      <c r="C312" s="4" t="s">
        <v>87</v>
      </c>
      <c r="D312" s="96"/>
      <c r="E312" s="96">
        <f>1000</f>
        <v>1000</v>
      </c>
      <c r="F312" s="76">
        <f>D312+E312</f>
        <v>1000</v>
      </c>
    </row>
    <row r="313" spans="1:6" ht="48" hidden="1" x14ac:dyDescent="0.2">
      <c r="A313" s="8" t="s">
        <v>509</v>
      </c>
      <c r="B313" s="4" t="s">
        <v>425</v>
      </c>
      <c r="C313" s="4"/>
      <c r="D313" s="96">
        <f t="shared" ref="D313:F313" si="158">D314</f>
        <v>0</v>
      </c>
      <c r="E313" s="96">
        <f t="shared" si="158"/>
        <v>0</v>
      </c>
      <c r="F313" s="96">
        <f t="shared" si="158"/>
        <v>0</v>
      </c>
    </row>
    <row r="314" spans="1:6" ht="24" hidden="1" x14ac:dyDescent="0.2">
      <c r="A314" s="5" t="s">
        <v>47</v>
      </c>
      <c r="B314" s="4" t="s">
        <v>425</v>
      </c>
      <c r="C314" s="4" t="s">
        <v>51</v>
      </c>
      <c r="D314" s="96"/>
      <c r="E314" s="96"/>
      <c r="F314" s="76">
        <f>D314+E314</f>
        <v>0</v>
      </c>
    </row>
    <row r="315" spans="1:6" ht="60" x14ac:dyDescent="0.2">
      <c r="A315" s="8" t="s">
        <v>553</v>
      </c>
      <c r="B315" s="4" t="s">
        <v>554</v>
      </c>
      <c r="C315" s="4"/>
      <c r="D315" s="96">
        <f t="shared" ref="D315:F315" si="159">D316</f>
        <v>3431.06</v>
      </c>
      <c r="E315" s="96">
        <f t="shared" si="159"/>
        <v>90</v>
      </c>
      <c r="F315" s="96">
        <f t="shared" si="159"/>
        <v>3521.06</v>
      </c>
    </row>
    <row r="316" spans="1:6" ht="24" x14ac:dyDescent="0.2">
      <c r="A316" s="5" t="s">
        <v>47</v>
      </c>
      <c r="B316" s="4" t="s">
        <v>554</v>
      </c>
      <c r="C316" s="4" t="s">
        <v>51</v>
      </c>
      <c r="D316" s="96">
        <f>68.62+3362.44</f>
        <v>3431.06</v>
      </c>
      <c r="E316" s="96">
        <f>90</f>
        <v>90</v>
      </c>
      <c r="F316" s="76">
        <f>D316+E316</f>
        <v>3521.06</v>
      </c>
    </row>
    <row r="317" spans="1:6" ht="60" x14ac:dyDescent="0.2">
      <c r="A317" s="5" t="s">
        <v>495</v>
      </c>
      <c r="B317" s="4" t="s">
        <v>133</v>
      </c>
      <c r="C317" s="4"/>
      <c r="D317" s="96">
        <f t="shared" ref="D317:F317" si="160">D318+D319</f>
        <v>99.5</v>
      </c>
      <c r="E317" s="96">
        <f t="shared" si="160"/>
        <v>0</v>
      </c>
      <c r="F317" s="96">
        <f t="shared" si="160"/>
        <v>99.5</v>
      </c>
    </row>
    <row r="318" spans="1:6" ht="24" hidden="1" x14ac:dyDescent="0.2">
      <c r="A318" s="5" t="s">
        <v>47</v>
      </c>
      <c r="B318" s="4" t="s">
        <v>133</v>
      </c>
      <c r="C318" s="4" t="s">
        <v>51</v>
      </c>
      <c r="D318" s="96"/>
      <c r="E318" s="96"/>
      <c r="F318" s="76">
        <f>D318+E318</f>
        <v>0</v>
      </c>
    </row>
    <row r="319" spans="1:6" ht="24" x14ac:dyDescent="0.2">
      <c r="A319" s="5" t="s">
        <v>77</v>
      </c>
      <c r="B319" s="4" t="s">
        <v>133</v>
      </c>
      <c r="C319" s="4" t="s">
        <v>87</v>
      </c>
      <c r="D319" s="96">
        <v>99.5</v>
      </c>
      <c r="E319" s="96"/>
      <c r="F319" s="76">
        <f>D319+E319</f>
        <v>99.5</v>
      </c>
    </row>
    <row r="320" spans="1:6" ht="24" x14ac:dyDescent="0.2">
      <c r="A320" s="5" t="s">
        <v>388</v>
      </c>
      <c r="B320" s="4" t="s">
        <v>389</v>
      </c>
      <c r="C320" s="4"/>
      <c r="D320" s="97">
        <f>D321</f>
        <v>7954.4362499999997</v>
      </c>
      <c r="E320" s="97">
        <f t="shared" ref="E320:F320" si="161">E321</f>
        <v>0</v>
      </c>
      <c r="F320" s="97">
        <f t="shared" si="161"/>
        <v>7954.4362499999997</v>
      </c>
    </row>
    <row r="321" spans="1:9" ht="24" x14ac:dyDescent="0.2">
      <c r="A321" s="5" t="s">
        <v>391</v>
      </c>
      <c r="B321" s="4" t="s">
        <v>390</v>
      </c>
      <c r="C321" s="4"/>
      <c r="D321" s="97">
        <f>D322+D323</f>
        <v>7954.4362499999997</v>
      </c>
      <c r="E321" s="97">
        <f t="shared" ref="E321:F321" si="162">E322+E323</f>
        <v>0</v>
      </c>
      <c r="F321" s="97">
        <f t="shared" si="162"/>
        <v>7954.4362499999997</v>
      </c>
    </row>
    <row r="322" spans="1:9" ht="25.5" customHeight="1" x14ac:dyDescent="0.2">
      <c r="A322" s="5" t="s">
        <v>47</v>
      </c>
      <c r="B322" s="4" t="s">
        <v>390</v>
      </c>
      <c r="C322" s="4" t="s">
        <v>51</v>
      </c>
      <c r="D322" s="97">
        <v>7814.4362499999997</v>
      </c>
      <c r="E322" s="97">
        <f>-250-109.8-1670</f>
        <v>-2029.8</v>
      </c>
      <c r="F322" s="76">
        <f>D322+E322</f>
        <v>5784.6362499999996</v>
      </c>
    </row>
    <row r="323" spans="1:9" ht="25.5" customHeight="1" x14ac:dyDescent="0.2">
      <c r="A323" s="5" t="s">
        <v>8</v>
      </c>
      <c r="B323" s="4" t="s">
        <v>390</v>
      </c>
      <c r="C323" s="4" t="s">
        <v>5</v>
      </c>
      <c r="D323" s="97">
        <v>140</v>
      </c>
      <c r="E323" s="97">
        <f>359.8+1670</f>
        <v>2029.8</v>
      </c>
      <c r="F323" s="76">
        <f>D323+E323</f>
        <v>2169.8000000000002</v>
      </c>
    </row>
    <row r="324" spans="1:9" ht="25.5" customHeight="1" x14ac:dyDescent="0.2">
      <c r="A324" s="5" t="s">
        <v>290</v>
      </c>
      <c r="B324" s="4" t="s">
        <v>426</v>
      </c>
      <c r="C324" s="4"/>
      <c r="D324" s="97">
        <f>D325</f>
        <v>650</v>
      </c>
      <c r="E324" s="97">
        <f t="shared" ref="E324:F324" si="163">E325</f>
        <v>430</v>
      </c>
      <c r="F324" s="97">
        <f t="shared" si="163"/>
        <v>1080</v>
      </c>
    </row>
    <row r="325" spans="1:9" ht="24" x14ac:dyDescent="0.2">
      <c r="A325" s="5" t="s">
        <v>428</v>
      </c>
      <c r="B325" s="4" t="s">
        <v>427</v>
      </c>
      <c r="C325" s="4"/>
      <c r="D325" s="97">
        <f>D326+D328+D327</f>
        <v>650</v>
      </c>
      <c r="E325" s="97">
        <f t="shared" ref="E325:F325" si="164">E326+E328+E327</f>
        <v>430</v>
      </c>
      <c r="F325" s="97">
        <f t="shared" si="164"/>
        <v>1080</v>
      </c>
    </row>
    <row r="326" spans="1:9" ht="24" x14ac:dyDescent="0.2">
      <c r="A326" s="5" t="s">
        <v>47</v>
      </c>
      <c r="B326" s="4" t="s">
        <v>427</v>
      </c>
      <c r="C326" s="4" t="s">
        <v>51</v>
      </c>
      <c r="D326" s="97">
        <v>600</v>
      </c>
      <c r="E326" s="97">
        <f>-300+250</f>
        <v>-50</v>
      </c>
      <c r="F326" s="76">
        <f>D326+E326</f>
        <v>550</v>
      </c>
    </row>
    <row r="327" spans="1:9" x14ac:dyDescent="0.2">
      <c r="A327" s="5" t="s">
        <v>8</v>
      </c>
      <c r="B327" s="4" t="s">
        <v>427</v>
      </c>
      <c r="C327" s="4" t="s">
        <v>5</v>
      </c>
      <c r="D327" s="97"/>
      <c r="E327" s="97">
        <f>390+90</f>
        <v>480</v>
      </c>
      <c r="F327" s="76">
        <f>D327+E327</f>
        <v>480</v>
      </c>
    </row>
    <row r="328" spans="1:9" ht="24" x14ac:dyDescent="0.2">
      <c r="A328" s="5" t="s">
        <v>77</v>
      </c>
      <c r="B328" s="4" t="s">
        <v>427</v>
      </c>
      <c r="C328" s="4" t="s">
        <v>87</v>
      </c>
      <c r="D328" s="97">
        <v>50</v>
      </c>
      <c r="E328" s="97"/>
      <c r="F328" s="76">
        <f>D328+E328</f>
        <v>50</v>
      </c>
      <c r="G328" s="84"/>
      <c r="H328" s="84"/>
      <c r="I328" s="3"/>
    </row>
    <row r="329" spans="1:9" ht="24" x14ac:dyDescent="0.2">
      <c r="A329" s="5" t="s">
        <v>145</v>
      </c>
      <c r="B329" s="4" t="s">
        <v>404</v>
      </c>
      <c r="C329" s="4"/>
      <c r="D329" s="98">
        <f>D330+D333+D335</f>
        <v>1037.8689999999999</v>
      </c>
      <c r="E329" s="98">
        <f t="shared" ref="E329:F329" si="165">E330+E333+E335</f>
        <v>1680</v>
      </c>
      <c r="F329" s="98">
        <f t="shared" si="165"/>
        <v>2717.8690000000001</v>
      </c>
    </row>
    <row r="330" spans="1:9" ht="24" x14ac:dyDescent="0.2">
      <c r="A330" s="5" t="s">
        <v>406</v>
      </c>
      <c r="B330" s="4" t="s">
        <v>405</v>
      </c>
      <c r="C330" s="4"/>
      <c r="D330" s="98">
        <f>D331+D332</f>
        <v>665.42</v>
      </c>
      <c r="E330" s="98">
        <f t="shared" ref="E330:F330" si="166">E331+E332</f>
        <v>1680</v>
      </c>
      <c r="F330" s="98">
        <f t="shared" si="166"/>
        <v>2345.42</v>
      </c>
    </row>
    <row r="331" spans="1:9" ht="24" x14ac:dyDescent="0.2">
      <c r="A331" s="5" t="s">
        <v>47</v>
      </c>
      <c r="B331" s="4" t="s">
        <v>405</v>
      </c>
      <c r="C331" s="4" t="s">
        <v>51</v>
      </c>
      <c r="D331" s="98">
        <v>75</v>
      </c>
      <c r="E331" s="98">
        <v>1680</v>
      </c>
      <c r="F331" s="76">
        <f>D331+E331</f>
        <v>1755</v>
      </c>
    </row>
    <row r="332" spans="1:9" x14ac:dyDescent="0.2">
      <c r="A332" s="5" t="s">
        <v>8</v>
      </c>
      <c r="B332" s="4" t="s">
        <v>405</v>
      </c>
      <c r="C332" s="4" t="s">
        <v>5</v>
      </c>
      <c r="D332" s="76">
        <v>590.41999999999996</v>
      </c>
      <c r="E332" s="76"/>
      <c r="F332" s="76">
        <f>D332+E332</f>
        <v>590.41999999999996</v>
      </c>
    </row>
    <row r="333" spans="1:9" ht="36" hidden="1" x14ac:dyDescent="0.2">
      <c r="A333" s="5" t="s">
        <v>304</v>
      </c>
      <c r="B333" s="4" t="s">
        <v>548</v>
      </c>
      <c r="C333" s="4"/>
      <c r="D333" s="98">
        <f>D334</f>
        <v>0</v>
      </c>
      <c r="E333" s="98">
        <f t="shared" ref="E333:F333" si="167">E334</f>
        <v>0</v>
      </c>
      <c r="F333" s="98">
        <f t="shared" si="167"/>
        <v>0</v>
      </c>
    </row>
    <row r="334" spans="1:9" ht="24" hidden="1" x14ac:dyDescent="0.2">
      <c r="A334" s="5" t="s">
        <v>47</v>
      </c>
      <c r="B334" s="4" t="s">
        <v>548</v>
      </c>
      <c r="C334" s="4" t="s">
        <v>51</v>
      </c>
      <c r="D334" s="98"/>
      <c r="E334" s="98"/>
      <c r="F334" s="76">
        <f>D334+E334</f>
        <v>0</v>
      </c>
    </row>
    <row r="335" spans="1:9" ht="36" x14ac:dyDescent="0.2">
      <c r="A335" s="5" t="s">
        <v>550</v>
      </c>
      <c r="B335" s="4" t="s">
        <v>549</v>
      </c>
      <c r="C335" s="4"/>
      <c r="D335" s="98">
        <f>D336</f>
        <v>372.44900000000001</v>
      </c>
      <c r="E335" s="98">
        <f t="shared" ref="E335:F335" si="168">E336</f>
        <v>0</v>
      </c>
      <c r="F335" s="98">
        <f t="shared" si="168"/>
        <v>372.44900000000001</v>
      </c>
    </row>
    <row r="336" spans="1:9" ht="24" x14ac:dyDescent="0.2">
      <c r="A336" s="5" t="s">
        <v>47</v>
      </c>
      <c r="B336" s="4" t="s">
        <v>549</v>
      </c>
      <c r="C336" s="4" t="s">
        <v>51</v>
      </c>
      <c r="D336" s="98">
        <v>372.44900000000001</v>
      </c>
      <c r="E336" s="98"/>
      <c r="F336" s="76">
        <f>D336+E336</f>
        <v>372.44900000000001</v>
      </c>
    </row>
    <row r="337" spans="1:6" ht="24" hidden="1" x14ac:dyDescent="0.2">
      <c r="A337" s="5" t="s">
        <v>313</v>
      </c>
      <c r="B337" s="4" t="s">
        <v>429</v>
      </c>
      <c r="C337" s="4"/>
      <c r="D337" s="97">
        <f>D338</f>
        <v>0</v>
      </c>
      <c r="E337" s="97">
        <f t="shared" ref="E337:F338" si="169">E338</f>
        <v>0</v>
      </c>
      <c r="F337" s="97">
        <f t="shared" si="169"/>
        <v>0</v>
      </c>
    </row>
    <row r="338" spans="1:6" ht="24" hidden="1" x14ac:dyDescent="0.2">
      <c r="A338" s="5" t="s">
        <v>430</v>
      </c>
      <c r="B338" s="4" t="s">
        <v>431</v>
      </c>
      <c r="C338" s="4"/>
      <c r="D338" s="97">
        <f>D339</f>
        <v>0</v>
      </c>
      <c r="E338" s="97">
        <f t="shared" si="169"/>
        <v>0</v>
      </c>
      <c r="F338" s="97">
        <f t="shared" si="169"/>
        <v>0</v>
      </c>
    </row>
    <row r="339" spans="1:6" ht="24" hidden="1" x14ac:dyDescent="0.2">
      <c r="A339" s="5" t="s">
        <v>47</v>
      </c>
      <c r="B339" s="4" t="s">
        <v>431</v>
      </c>
      <c r="C339" s="4" t="s">
        <v>51</v>
      </c>
      <c r="D339" s="97"/>
      <c r="E339" s="97"/>
      <c r="F339" s="76">
        <f>D339+E339</f>
        <v>0</v>
      </c>
    </row>
    <row r="340" spans="1:6" ht="36" x14ac:dyDescent="0.2">
      <c r="A340" s="5" t="s">
        <v>467</v>
      </c>
      <c r="B340" s="4" t="s">
        <v>465</v>
      </c>
      <c r="C340" s="4"/>
      <c r="D340" s="98">
        <f>D341+D343</f>
        <v>816.32</v>
      </c>
      <c r="E340" s="98">
        <f t="shared" ref="E340:F340" si="170">E341+E343</f>
        <v>0</v>
      </c>
      <c r="F340" s="98">
        <f t="shared" si="170"/>
        <v>816.32</v>
      </c>
    </row>
    <row r="341" spans="1:6" ht="36" hidden="1" x14ac:dyDescent="0.2">
      <c r="A341" s="5" t="s">
        <v>468</v>
      </c>
      <c r="B341" s="4" t="s">
        <v>466</v>
      </c>
      <c r="C341" s="4"/>
      <c r="D341" s="98">
        <f>D342</f>
        <v>0</v>
      </c>
      <c r="E341" s="98">
        <f t="shared" ref="E341:F341" si="171">E342</f>
        <v>0</v>
      </c>
      <c r="F341" s="98">
        <f t="shared" si="171"/>
        <v>0</v>
      </c>
    </row>
    <row r="342" spans="1:6" ht="24" hidden="1" x14ac:dyDescent="0.2">
      <c r="A342" s="5" t="s">
        <v>47</v>
      </c>
      <c r="B342" s="4" t="s">
        <v>466</v>
      </c>
      <c r="C342" s="4" t="s">
        <v>51</v>
      </c>
      <c r="D342" s="98"/>
      <c r="E342" s="98"/>
      <c r="F342" s="76">
        <f>D342+E342</f>
        <v>0</v>
      </c>
    </row>
    <row r="343" spans="1:6" ht="36" x14ac:dyDescent="0.2">
      <c r="A343" s="5" t="s">
        <v>507</v>
      </c>
      <c r="B343" s="4" t="s">
        <v>506</v>
      </c>
      <c r="C343" s="4"/>
      <c r="D343" s="98">
        <f>D344</f>
        <v>816.32</v>
      </c>
      <c r="E343" s="98">
        <f t="shared" ref="E343:F343" si="172">E344</f>
        <v>0</v>
      </c>
      <c r="F343" s="98">
        <f t="shared" si="172"/>
        <v>816.32</v>
      </c>
    </row>
    <row r="344" spans="1:6" ht="24" x14ac:dyDescent="0.2">
      <c r="A344" s="5" t="s">
        <v>47</v>
      </c>
      <c r="B344" s="4" t="s">
        <v>506</v>
      </c>
      <c r="C344" s="4" t="s">
        <v>51</v>
      </c>
      <c r="D344" s="98">
        <v>816.32</v>
      </c>
      <c r="E344" s="98"/>
      <c r="F344" s="76">
        <f>D344+E344</f>
        <v>816.32</v>
      </c>
    </row>
    <row r="345" spans="1:6" ht="24" x14ac:dyDescent="0.2">
      <c r="A345" s="5" t="s">
        <v>566</v>
      </c>
      <c r="B345" s="4" t="s">
        <v>564</v>
      </c>
      <c r="C345" s="4"/>
      <c r="D345" s="97">
        <f>D346</f>
        <v>0</v>
      </c>
      <c r="E345" s="97">
        <f t="shared" ref="E345:F346" si="173">E346</f>
        <v>387.23399999999998</v>
      </c>
      <c r="F345" s="97">
        <f t="shared" si="173"/>
        <v>387.23399999999998</v>
      </c>
    </row>
    <row r="346" spans="1:6" ht="24" x14ac:dyDescent="0.2">
      <c r="A346" s="5" t="s">
        <v>567</v>
      </c>
      <c r="B346" s="4" t="s">
        <v>565</v>
      </c>
      <c r="C346" s="4"/>
      <c r="D346" s="97">
        <f>D347</f>
        <v>0</v>
      </c>
      <c r="E346" s="97">
        <f t="shared" si="173"/>
        <v>387.23399999999998</v>
      </c>
      <c r="F346" s="97">
        <f t="shared" si="173"/>
        <v>387.23399999999998</v>
      </c>
    </row>
    <row r="347" spans="1:6" x14ac:dyDescent="0.2">
      <c r="A347" s="5" t="s">
        <v>8</v>
      </c>
      <c r="B347" s="4" t="s">
        <v>565</v>
      </c>
      <c r="C347" s="4" t="s">
        <v>5</v>
      </c>
      <c r="D347" s="97"/>
      <c r="E347" s="97">
        <v>387.23399999999998</v>
      </c>
      <c r="F347" s="76">
        <f>D347+E347</f>
        <v>387.23399999999998</v>
      </c>
    </row>
    <row r="348" spans="1:6" x14ac:dyDescent="0.2">
      <c r="A348" s="5" t="s">
        <v>581</v>
      </c>
      <c r="B348" s="4" t="s">
        <v>573</v>
      </c>
      <c r="C348" s="4"/>
      <c r="D348" s="97">
        <f>D349</f>
        <v>0</v>
      </c>
      <c r="E348" s="97">
        <f t="shared" ref="E348:F349" si="174">E349</f>
        <v>380</v>
      </c>
      <c r="F348" s="97">
        <f t="shared" si="174"/>
        <v>380</v>
      </c>
    </row>
    <row r="349" spans="1:6" x14ac:dyDescent="0.2">
      <c r="A349" s="5" t="s">
        <v>580</v>
      </c>
      <c r="B349" s="4" t="s">
        <v>574</v>
      </c>
      <c r="C349" s="4"/>
      <c r="D349" s="97">
        <f>D350</f>
        <v>0</v>
      </c>
      <c r="E349" s="97">
        <f t="shared" si="174"/>
        <v>380</v>
      </c>
      <c r="F349" s="97">
        <f t="shared" si="174"/>
        <v>380</v>
      </c>
    </row>
    <row r="350" spans="1:6" ht="24" x14ac:dyDescent="0.2">
      <c r="A350" s="5" t="s">
        <v>47</v>
      </c>
      <c r="B350" s="4" t="s">
        <v>574</v>
      </c>
      <c r="C350" s="4" t="s">
        <v>51</v>
      </c>
      <c r="D350" s="97"/>
      <c r="E350" s="97">
        <v>380</v>
      </c>
      <c r="F350" s="76">
        <f>D350+E350</f>
        <v>380</v>
      </c>
    </row>
    <row r="351" spans="1:6" ht="36" x14ac:dyDescent="0.2">
      <c r="A351" s="5" t="s">
        <v>377</v>
      </c>
      <c r="B351" s="4" t="s">
        <v>308</v>
      </c>
      <c r="C351" s="4"/>
      <c r="D351" s="97">
        <f>D352</f>
        <v>16</v>
      </c>
      <c r="E351" s="97">
        <f t="shared" ref="E351:F353" si="175">E352</f>
        <v>0</v>
      </c>
      <c r="F351" s="97">
        <f t="shared" si="175"/>
        <v>16</v>
      </c>
    </row>
    <row r="352" spans="1:6" ht="24" x14ac:dyDescent="0.2">
      <c r="A352" s="5" t="s">
        <v>311</v>
      </c>
      <c r="B352" s="4" t="s">
        <v>378</v>
      </c>
      <c r="C352" s="4"/>
      <c r="D352" s="97">
        <f>D353</f>
        <v>16</v>
      </c>
      <c r="E352" s="97">
        <f t="shared" si="175"/>
        <v>0</v>
      </c>
      <c r="F352" s="97">
        <f t="shared" si="175"/>
        <v>16</v>
      </c>
    </row>
    <row r="353" spans="1:9" ht="24" x14ac:dyDescent="0.2">
      <c r="A353" s="5" t="s">
        <v>508</v>
      </c>
      <c r="B353" s="4" t="s">
        <v>309</v>
      </c>
      <c r="C353" s="4"/>
      <c r="D353" s="97">
        <f>D354</f>
        <v>16</v>
      </c>
      <c r="E353" s="97">
        <f t="shared" si="175"/>
        <v>0</v>
      </c>
      <c r="F353" s="97">
        <f t="shared" si="175"/>
        <v>16</v>
      </c>
    </row>
    <row r="354" spans="1:9" ht="24" x14ac:dyDescent="0.2">
      <c r="A354" s="5" t="s">
        <v>47</v>
      </c>
      <c r="B354" s="4" t="s">
        <v>309</v>
      </c>
      <c r="C354" s="4" t="s">
        <v>51</v>
      </c>
      <c r="D354" s="97">
        <v>16</v>
      </c>
      <c r="E354" s="97"/>
      <c r="F354" s="76">
        <f>D354+E354</f>
        <v>16</v>
      </c>
      <c r="G354" s="84"/>
      <c r="H354" s="84"/>
      <c r="I354" s="3"/>
    </row>
    <row r="355" spans="1:9" x14ac:dyDescent="0.2">
      <c r="A355" s="5" t="s">
        <v>179</v>
      </c>
      <c r="B355" s="4" t="s">
        <v>353</v>
      </c>
      <c r="C355" s="4"/>
      <c r="D355" s="103">
        <f>D358+D356</f>
        <v>3287</v>
      </c>
      <c r="E355" s="103">
        <f t="shared" ref="E355:F355" si="176">E358+E356</f>
        <v>1576.5619999999997</v>
      </c>
      <c r="F355" s="103">
        <f t="shared" si="176"/>
        <v>4863.5619999999999</v>
      </c>
    </row>
    <row r="356" spans="1:9" ht="36" x14ac:dyDescent="0.2">
      <c r="A356" s="5" t="s">
        <v>563</v>
      </c>
      <c r="B356" s="4" t="s">
        <v>562</v>
      </c>
      <c r="C356" s="4"/>
      <c r="D356" s="97">
        <f>D357</f>
        <v>0</v>
      </c>
      <c r="E356" s="97">
        <f t="shared" ref="E356:F356" si="177">E357</f>
        <v>1326.5619999999999</v>
      </c>
      <c r="F356" s="97">
        <f t="shared" si="177"/>
        <v>1326.5619999999999</v>
      </c>
    </row>
    <row r="357" spans="1:9" x14ac:dyDescent="0.2">
      <c r="A357" s="5" t="s">
        <v>8</v>
      </c>
      <c r="B357" s="4" t="s">
        <v>562</v>
      </c>
      <c r="C357" s="4" t="s">
        <v>5</v>
      </c>
      <c r="D357" s="97"/>
      <c r="E357" s="97">
        <v>1326.5619999999999</v>
      </c>
      <c r="F357" s="76">
        <f>D357+E357</f>
        <v>1326.5619999999999</v>
      </c>
    </row>
    <row r="358" spans="1:9" x14ac:dyDescent="0.2">
      <c r="A358" s="5" t="s">
        <v>46</v>
      </c>
      <c r="B358" s="4" t="s">
        <v>44</v>
      </c>
      <c r="C358" s="4"/>
      <c r="D358" s="103">
        <f>SUM(D359:D364)</f>
        <v>3287</v>
      </c>
      <c r="E358" s="103">
        <f>SUM(E359:E364)</f>
        <v>249.99999999999977</v>
      </c>
      <c r="F358" s="103">
        <f>SUM(F359:F364)</f>
        <v>3537</v>
      </c>
    </row>
    <row r="359" spans="1:9" ht="48" x14ac:dyDescent="0.2">
      <c r="A359" s="5" t="s">
        <v>38</v>
      </c>
      <c r="B359" s="4" t="s">
        <v>44</v>
      </c>
      <c r="C359" s="4" t="s">
        <v>34</v>
      </c>
      <c r="D359" s="103"/>
      <c r="E359" s="103">
        <v>110</v>
      </c>
      <c r="F359" s="103">
        <f t="shared" ref="F359:F364" si="178">D359+E359</f>
        <v>110</v>
      </c>
    </row>
    <row r="360" spans="1:9" ht="24" x14ac:dyDescent="0.2">
      <c r="A360" s="5" t="s">
        <v>47</v>
      </c>
      <c r="B360" s="4" t="s">
        <v>44</v>
      </c>
      <c r="C360" s="4" t="s">
        <v>51</v>
      </c>
      <c r="D360" s="103">
        <f>300+50+59.4+87+25</f>
        <v>521.4</v>
      </c>
      <c r="E360" s="103">
        <v>632</v>
      </c>
      <c r="F360" s="103">
        <f t="shared" si="178"/>
        <v>1153.4000000000001</v>
      </c>
      <c r="G360" s="10"/>
      <c r="H360" s="10"/>
      <c r="I360" s="3"/>
    </row>
    <row r="361" spans="1:9" x14ac:dyDescent="0.2">
      <c r="A361" s="5" t="s">
        <v>45</v>
      </c>
      <c r="B361" s="4" t="s">
        <v>44</v>
      </c>
      <c r="C361" s="4" t="s">
        <v>43</v>
      </c>
      <c r="D361" s="98">
        <v>225</v>
      </c>
      <c r="E361" s="98">
        <f>42.5+30+15+40</f>
        <v>127.5</v>
      </c>
      <c r="F361" s="76">
        <f t="shared" si="178"/>
        <v>352.5</v>
      </c>
    </row>
    <row r="362" spans="1:9" x14ac:dyDescent="0.2">
      <c r="A362" s="5" t="s">
        <v>8</v>
      </c>
      <c r="B362" s="4" t="s">
        <v>44</v>
      </c>
      <c r="C362" s="4" t="s">
        <v>5</v>
      </c>
      <c r="D362" s="97"/>
      <c r="E362" s="97">
        <f>198.591+150+50</f>
        <v>398.59100000000001</v>
      </c>
      <c r="F362" s="76">
        <f t="shared" si="178"/>
        <v>398.59100000000001</v>
      </c>
    </row>
    <row r="363" spans="1:9" ht="24" x14ac:dyDescent="0.2">
      <c r="A363" s="5" t="s">
        <v>29</v>
      </c>
      <c r="B363" s="4" t="s">
        <v>44</v>
      </c>
      <c r="C363" s="4" t="s">
        <v>26</v>
      </c>
      <c r="D363" s="76">
        <v>682.47045000000003</v>
      </c>
      <c r="E363" s="76">
        <v>350.97</v>
      </c>
      <c r="F363" s="76">
        <f t="shared" si="178"/>
        <v>1033.4404500000001</v>
      </c>
      <c r="G363" s="10"/>
      <c r="H363" s="10"/>
      <c r="I363" s="3"/>
    </row>
    <row r="364" spans="1:9" ht="24" x14ac:dyDescent="0.2">
      <c r="A364" s="5" t="s">
        <v>77</v>
      </c>
      <c r="B364" s="4" t="s">
        <v>44</v>
      </c>
      <c r="C364" s="4" t="s">
        <v>87</v>
      </c>
      <c r="D364" s="103">
        <v>1858.1295500000001</v>
      </c>
      <c r="E364" s="103">
        <f>-454.091-914.97</f>
        <v>-1369.0610000000001</v>
      </c>
      <c r="F364" s="76">
        <f t="shared" si="178"/>
        <v>489.06854999999996</v>
      </c>
      <c r="G364" s="3"/>
      <c r="H364" s="3"/>
      <c r="I364" s="3"/>
    </row>
    <row r="365" spans="1:9" ht="36" hidden="1" x14ac:dyDescent="0.2">
      <c r="A365" s="5" t="s">
        <v>502</v>
      </c>
      <c r="B365" s="4" t="s">
        <v>501</v>
      </c>
      <c r="C365" s="4"/>
      <c r="D365" s="103">
        <f t="shared" ref="D365:F365" si="179">D366</f>
        <v>0</v>
      </c>
      <c r="E365" s="103">
        <f t="shared" si="179"/>
        <v>0</v>
      </c>
      <c r="F365" s="103">
        <f t="shared" si="179"/>
        <v>0</v>
      </c>
    </row>
    <row r="366" spans="1:9" ht="48" hidden="1" x14ac:dyDescent="0.2">
      <c r="A366" s="5" t="s">
        <v>38</v>
      </c>
      <c r="B366" s="4" t="s">
        <v>501</v>
      </c>
      <c r="C366" s="4" t="s">
        <v>34</v>
      </c>
      <c r="D366" s="103">
        <v>0</v>
      </c>
      <c r="E366" s="103"/>
      <c r="F366" s="76">
        <f>D366+E366</f>
        <v>0</v>
      </c>
    </row>
    <row r="367" spans="1:9" ht="24" x14ac:dyDescent="0.2">
      <c r="A367" s="5" t="s">
        <v>478</v>
      </c>
      <c r="B367" s="4" t="s">
        <v>470</v>
      </c>
      <c r="C367" s="4"/>
      <c r="D367" s="103">
        <f>D368</f>
        <v>5267.2</v>
      </c>
      <c r="E367" s="103">
        <f t="shared" ref="E367:F367" si="180">E368</f>
        <v>-5267.2</v>
      </c>
      <c r="F367" s="103">
        <f t="shared" si="180"/>
        <v>0</v>
      </c>
    </row>
    <row r="368" spans="1:9" ht="24" x14ac:dyDescent="0.2">
      <c r="A368" s="5" t="s">
        <v>29</v>
      </c>
      <c r="B368" s="4" t="s">
        <v>470</v>
      </c>
      <c r="C368" s="4" t="s">
        <v>26</v>
      </c>
      <c r="D368" s="103">
        <v>5267.2</v>
      </c>
      <c r="E368" s="103">
        <v>-5267.2</v>
      </c>
      <c r="F368" s="76">
        <f>D368+E368</f>
        <v>0</v>
      </c>
      <c r="G368" s="85"/>
      <c r="H368" s="85"/>
      <c r="I368" s="3"/>
    </row>
    <row r="369" spans="1:9" x14ac:dyDescent="0.2">
      <c r="A369" s="5" t="s">
        <v>211</v>
      </c>
      <c r="B369" s="4" t="s">
        <v>210</v>
      </c>
      <c r="C369" s="4"/>
      <c r="D369" s="95">
        <f t="shared" ref="D369:F369" si="181">D370</f>
        <v>1371.02</v>
      </c>
      <c r="E369" s="95">
        <f t="shared" si="181"/>
        <v>0</v>
      </c>
      <c r="F369" s="95">
        <f t="shared" si="181"/>
        <v>1371.02</v>
      </c>
      <c r="G369" s="85"/>
      <c r="H369" s="85"/>
      <c r="I369" s="3"/>
    </row>
    <row r="370" spans="1:9" ht="48" x14ac:dyDescent="0.2">
      <c r="A370" s="5" t="s">
        <v>38</v>
      </c>
      <c r="B370" s="4" t="s">
        <v>210</v>
      </c>
      <c r="C370" s="4" t="s">
        <v>34</v>
      </c>
      <c r="D370" s="95">
        <v>1371.02</v>
      </c>
      <c r="E370" s="95"/>
      <c r="F370" s="76">
        <f>D370+E370</f>
        <v>1371.02</v>
      </c>
    </row>
    <row r="371" spans="1:9" ht="24" x14ac:dyDescent="0.2">
      <c r="A371" s="5" t="s">
        <v>208</v>
      </c>
      <c r="B371" s="4" t="s">
        <v>207</v>
      </c>
      <c r="C371" s="4"/>
      <c r="D371" s="95">
        <f t="shared" ref="D371:F371" si="182">D372</f>
        <v>1095.2280000000001</v>
      </c>
      <c r="E371" s="95">
        <f t="shared" si="182"/>
        <v>0</v>
      </c>
      <c r="F371" s="95">
        <f t="shared" si="182"/>
        <v>1095.2280000000001</v>
      </c>
    </row>
    <row r="372" spans="1:9" ht="48" x14ac:dyDescent="0.2">
      <c r="A372" s="5" t="s">
        <v>38</v>
      </c>
      <c r="B372" s="4" t="s">
        <v>207</v>
      </c>
      <c r="C372" s="4" t="s">
        <v>34</v>
      </c>
      <c r="D372" s="95">
        <v>1095.2280000000001</v>
      </c>
      <c r="E372" s="95"/>
      <c r="F372" s="76">
        <f>D372+E372</f>
        <v>1095.2280000000001</v>
      </c>
    </row>
    <row r="373" spans="1:9" ht="24" x14ac:dyDescent="0.2">
      <c r="A373" s="5" t="s">
        <v>206</v>
      </c>
      <c r="B373" s="4" t="s">
        <v>205</v>
      </c>
      <c r="C373" s="4"/>
      <c r="D373" s="95">
        <f t="shared" ref="D373:F373" si="183">D374+D376</f>
        <v>963.88099999999997</v>
      </c>
      <c r="E373" s="95">
        <f t="shared" si="183"/>
        <v>0</v>
      </c>
      <c r="F373" s="95">
        <f t="shared" si="183"/>
        <v>963.88099999999997</v>
      </c>
    </row>
    <row r="374" spans="1:9" ht="24" x14ac:dyDescent="0.2">
      <c r="A374" s="5" t="s">
        <v>204</v>
      </c>
      <c r="B374" s="4" t="s">
        <v>203</v>
      </c>
      <c r="C374" s="4"/>
      <c r="D374" s="95">
        <f t="shared" ref="D374:F374" si="184">D375</f>
        <v>963.88099999999997</v>
      </c>
      <c r="E374" s="95">
        <f t="shared" si="184"/>
        <v>0</v>
      </c>
      <c r="F374" s="95">
        <f t="shared" si="184"/>
        <v>963.88099999999997</v>
      </c>
    </row>
    <row r="375" spans="1:9" ht="48" x14ac:dyDescent="0.2">
      <c r="A375" s="5" t="s">
        <v>38</v>
      </c>
      <c r="B375" s="4" t="s">
        <v>203</v>
      </c>
      <c r="C375" s="4" t="s">
        <v>34</v>
      </c>
      <c r="D375" s="95">
        <v>963.88099999999997</v>
      </c>
      <c r="E375" s="95"/>
      <c r="F375" s="76">
        <f>D375+E375</f>
        <v>963.88099999999997</v>
      </c>
    </row>
    <row r="376" spans="1:9" ht="24" hidden="1" x14ac:dyDescent="0.2">
      <c r="A376" s="5" t="s">
        <v>202</v>
      </c>
      <c r="B376" s="4" t="s">
        <v>201</v>
      </c>
      <c r="C376" s="4"/>
      <c r="D376" s="95">
        <f t="shared" ref="D376:F376" si="185">D377</f>
        <v>0</v>
      </c>
      <c r="E376" s="95">
        <f t="shared" si="185"/>
        <v>0</v>
      </c>
      <c r="F376" s="95">
        <f t="shared" si="185"/>
        <v>0</v>
      </c>
    </row>
    <row r="377" spans="1:9" ht="24" hidden="1" x14ac:dyDescent="0.2">
      <c r="A377" s="5" t="s">
        <v>47</v>
      </c>
      <c r="B377" s="4" t="s">
        <v>201</v>
      </c>
      <c r="C377" s="4" t="s">
        <v>51</v>
      </c>
      <c r="D377" s="95"/>
      <c r="E377" s="95"/>
      <c r="F377" s="76">
        <f>D377+E377</f>
        <v>0</v>
      </c>
    </row>
    <row r="378" spans="1:9" ht="24" x14ac:dyDescent="0.2">
      <c r="A378" s="5" t="s">
        <v>188</v>
      </c>
      <c r="B378" s="4" t="s">
        <v>187</v>
      </c>
      <c r="C378" s="4"/>
      <c r="D378" s="96">
        <f t="shared" ref="D378:F378" si="186">D379+D381</f>
        <v>813.14</v>
      </c>
      <c r="E378" s="96">
        <f t="shared" si="186"/>
        <v>0</v>
      </c>
      <c r="F378" s="96">
        <f t="shared" si="186"/>
        <v>813.14</v>
      </c>
    </row>
    <row r="379" spans="1:9" ht="24" x14ac:dyDescent="0.2">
      <c r="A379" s="5" t="s">
        <v>186</v>
      </c>
      <c r="B379" s="4" t="s">
        <v>185</v>
      </c>
      <c r="C379" s="4"/>
      <c r="D379" s="96">
        <f t="shared" ref="D379:F379" si="187">D380</f>
        <v>808.14</v>
      </c>
      <c r="E379" s="96">
        <f t="shared" si="187"/>
        <v>0</v>
      </c>
      <c r="F379" s="96">
        <f t="shared" si="187"/>
        <v>808.14</v>
      </c>
    </row>
    <row r="380" spans="1:9" ht="38.25" customHeight="1" x14ac:dyDescent="0.2">
      <c r="A380" s="5" t="s">
        <v>38</v>
      </c>
      <c r="B380" s="4" t="s">
        <v>185</v>
      </c>
      <c r="C380" s="4" t="s">
        <v>34</v>
      </c>
      <c r="D380" s="96">
        <v>808.14</v>
      </c>
      <c r="E380" s="96"/>
      <c r="F380" s="76">
        <f>D380+E380</f>
        <v>808.14</v>
      </c>
    </row>
    <row r="381" spans="1:9" ht="24" customHeight="1" x14ac:dyDescent="0.2">
      <c r="A381" s="5" t="s">
        <v>184</v>
      </c>
      <c r="B381" s="4" t="s">
        <v>183</v>
      </c>
      <c r="C381" s="4"/>
      <c r="D381" s="96">
        <f t="shared" ref="D381:F381" si="188">D382</f>
        <v>5</v>
      </c>
      <c r="E381" s="96">
        <f t="shared" si="188"/>
        <v>0</v>
      </c>
      <c r="F381" s="96">
        <f t="shared" si="188"/>
        <v>5</v>
      </c>
    </row>
    <row r="382" spans="1:9" ht="24" customHeight="1" x14ac:dyDescent="0.2">
      <c r="A382" s="5" t="s">
        <v>47</v>
      </c>
      <c r="B382" s="4" t="s">
        <v>183</v>
      </c>
      <c r="C382" s="4" t="s">
        <v>51</v>
      </c>
      <c r="D382" s="96">
        <v>5</v>
      </c>
      <c r="E382" s="96"/>
      <c r="F382" s="76">
        <f>D382+E382</f>
        <v>5</v>
      </c>
    </row>
    <row r="383" spans="1:9" ht="24" customHeight="1" x14ac:dyDescent="0.2">
      <c r="A383" s="5" t="s">
        <v>181</v>
      </c>
      <c r="B383" s="4" t="s">
        <v>180</v>
      </c>
      <c r="C383" s="4"/>
      <c r="D383" s="96">
        <f>D384+D385</f>
        <v>1040</v>
      </c>
      <c r="E383" s="96">
        <f t="shared" ref="E383:F383" si="189">E384+E385</f>
        <v>-115.69000000000005</v>
      </c>
      <c r="F383" s="96">
        <f t="shared" si="189"/>
        <v>924.31</v>
      </c>
    </row>
    <row r="384" spans="1:9" ht="24" customHeight="1" x14ac:dyDescent="0.2">
      <c r="A384" s="5" t="s">
        <v>47</v>
      </c>
      <c r="B384" s="4" t="s">
        <v>180</v>
      </c>
      <c r="C384" s="4">
        <v>200</v>
      </c>
      <c r="D384" s="96">
        <v>1040</v>
      </c>
      <c r="E384" s="96">
        <f>-115.957+0.267-924.31</f>
        <v>-1040</v>
      </c>
      <c r="F384" s="76">
        <f>D384+E384</f>
        <v>0</v>
      </c>
    </row>
    <row r="385" spans="1:6" ht="24" customHeight="1" x14ac:dyDescent="0.2">
      <c r="A385" s="5" t="s">
        <v>77</v>
      </c>
      <c r="B385" s="4" t="s">
        <v>180</v>
      </c>
      <c r="C385" s="4" t="s">
        <v>87</v>
      </c>
      <c r="D385" s="96"/>
      <c r="E385" s="96">
        <f>924.31</f>
        <v>924.31</v>
      </c>
      <c r="F385" s="76">
        <f>D385+E385</f>
        <v>924.31</v>
      </c>
    </row>
    <row r="386" spans="1:6" s="37" customFormat="1" ht="12.75" customHeight="1" x14ac:dyDescent="0.2">
      <c r="A386" s="41" t="s">
        <v>266</v>
      </c>
      <c r="B386" s="6"/>
      <c r="C386" s="6"/>
      <c r="D386" s="75">
        <f>D9+D18+D42+D51+D59+D65+D71+D80+D90+D135+D150+D223+D232+D256+D264+D273+D282+D303+D351+D355+D365+D367+D369+D371+D373+D378+D383</f>
        <v>459508.22977999999</v>
      </c>
      <c r="E386" s="75">
        <f>E9+E18+E42+E51+E59+E65+E71+E80+E90+E135+E150+E223+E232+E256+E264+E273+E282+E303+E351+E355+E365+E367+E369+E371+E373+E378+E383</f>
        <v>75080.601630000034</v>
      </c>
      <c r="F386" s="75">
        <f t="shared" ref="F386" si="190">F9+F18+F42+F51+F59+F65+F71+F80+F90+F135+F150+F223+F232+F256+F264+F273+F282+F303+F351+F355+F365+F367+F369+F371+F373+F378+F383</f>
        <v>534588.8314100001</v>
      </c>
    </row>
    <row r="387" spans="1:6" s="37" customFormat="1" ht="12.75" customHeight="1" x14ac:dyDescent="0.2">
      <c r="A387" s="35"/>
      <c r="B387" s="34"/>
      <c r="C387" s="34"/>
      <c r="D387" s="77">
        <v>459508.22977999999</v>
      </c>
      <c r="E387" s="77">
        <f>F387-D387</f>
        <v>75080.596629999985</v>
      </c>
      <c r="F387" s="127">
        <v>534588.82640999998</v>
      </c>
    </row>
    <row r="388" spans="1:6" s="37" customFormat="1" ht="12.75" customHeight="1" x14ac:dyDescent="0.2">
      <c r="A388" s="35"/>
      <c r="B388" s="40"/>
      <c r="C388" s="40"/>
      <c r="D388" s="77">
        <f>D387-D386</f>
        <v>0</v>
      </c>
      <c r="E388" s="2">
        <f t="shared" ref="E388:F388" si="191">E387-E386</f>
        <v>-5.0000000483123586E-3</v>
      </c>
      <c r="F388" s="77">
        <f t="shared" si="191"/>
        <v>-5.0000001210719347E-3</v>
      </c>
    </row>
    <row r="389" spans="1:6" x14ac:dyDescent="0.2">
      <c r="C389" s="123"/>
      <c r="E389" s="123"/>
    </row>
    <row r="390" spans="1:6" x14ac:dyDescent="0.2">
      <c r="B390" s="88" t="s">
        <v>462</v>
      </c>
      <c r="C390" s="89"/>
      <c r="D390" s="76">
        <f>D9</f>
        <v>12589.710999999999</v>
      </c>
      <c r="E390" s="76">
        <f>E9</f>
        <v>323.13</v>
      </c>
      <c r="F390" s="3">
        <f>F9</f>
        <v>12912.841</v>
      </c>
    </row>
    <row r="391" spans="1:6" x14ac:dyDescent="0.2">
      <c r="B391" s="88" t="s">
        <v>64</v>
      </c>
      <c r="C391" s="89"/>
      <c r="D391" s="76">
        <f>D18</f>
        <v>14362.860390000002</v>
      </c>
      <c r="E391" s="76">
        <f>E18</f>
        <v>15516.23674</v>
      </c>
      <c r="F391" s="3">
        <f>F18</f>
        <v>29879.097130000006</v>
      </c>
    </row>
    <row r="392" spans="1:6" x14ac:dyDescent="0.2">
      <c r="B392" s="88" t="s">
        <v>31</v>
      </c>
      <c r="C392" s="89"/>
      <c r="D392" s="76">
        <f>D42</f>
        <v>1570.02</v>
      </c>
      <c r="E392" s="76">
        <f>E42</f>
        <v>30</v>
      </c>
      <c r="F392" s="3">
        <f>F42</f>
        <v>1600.02</v>
      </c>
    </row>
    <row r="393" spans="1:6" x14ac:dyDescent="0.2">
      <c r="B393" s="88" t="s">
        <v>147</v>
      </c>
      <c r="C393" s="89"/>
      <c r="D393" s="76">
        <f>D51</f>
        <v>250</v>
      </c>
      <c r="E393" s="76">
        <f>E51</f>
        <v>743.99900000000002</v>
      </c>
      <c r="F393" s="3">
        <f>F51</f>
        <v>993.99900000000002</v>
      </c>
    </row>
    <row r="394" spans="1:6" s="42" customFormat="1" x14ac:dyDescent="0.2">
      <c r="A394" s="87"/>
      <c r="B394" s="90" t="s">
        <v>4</v>
      </c>
      <c r="C394" s="91"/>
      <c r="D394" s="75">
        <f>SUM(D390:D393)</f>
        <v>28772.591390000001</v>
      </c>
      <c r="E394" s="75">
        <f t="shared" ref="E394:F394" si="192">SUM(E390:E393)</f>
        <v>16613.365740000001</v>
      </c>
      <c r="F394" s="83">
        <f t="shared" si="192"/>
        <v>45385.95713000001</v>
      </c>
    </row>
    <row r="395" spans="1:6" x14ac:dyDescent="0.2">
      <c r="B395" s="88" t="s">
        <v>79</v>
      </c>
      <c r="C395" s="89"/>
      <c r="D395" s="76">
        <f>D59</f>
        <v>1118.45</v>
      </c>
      <c r="E395" s="76">
        <f>E59</f>
        <v>37.380000000000003</v>
      </c>
      <c r="F395" s="3">
        <f>F59</f>
        <v>1155.8300000000002</v>
      </c>
    </row>
    <row r="396" spans="1:6" x14ac:dyDescent="0.2">
      <c r="B396" s="88" t="s">
        <v>94</v>
      </c>
      <c r="C396" s="89"/>
      <c r="D396" s="76">
        <f>D65+D71+D80</f>
        <v>12951.483</v>
      </c>
      <c r="E396" s="76">
        <f>E65+E71+E80</f>
        <v>457.65962999999999</v>
      </c>
      <c r="F396" s="3">
        <f>F65+F71+F80</f>
        <v>13409.142629999998</v>
      </c>
    </row>
    <row r="397" spans="1:6" x14ac:dyDescent="0.2">
      <c r="B397" s="88" t="s">
        <v>41</v>
      </c>
      <c r="C397" s="89"/>
      <c r="D397" s="76">
        <f>D90</f>
        <v>31342.486439999993</v>
      </c>
      <c r="E397" s="76">
        <f>E90</f>
        <v>11444.009000000002</v>
      </c>
      <c r="F397" s="3">
        <f>F90</f>
        <v>42786.495439999992</v>
      </c>
    </row>
    <row r="398" spans="1:6" x14ac:dyDescent="0.2">
      <c r="B398" s="88" t="s">
        <v>57</v>
      </c>
      <c r="C398" s="89"/>
      <c r="D398" s="76">
        <f>D135</f>
        <v>1367.51</v>
      </c>
      <c r="E398" s="76">
        <f>E135</f>
        <v>337.26326</v>
      </c>
      <c r="F398" s="3">
        <f>F135</f>
        <v>1704.7732599999999</v>
      </c>
    </row>
    <row r="399" spans="1:6" x14ac:dyDescent="0.2">
      <c r="B399" s="88" t="s">
        <v>60</v>
      </c>
      <c r="C399" s="89"/>
      <c r="D399" s="76">
        <f>D150</f>
        <v>301497.83569999994</v>
      </c>
      <c r="E399" s="76">
        <f>E150</f>
        <v>34105.686999999998</v>
      </c>
      <c r="F399" s="3">
        <f>F150</f>
        <v>335603.52269999997</v>
      </c>
    </row>
    <row r="400" spans="1:6" s="42" customFormat="1" x14ac:dyDescent="0.2">
      <c r="A400" s="87"/>
      <c r="B400" s="90" t="s">
        <v>3</v>
      </c>
      <c r="C400" s="91"/>
      <c r="D400" s="75">
        <f>SUM(D395:D399)</f>
        <v>348277.76513999992</v>
      </c>
      <c r="E400" s="75">
        <f t="shared" ref="E400:F400" si="193">SUM(E395:E399)</f>
        <v>46381.998890000003</v>
      </c>
      <c r="F400" s="83">
        <f t="shared" si="193"/>
        <v>394659.76402999996</v>
      </c>
    </row>
    <row r="401" spans="1:6" x14ac:dyDescent="0.2">
      <c r="B401" s="88" t="s">
        <v>193</v>
      </c>
      <c r="C401" s="89"/>
      <c r="D401" s="76">
        <f>D223</f>
        <v>5165.6400000000003</v>
      </c>
      <c r="E401" s="76">
        <f>E223</f>
        <v>189.33800000000002</v>
      </c>
      <c r="F401" s="3">
        <f>F223</f>
        <v>5354.9780000000001</v>
      </c>
    </row>
    <row r="402" spans="1:6" x14ac:dyDescent="0.2">
      <c r="B402" s="88" t="s">
        <v>12</v>
      </c>
      <c r="C402" s="89"/>
      <c r="D402" s="76">
        <f>D232</f>
        <v>32539.829000000002</v>
      </c>
      <c r="E402" s="76">
        <f>E232</f>
        <v>6163.0820000000003</v>
      </c>
      <c r="F402" s="3">
        <f>F232</f>
        <v>38702.911</v>
      </c>
    </row>
    <row r="403" spans="1:6" x14ac:dyDescent="0.2">
      <c r="B403" s="88" t="s">
        <v>139</v>
      </c>
      <c r="C403" s="89"/>
      <c r="D403" s="76">
        <f>D256</f>
        <v>9088.31</v>
      </c>
      <c r="E403" s="76">
        <f>E256</f>
        <v>2307.6639999999998</v>
      </c>
      <c r="F403" s="3">
        <f>F256</f>
        <v>11395.974</v>
      </c>
    </row>
    <row r="404" spans="1:6" s="42" customFormat="1" x14ac:dyDescent="0.2">
      <c r="A404" s="87"/>
      <c r="B404" s="90" t="s">
        <v>2</v>
      </c>
      <c r="C404" s="91"/>
      <c r="D404" s="75">
        <f>SUM(D401:D403)</f>
        <v>46793.779000000002</v>
      </c>
      <c r="E404" s="75">
        <f t="shared" ref="E404:F404" si="194">SUM(E401:E403)</f>
        <v>8660.0839999999989</v>
      </c>
      <c r="F404" s="83">
        <f t="shared" si="194"/>
        <v>55453.863000000005</v>
      </c>
    </row>
    <row r="405" spans="1:6" x14ac:dyDescent="0.2">
      <c r="B405" s="88" t="s">
        <v>463</v>
      </c>
      <c r="C405" s="89"/>
      <c r="D405" s="76">
        <f>D264+D273</f>
        <v>3838.7599999999998</v>
      </c>
      <c r="E405" s="76">
        <f>E264+E273</f>
        <v>258.45999999999998</v>
      </c>
      <c r="F405" s="3">
        <f>F264+F273</f>
        <v>4097.2199999999993</v>
      </c>
    </row>
    <row r="406" spans="1:6" x14ac:dyDescent="0.2">
      <c r="B406" s="88" t="s">
        <v>136</v>
      </c>
      <c r="C406" s="89"/>
      <c r="D406" s="76">
        <f>D282</f>
        <v>2032.5</v>
      </c>
      <c r="E406" s="76">
        <f>E282</f>
        <v>2600</v>
      </c>
      <c r="F406" s="3">
        <f>F282</f>
        <v>4632.5</v>
      </c>
    </row>
    <row r="407" spans="1:6" x14ac:dyDescent="0.2">
      <c r="B407" s="88" t="s">
        <v>131</v>
      </c>
      <c r="C407" s="89"/>
      <c r="D407" s="76">
        <f>D303</f>
        <v>15939.365250000001</v>
      </c>
      <c r="E407" s="76">
        <f>E303</f>
        <v>4373.0210000000006</v>
      </c>
      <c r="F407" s="3">
        <f>F303</f>
        <v>20312.38625</v>
      </c>
    </row>
    <row r="408" spans="1:6" s="42" customFormat="1" x14ac:dyDescent="0.2">
      <c r="A408" s="87"/>
      <c r="B408" s="90" t="s">
        <v>1</v>
      </c>
      <c r="C408" s="91"/>
      <c r="D408" s="75">
        <f>SUM(D405:D407)</f>
        <v>21810.625250000001</v>
      </c>
      <c r="E408" s="75">
        <f t="shared" ref="E408:F408" si="195">SUM(E405:E407)</f>
        <v>7231.4810000000007</v>
      </c>
      <c r="F408" s="83">
        <f t="shared" si="195"/>
        <v>29042.106249999997</v>
      </c>
    </row>
    <row r="409" spans="1:6" x14ac:dyDescent="0.2">
      <c r="B409" s="88" t="s">
        <v>464</v>
      </c>
      <c r="C409" s="89"/>
      <c r="D409" s="76">
        <f>D351</f>
        <v>16</v>
      </c>
      <c r="E409" s="76">
        <f>E351</f>
        <v>0</v>
      </c>
      <c r="F409" s="3">
        <f>F351</f>
        <v>16</v>
      </c>
    </row>
    <row r="410" spans="1:6" s="42" customFormat="1" x14ac:dyDescent="0.2">
      <c r="A410" s="87"/>
      <c r="B410" s="90" t="s">
        <v>316</v>
      </c>
      <c r="C410" s="91"/>
      <c r="D410" s="75">
        <f>D409</f>
        <v>16</v>
      </c>
      <c r="E410" s="75">
        <f t="shared" ref="E410:F410" si="196">E409</f>
        <v>0</v>
      </c>
      <c r="F410" s="83">
        <f t="shared" si="196"/>
        <v>16</v>
      </c>
    </row>
    <row r="411" spans="1:6" x14ac:dyDescent="0.2">
      <c r="B411" s="88"/>
      <c r="C411" s="89"/>
      <c r="D411" s="76"/>
      <c r="E411" s="76"/>
      <c r="F411" s="3"/>
    </row>
    <row r="412" spans="1:6" s="42" customFormat="1" x14ac:dyDescent="0.2">
      <c r="A412" s="87"/>
      <c r="B412" s="90" t="s">
        <v>0</v>
      </c>
      <c r="C412" s="91"/>
      <c r="D412" s="75">
        <f>D369+D371+D373+D378+D383+D355+D367+D365</f>
        <v>13837.469000000001</v>
      </c>
      <c r="E412" s="75">
        <f>E369+E371+E373+E378+E383+E355+E367+E365</f>
        <v>-3806.3280000000004</v>
      </c>
      <c r="F412" s="75">
        <f>F369+F371+F373+F378+F383+F355+F367+F365</f>
        <v>10031.141</v>
      </c>
    </row>
    <row r="413" spans="1:6" x14ac:dyDescent="0.2">
      <c r="B413" s="89" t="s">
        <v>469</v>
      </c>
      <c r="C413" s="89"/>
      <c r="D413" s="75"/>
      <c r="E413" s="75"/>
      <c r="F413" s="75"/>
    </row>
    <row r="414" spans="1:6" x14ac:dyDescent="0.2">
      <c r="B414" s="89"/>
      <c r="C414" s="89"/>
      <c r="D414" s="75">
        <f>D394+D400+D404+D408+D410+D412+D413</f>
        <v>459508.22977999988</v>
      </c>
      <c r="E414" s="75">
        <f t="shared" ref="E414:F414" si="197">E394+E400+E404+E408+E410+E412+E413</f>
        <v>75080.601630000005</v>
      </c>
      <c r="F414" s="83">
        <f t="shared" si="197"/>
        <v>534588.83140999987</v>
      </c>
    </row>
    <row r="415" spans="1:6" x14ac:dyDescent="0.2">
      <c r="B415" s="89"/>
      <c r="C415" s="89"/>
      <c r="D415" s="76">
        <f t="shared" ref="D415:F415" si="198">D386-D414</f>
        <v>0</v>
      </c>
      <c r="E415" s="76">
        <f t="shared" si="198"/>
        <v>0</v>
      </c>
      <c r="F415" s="3">
        <f t="shared" si="198"/>
        <v>0</v>
      </c>
    </row>
  </sheetData>
  <autoFilter ref="A7:I388"/>
  <mergeCells count="8">
    <mergeCell ref="C1:F1"/>
    <mergeCell ref="C2:F2"/>
    <mergeCell ref="A3:F3"/>
    <mergeCell ref="A5:A7"/>
    <mergeCell ref="B5:C6"/>
    <mergeCell ref="D5:D7"/>
    <mergeCell ref="E5:E7"/>
    <mergeCell ref="F5:F7"/>
  </mergeCells>
  <pageMargins left="0.78740157480314965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49.42578125" style="14" customWidth="1"/>
    <col min="3" max="3" width="9.140625" style="13"/>
    <col min="4" max="4" width="12.7109375" style="12" customWidth="1"/>
    <col min="5" max="5" width="17.42578125" style="12" customWidth="1"/>
    <col min="6" max="6" width="17.85546875" customWidth="1"/>
  </cols>
  <sheetData>
    <row r="1" spans="1:6" s="14" customFormat="1" ht="12.75" customHeight="1" x14ac:dyDescent="0.25">
      <c r="A1" s="32"/>
      <c r="C1" s="33" t="s">
        <v>265</v>
      </c>
      <c r="D1" s="154" t="s">
        <v>515</v>
      </c>
      <c r="E1" s="153"/>
      <c r="F1" s="153"/>
    </row>
    <row r="2" spans="1:6" s="14" customFormat="1" ht="48" customHeight="1" x14ac:dyDescent="0.25">
      <c r="A2" s="32"/>
      <c r="D2" s="151" t="s">
        <v>596</v>
      </c>
      <c r="E2" s="152"/>
      <c r="F2" s="153"/>
    </row>
    <row r="3" spans="1:6" s="14" customFormat="1" ht="9" customHeight="1" x14ac:dyDescent="0.2">
      <c r="A3" s="32"/>
      <c r="B3" s="31"/>
      <c r="C3" s="31"/>
      <c r="D3" s="30"/>
      <c r="E3" s="30"/>
    </row>
    <row r="4" spans="1:6" s="14" customFormat="1" ht="12.75" x14ac:dyDescent="0.2">
      <c r="A4" s="160" t="s">
        <v>264</v>
      </c>
      <c r="B4" s="161"/>
      <c r="C4" s="161"/>
      <c r="D4" s="157"/>
      <c r="E4" s="157"/>
    </row>
    <row r="5" spans="1:6" s="14" customFormat="1" ht="29.25" customHeight="1" x14ac:dyDescent="0.25">
      <c r="A5" s="155" t="s">
        <v>516</v>
      </c>
      <c r="B5" s="156"/>
      <c r="C5" s="156"/>
      <c r="D5" s="157"/>
      <c r="E5" s="157"/>
      <c r="F5" s="153"/>
    </row>
    <row r="6" spans="1:6" s="14" customFormat="1" ht="18" customHeight="1" x14ac:dyDescent="0.2">
      <c r="A6" s="80"/>
      <c r="B6" s="81"/>
      <c r="C6" s="81"/>
      <c r="D6" s="79"/>
      <c r="F6" s="29" t="s">
        <v>218</v>
      </c>
    </row>
    <row r="7" spans="1:6" s="15" customFormat="1" ht="33" customHeight="1" x14ac:dyDescent="0.2">
      <c r="A7" s="28" t="s">
        <v>263</v>
      </c>
      <c r="B7" s="162" t="s">
        <v>262</v>
      </c>
      <c r="C7" s="163"/>
      <c r="D7" s="73" t="s">
        <v>214</v>
      </c>
      <c r="E7" s="11" t="s">
        <v>517</v>
      </c>
      <c r="F7" s="11" t="s">
        <v>331</v>
      </c>
    </row>
    <row r="8" spans="1:6" s="15" customFormat="1" ht="18.75" customHeight="1" x14ac:dyDescent="0.2">
      <c r="A8" s="21" t="s">
        <v>213</v>
      </c>
      <c r="B8" s="164" t="s">
        <v>261</v>
      </c>
      <c r="C8" s="165"/>
      <c r="D8" s="19">
        <f>SUM(D9:D16)</f>
        <v>27375.349550000003</v>
      </c>
      <c r="E8" s="19">
        <f>SUM(E9:E16)</f>
        <v>-1102.2830000000001</v>
      </c>
      <c r="F8" s="19">
        <f t="shared" ref="F8" si="0">SUM(F9:F16)</f>
        <v>26273.066550000003</v>
      </c>
    </row>
    <row r="9" spans="1:6" s="15" customFormat="1" ht="25.5" x14ac:dyDescent="0.2">
      <c r="A9" s="25" t="s">
        <v>260</v>
      </c>
      <c r="B9" s="24" t="s">
        <v>15</v>
      </c>
      <c r="C9" s="23" t="s">
        <v>27</v>
      </c>
      <c r="D9" s="22">
        <f>'прил 16 вед стр 2018г'!G641</f>
        <v>1371.02</v>
      </c>
      <c r="E9" s="22">
        <f>'прил 16 вед стр 2018г'!H641</f>
        <v>0</v>
      </c>
      <c r="F9" s="22">
        <f>'прил 16 вед стр 2018г'!I641</f>
        <v>1371.02</v>
      </c>
    </row>
    <row r="10" spans="1:6" s="15" customFormat="1" ht="25.5" x14ac:dyDescent="0.2">
      <c r="A10" s="25" t="s">
        <v>259</v>
      </c>
      <c r="B10" s="24" t="s">
        <v>15</v>
      </c>
      <c r="C10" s="23" t="s">
        <v>6</v>
      </c>
      <c r="D10" s="22">
        <f>'прил 16 вед стр 2018г'!G642</f>
        <v>2059.1089999999999</v>
      </c>
      <c r="E10" s="22">
        <f>'прил 16 вед стр 2018г'!H642</f>
        <v>0</v>
      </c>
      <c r="F10" s="22">
        <f>'прил 16 вед стр 2018г'!I642</f>
        <v>2059.1089999999999</v>
      </c>
    </row>
    <row r="11" spans="1:6" s="15" customFormat="1" ht="12.75" x14ac:dyDescent="0.2">
      <c r="A11" s="25" t="s">
        <v>258</v>
      </c>
      <c r="B11" s="24" t="s">
        <v>15</v>
      </c>
      <c r="C11" s="23" t="s">
        <v>59</v>
      </c>
      <c r="D11" s="22">
        <f>'прил 16 вед стр 2018г'!G643</f>
        <v>14743.410999999998</v>
      </c>
      <c r="E11" s="22">
        <f>'прил 16 вед стр 2018г'!H643</f>
        <v>323.13</v>
      </c>
      <c r="F11" s="22">
        <f>'прил 16 вед стр 2018г'!I643</f>
        <v>15066.540999999999</v>
      </c>
    </row>
    <row r="12" spans="1:6" s="15" customFormat="1" ht="12.75" x14ac:dyDescent="0.2">
      <c r="A12" s="25" t="s">
        <v>257</v>
      </c>
      <c r="B12" s="24" t="s">
        <v>15</v>
      </c>
      <c r="C12" s="23" t="s">
        <v>36</v>
      </c>
      <c r="D12" s="22">
        <f>'прил 16 вед стр 2018г'!G644</f>
        <v>113.2</v>
      </c>
      <c r="E12" s="22">
        <f>'прил 16 вед стр 2018г'!H644</f>
        <v>0</v>
      </c>
      <c r="F12" s="22">
        <f>'прил 16 вед стр 2018г'!I644</f>
        <v>113.2</v>
      </c>
    </row>
    <row r="13" spans="1:6" s="15" customFormat="1" ht="26.25" customHeight="1" x14ac:dyDescent="0.2">
      <c r="A13" s="25" t="s">
        <v>256</v>
      </c>
      <c r="B13" s="24" t="s">
        <v>15</v>
      </c>
      <c r="C13" s="23" t="s">
        <v>53</v>
      </c>
      <c r="D13" s="22">
        <f>'прил 16 вед стр 2018г'!G645</f>
        <v>5288.08</v>
      </c>
      <c r="E13" s="22">
        <f>'прил 16 вед стр 2018г'!H645</f>
        <v>59.338000000000022</v>
      </c>
      <c r="F13" s="22">
        <f>'прил 16 вед стр 2018г'!I645</f>
        <v>5347.4180000000006</v>
      </c>
    </row>
    <row r="14" spans="1:6" s="15" customFormat="1" ht="12" customHeight="1" x14ac:dyDescent="0.2">
      <c r="A14" s="25" t="s">
        <v>182</v>
      </c>
      <c r="B14" s="24" t="s">
        <v>15</v>
      </c>
      <c r="C14" s="23" t="s">
        <v>84</v>
      </c>
      <c r="D14" s="22">
        <f>'прил 16 вед стр 2018г'!G646</f>
        <v>1040</v>
      </c>
      <c r="E14" s="22">
        <f>'прил 16 вед стр 2018г'!H646</f>
        <v>-115.69000000000005</v>
      </c>
      <c r="F14" s="22">
        <f>'прил 16 вед стр 2018г'!I646</f>
        <v>924.31</v>
      </c>
    </row>
    <row r="15" spans="1:6" s="15" customFormat="1" ht="12.75" x14ac:dyDescent="0.2">
      <c r="A15" s="25" t="s">
        <v>179</v>
      </c>
      <c r="B15" s="24" t="s">
        <v>15</v>
      </c>
      <c r="C15" s="23" t="s">
        <v>37</v>
      </c>
      <c r="D15" s="22">
        <f>'прил 16 вед стр 2018г'!G647</f>
        <v>1858.1295500000001</v>
      </c>
      <c r="E15" s="22">
        <f>'прил 16 вед стр 2018г'!H647</f>
        <v>-1369.0610000000001</v>
      </c>
      <c r="F15" s="22">
        <f>'прил 16 вед стр 2018г'!I647</f>
        <v>489.06854999999996</v>
      </c>
    </row>
    <row r="16" spans="1:6" s="15" customFormat="1" ht="12.75" x14ac:dyDescent="0.2">
      <c r="A16" s="7" t="s">
        <v>178</v>
      </c>
      <c r="B16" s="24" t="s">
        <v>15</v>
      </c>
      <c r="C16" s="23" t="s">
        <v>24</v>
      </c>
      <c r="D16" s="22">
        <f>'прил 16 вед стр 2018г'!G648</f>
        <v>902.4</v>
      </c>
      <c r="E16" s="22">
        <f>'прил 16 вед стр 2018г'!H648</f>
        <v>0</v>
      </c>
      <c r="F16" s="22">
        <f>'прил 16 вед стр 2018г'!I648</f>
        <v>902.4</v>
      </c>
    </row>
    <row r="17" spans="1:6" s="18" customFormat="1" ht="12.75" x14ac:dyDescent="0.2">
      <c r="A17" s="21" t="s">
        <v>169</v>
      </c>
      <c r="B17" s="164" t="s">
        <v>255</v>
      </c>
      <c r="C17" s="165"/>
      <c r="D17" s="19">
        <f>D18</f>
        <v>514.4</v>
      </c>
      <c r="E17" s="19">
        <f>E18</f>
        <v>0</v>
      </c>
      <c r="F17" s="19">
        <f t="shared" ref="F17" si="1">F18</f>
        <v>514.4</v>
      </c>
    </row>
    <row r="18" spans="1:6" s="15" customFormat="1" ht="16.5" customHeight="1" x14ac:dyDescent="0.2">
      <c r="A18" s="25" t="s">
        <v>254</v>
      </c>
      <c r="B18" s="24" t="s">
        <v>27</v>
      </c>
      <c r="C18" s="23" t="s">
        <v>6</v>
      </c>
      <c r="D18" s="22">
        <f>'прил 16 вед стр 2018г'!G650</f>
        <v>514.4</v>
      </c>
      <c r="E18" s="22">
        <f>'прил 16 вед стр 2018г'!H650</f>
        <v>0</v>
      </c>
      <c r="F18" s="22">
        <f>'прил 16 вед стр 2018г'!I650</f>
        <v>514.4</v>
      </c>
    </row>
    <row r="19" spans="1:6" s="18" customFormat="1" ht="25.5" x14ac:dyDescent="0.2">
      <c r="A19" s="21" t="s">
        <v>166</v>
      </c>
      <c r="B19" s="164" t="s">
        <v>253</v>
      </c>
      <c r="C19" s="166"/>
      <c r="D19" s="19">
        <f>SUM(D20:D22)</f>
        <v>3829.7999999999997</v>
      </c>
      <c r="E19" s="19">
        <f>SUM(E20:E22)</f>
        <v>2315.38</v>
      </c>
      <c r="F19" s="19">
        <f>SUM(F20:F22)</f>
        <v>6145.18</v>
      </c>
    </row>
    <row r="20" spans="1:6" s="15" customFormat="1" ht="28.5" customHeight="1" x14ac:dyDescent="0.2">
      <c r="A20" s="25" t="s">
        <v>252</v>
      </c>
      <c r="B20" s="24" t="s">
        <v>6</v>
      </c>
      <c r="C20" s="23" t="s">
        <v>70</v>
      </c>
      <c r="D20" s="22">
        <f>'прил 16 вед стр 2018г'!G654</f>
        <v>3559.7999999999997</v>
      </c>
      <c r="E20" s="22">
        <f>'прил 16 вед стр 2018г'!H654</f>
        <v>1878.38</v>
      </c>
      <c r="F20" s="22">
        <f>'прил 16 вед стр 2018г'!I654</f>
        <v>5438.18</v>
      </c>
    </row>
    <row r="21" spans="1:6" s="15" customFormat="1" ht="28.5" customHeight="1" x14ac:dyDescent="0.2">
      <c r="A21" s="5" t="s">
        <v>538</v>
      </c>
      <c r="B21" s="24" t="s">
        <v>6</v>
      </c>
      <c r="C21" s="23" t="s">
        <v>54</v>
      </c>
      <c r="D21" s="22">
        <f>'прил 16 вед стр 2018г'!G653</f>
        <v>230</v>
      </c>
      <c r="E21" s="22">
        <f>'прил 16 вед стр 2018г'!H653</f>
        <v>437</v>
      </c>
      <c r="F21" s="22">
        <f>'прил 16 вед стр 2018г'!I653</f>
        <v>667</v>
      </c>
    </row>
    <row r="22" spans="1:6" s="15" customFormat="1" ht="27" customHeight="1" x14ac:dyDescent="0.2">
      <c r="A22" s="25" t="s">
        <v>160</v>
      </c>
      <c r="B22" s="24" t="s">
        <v>6</v>
      </c>
      <c r="C22" s="23" t="s">
        <v>7</v>
      </c>
      <c r="D22" s="22">
        <f>'прил 16 вед стр 2018г'!G655</f>
        <v>40</v>
      </c>
      <c r="E22" s="22">
        <f>'прил 16 вед стр 2018г'!H655</f>
        <v>0</v>
      </c>
      <c r="F22" s="22">
        <f>'прил 16 вед стр 2018г'!I655</f>
        <v>40</v>
      </c>
    </row>
    <row r="23" spans="1:6" s="18" customFormat="1" ht="12.75" x14ac:dyDescent="0.2">
      <c r="A23" s="21" t="s">
        <v>155</v>
      </c>
      <c r="B23" s="164" t="s">
        <v>251</v>
      </c>
      <c r="C23" s="166"/>
      <c r="D23" s="19">
        <f>SUM(D24:D27)</f>
        <v>17108.895250000001</v>
      </c>
      <c r="E23" s="19">
        <f>SUM(E24:E27)</f>
        <v>6470.8959999999997</v>
      </c>
      <c r="F23" s="19">
        <f>SUM(F24:F27)</f>
        <v>23579.791249999998</v>
      </c>
    </row>
    <row r="24" spans="1:6" s="15" customFormat="1" ht="12.75" x14ac:dyDescent="0.2">
      <c r="A24" s="25" t="s">
        <v>154</v>
      </c>
      <c r="B24" s="24" t="s">
        <v>59</v>
      </c>
      <c r="C24" s="23" t="s">
        <v>36</v>
      </c>
      <c r="D24" s="22">
        <f>'прил 16 вед стр 2018г'!G658</f>
        <v>635.70000000000005</v>
      </c>
      <c r="E24" s="22">
        <f>'прил 16 вед стр 2018г'!H658</f>
        <v>99</v>
      </c>
      <c r="F24" s="22">
        <f>'прил 16 вед стр 2018г'!I658</f>
        <v>734.7</v>
      </c>
    </row>
    <row r="25" spans="1:6" s="15" customFormat="1" ht="12.75" x14ac:dyDescent="0.2">
      <c r="A25" s="5" t="s">
        <v>579</v>
      </c>
      <c r="B25" s="24" t="s">
        <v>59</v>
      </c>
      <c r="C25" s="23" t="s">
        <v>54</v>
      </c>
      <c r="D25" s="22">
        <f>'прил 16 вед стр 2018г'!G659</f>
        <v>0</v>
      </c>
      <c r="E25" s="22">
        <f>'прил 16 вед стр 2018г'!H659</f>
        <v>380</v>
      </c>
      <c r="F25" s="22">
        <f>'прил 16 вед стр 2018г'!I659</f>
        <v>380</v>
      </c>
    </row>
    <row r="26" spans="1:6" s="15" customFormat="1" ht="12.75" x14ac:dyDescent="0.2">
      <c r="A26" s="25" t="s">
        <v>250</v>
      </c>
      <c r="B26" s="24" t="s">
        <v>59</v>
      </c>
      <c r="C26" s="23" t="s">
        <v>70</v>
      </c>
      <c r="D26" s="22">
        <f>'прил 16 вед стр 2018г'!G660</f>
        <v>7954.4362499999997</v>
      </c>
      <c r="E26" s="22">
        <f>'прил 16 вед стр 2018г'!H660</f>
        <v>1525.1529999999996</v>
      </c>
      <c r="F26" s="22">
        <f>'прил 16 вед стр 2018г'!I660</f>
        <v>9479.5892499999991</v>
      </c>
    </row>
    <row r="27" spans="1:6" s="15" customFormat="1" ht="16.5" customHeight="1" x14ac:dyDescent="0.2">
      <c r="A27" s="25" t="s">
        <v>249</v>
      </c>
      <c r="B27" s="24" t="s">
        <v>59</v>
      </c>
      <c r="C27" s="23" t="s">
        <v>28</v>
      </c>
      <c r="D27" s="22">
        <f>'прил 16 вед стр 2018г'!G661</f>
        <v>8518.759</v>
      </c>
      <c r="E27" s="22">
        <f>'прил 16 вед стр 2018г'!H661</f>
        <v>4466.7430000000004</v>
      </c>
      <c r="F27" s="22">
        <f>'прил 16 вед стр 2018г'!I661</f>
        <v>12985.501999999999</v>
      </c>
    </row>
    <row r="28" spans="1:6" s="18" customFormat="1" ht="12.75" x14ac:dyDescent="0.2">
      <c r="A28" s="21" t="s">
        <v>248</v>
      </c>
      <c r="B28" s="158" t="s">
        <v>247</v>
      </c>
      <c r="C28" s="159"/>
      <c r="D28" s="19">
        <f>SUM(D29:D31)</f>
        <v>21851.980000000003</v>
      </c>
      <c r="E28" s="19">
        <f>SUM(E29:E31)</f>
        <v>4357.5210000000006</v>
      </c>
      <c r="F28" s="19">
        <f t="shared" ref="F28" si="2">SUM(F29:F31)</f>
        <v>26209.501</v>
      </c>
    </row>
    <row r="29" spans="1:6" s="15" customFormat="1" ht="12.75" x14ac:dyDescent="0.2">
      <c r="A29" s="25" t="s">
        <v>143</v>
      </c>
      <c r="B29" s="24" t="s">
        <v>36</v>
      </c>
      <c r="C29" s="23" t="s">
        <v>15</v>
      </c>
      <c r="D29" s="22">
        <f>'прил 16 вед стр 2018г'!G663</f>
        <v>60</v>
      </c>
      <c r="E29" s="22">
        <f>'прил 16 вед стр 2018г'!H663</f>
        <v>0</v>
      </c>
      <c r="F29" s="22">
        <f>'прил 16 вед стр 2018г'!I663</f>
        <v>60</v>
      </c>
    </row>
    <row r="30" spans="1:6" s="15" customFormat="1" ht="12.75" x14ac:dyDescent="0.2">
      <c r="A30" s="25" t="s">
        <v>142</v>
      </c>
      <c r="B30" s="24" t="s">
        <v>36</v>
      </c>
      <c r="C30" s="23" t="s">
        <v>27</v>
      </c>
      <c r="D30" s="22">
        <f>'прил 16 вед стр 2018г'!G664</f>
        <v>21101.980000000003</v>
      </c>
      <c r="E30" s="22">
        <f>'прил 16 вед стр 2018г'!H664</f>
        <v>3540.2870000000003</v>
      </c>
      <c r="F30" s="22">
        <f>'прил 16 вед стр 2018г'!I664</f>
        <v>24642.267</v>
      </c>
    </row>
    <row r="31" spans="1:6" s="15" customFormat="1" ht="12.75" x14ac:dyDescent="0.2">
      <c r="A31" s="25" t="s">
        <v>246</v>
      </c>
      <c r="B31" s="24" t="s">
        <v>36</v>
      </c>
      <c r="C31" s="23" t="s">
        <v>6</v>
      </c>
      <c r="D31" s="22">
        <f>'прил 16 вед стр 2018г'!G665</f>
        <v>690</v>
      </c>
      <c r="E31" s="22">
        <f>'прил 16 вед стр 2018г'!H665</f>
        <v>817.23399999999992</v>
      </c>
      <c r="F31" s="22">
        <f>'прил 16 вед стр 2018г'!I665</f>
        <v>1507.2339999999999</v>
      </c>
    </row>
    <row r="32" spans="1:6" s="18" customFormat="1" ht="12.75" x14ac:dyDescent="0.2">
      <c r="A32" s="21" t="s">
        <v>245</v>
      </c>
      <c r="B32" s="158" t="s">
        <v>244</v>
      </c>
      <c r="C32" s="159"/>
      <c r="D32" s="19">
        <f>'прил 16 вед стр 2018г'!G666</f>
        <v>0</v>
      </c>
      <c r="E32" s="19">
        <f>'прил 16 вед стр 2018г'!H666</f>
        <v>300</v>
      </c>
      <c r="F32" s="19">
        <f>'прил 16 вед стр 2018г'!I666</f>
        <v>300</v>
      </c>
    </row>
    <row r="33" spans="1:6" s="15" customFormat="1" ht="25.5" x14ac:dyDescent="0.2">
      <c r="A33" s="27" t="s">
        <v>243</v>
      </c>
      <c r="B33" s="24" t="s">
        <v>53</v>
      </c>
      <c r="C33" s="23" t="s">
        <v>36</v>
      </c>
      <c r="D33" s="22">
        <f>'прил 16 вед стр 2018г'!G667</f>
        <v>0</v>
      </c>
      <c r="E33" s="22">
        <f>'прил 16 вед стр 2018г'!H667</f>
        <v>300</v>
      </c>
      <c r="F33" s="22">
        <f>'прил 16 вед стр 2018г'!I667</f>
        <v>300</v>
      </c>
    </row>
    <row r="34" spans="1:6" s="18" customFormat="1" ht="12.75" x14ac:dyDescent="0.2">
      <c r="A34" s="21" t="s">
        <v>242</v>
      </c>
      <c r="B34" s="158" t="s">
        <v>241</v>
      </c>
      <c r="C34" s="159"/>
      <c r="D34" s="19">
        <f>SUM(D35:D40)</f>
        <v>310323.75915</v>
      </c>
      <c r="E34" s="19">
        <f>SUM(E35:E40)</f>
        <v>48987.471630000007</v>
      </c>
      <c r="F34" s="19">
        <f t="shared" ref="F34" si="3">SUM(F35:F40)</f>
        <v>359311.23078000004</v>
      </c>
    </row>
    <row r="35" spans="1:6" s="15" customFormat="1" ht="12.75" x14ac:dyDescent="0.2">
      <c r="A35" s="25" t="s">
        <v>129</v>
      </c>
      <c r="B35" s="24" t="s">
        <v>84</v>
      </c>
      <c r="C35" s="23" t="s">
        <v>15</v>
      </c>
      <c r="D35" s="22">
        <f>'прил 16 вед стр 2018г'!G669</f>
        <v>65653.008000000016</v>
      </c>
      <c r="E35" s="22">
        <f>'прил 16 вед стр 2018г'!H669</f>
        <v>10967.97796</v>
      </c>
      <c r="F35" s="22">
        <f>'прил 16 вед стр 2018г'!I669</f>
        <v>76620.98596000002</v>
      </c>
    </row>
    <row r="36" spans="1:6" s="15" customFormat="1" ht="12.75" x14ac:dyDescent="0.2">
      <c r="A36" s="25" t="s">
        <v>121</v>
      </c>
      <c r="B36" s="24" t="s">
        <v>84</v>
      </c>
      <c r="C36" s="23" t="s">
        <v>27</v>
      </c>
      <c r="D36" s="22">
        <f>'прил 16 вед стр 2018г'!G670</f>
        <v>206860.47814999998</v>
      </c>
      <c r="E36" s="22">
        <f>'прил 16 вед стр 2018г'!H670</f>
        <v>35641.030039999998</v>
      </c>
      <c r="F36" s="22">
        <f>'прил 16 вед стр 2018г'!I670</f>
        <v>242501.50819000002</v>
      </c>
    </row>
    <row r="37" spans="1:6" s="15" customFormat="1" ht="16.5" customHeight="1" x14ac:dyDescent="0.2">
      <c r="A37" s="5" t="s">
        <v>315</v>
      </c>
      <c r="B37" s="24" t="s">
        <v>84</v>
      </c>
      <c r="C37" s="23" t="s">
        <v>6</v>
      </c>
      <c r="D37" s="22">
        <f>'прил 16 вед стр 2018г'!G671</f>
        <v>23331.69</v>
      </c>
      <c r="E37" s="22">
        <f>'прил 16 вед стр 2018г'!H671</f>
        <v>1706.54</v>
      </c>
      <c r="F37" s="22">
        <f>'прил 16 вед стр 2018г'!I671</f>
        <v>25038.230000000003</v>
      </c>
    </row>
    <row r="38" spans="1:6" s="15" customFormat="1" ht="25.5" x14ac:dyDescent="0.2">
      <c r="A38" s="25" t="s">
        <v>240</v>
      </c>
      <c r="B38" s="24" t="s">
        <v>84</v>
      </c>
      <c r="C38" s="23" t="s">
        <v>36</v>
      </c>
      <c r="D38" s="22">
        <f>'прил 16 вед стр 2018г'!G672</f>
        <v>51</v>
      </c>
      <c r="E38" s="22">
        <f>'прил 16 вед стр 2018г'!H672</f>
        <v>0</v>
      </c>
      <c r="F38" s="22">
        <f>'прил 16 вед стр 2018г'!I672</f>
        <v>51</v>
      </c>
    </row>
    <row r="39" spans="1:6" s="15" customFormat="1" ht="18" customHeight="1" x14ac:dyDescent="0.2">
      <c r="A39" s="25" t="s">
        <v>96</v>
      </c>
      <c r="B39" s="24" t="s">
        <v>84</v>
      </c>
      <c r="C39" s="23" t="s">
        <v>84</v>
      </c>
      <c r="D39" s="22">
        <f>'прил 16 вед стр 2018г'!G673</f>
        <v>1476.1</v>
      </c>
      <c r="E39" s="22">
        <f>'прил 16 вед стр 2018г'!H673</f>
        <v>177.26400000000001</v>
      </c>
      <c r="F39" s="22">
        <f>'прил 16 вед стр 2018г'!I673</f>
        <v>1653.364</v>
      </c>
    </row>
    <row r="40" spans="1:6" s="15" customFormat="1" ht="16.5" customHeight="1" x14ac:dyDescent="0.2">
      <c r="A40" s="25" t="s">
        <v>95</v>
      </c>
      <c r="B40" s="24" t="s">
        <v>84</v>
      </c>
      <c r="C40" s="23" t="s">
        <v>70</v>
      </c>
      <c r="D40" s="22">
        <f>'прил 16 вед стр 2018г'!G674</f>
        <v>12951.483</v>
      </c>
      <c r="E40" s="22">
        <f>'прил 16 вед стр 2018г'!H674</f>
        <v>494.65962999999999</v>
      </c>
      <c r="F40" s="22">
        <f>'прил 16 вед стр 2018г'!I674</f>
        <v>13446.142629999998</v>
      </c>
    </row>
    <row r="41" spans="1:6" s="18" customFormat="1" ht="12.75" x14ac:dyDescent="0.2">
      <c r="A41" s="21" t="s">
        <v>239</v>
      </c>
      <c r="B41" s="158" t="s">
        <v>238</v>
      </c>
      <c r="C41" s="159"/>
      <c r="D41" s="19">
        <f>SUM(D42:D43)</f>
        <v>35504.985439999997</v>
      </c>
      <c r="E41" s="19">
        <f>SUM(E42:E43)</f>
        <v>7298.0290000000005</v>
      </c>
      <c r="F41" s="19">
        <f t="shared" ref="F41" si="4">SUM(F42:F43)</f>
        <v>42803.014439999999</v>
      </c>
    </row>
    <row r="42" spans="1:6" s="15" customFormat="1" ht="12.75" x14ac:dyDescent="0.2">
      <c r="A42" s="25" t="s">
        <v>81</v>
      </c>
      <c r="B42" s="24" t="s">
        <v>76</v>
      </c>
      <c r="C42" s="23" t="s">
        <v>15</v>
      </c>
      <c r="D42" s="22">
        <f>'прил 16 вед стр 2018г'!G676</f>
        <v>32389.790439999997</v>
      </c>
      <c r="E42" s="22">
        <f>'прил 16 вед стр 2018г'!H676</f>
        <v>7085.3890000000001</v>
      </c>
      <c r="F42" s="22">
        <f>'прил 16 вед стр 2018г'!I676</f>
        <v>39475.17944</v>
      </c>
    </row>
    <row r="43" spans="1:6" s="15" customFormat="1" ht="12.75" customHeight="1" x14ac:dyDescent="0.2">
      <c r="A43" s="25" t="s">
        <v>237</v>
      </c>
      <c r="B43" s="24" t="s">
        <v>76</v>
      </c>
      <c r="C43" s="23" t="s">
        <v>59</v>
      </c>
      <c r="D43" s="22">
        <f>'прил 16 вед стр 2018г'!G677</f>
        <v>3115.1949999999997</v>
      </c>
      <c r="E43" s="22">
        <f>'прил 16 вед стр 2018г'!H677</f>
        <v>212.64</v>
      </c>
      <c r="F43" s="22">
        <f>'прил 16 вед стр 2018г'!I677</f>
        <v>3327.835</v>
      </c>
    </row>
    <row r="44" spans="1:6" s="18" customFormat="1" ht="12.75" x14ac:dyDescent="0.2">
      <c r="A44" s="21" t="s">
        <v>236</v>
      </c>
      <c r="B44" s="158" t="s">
        <v>235</v>
      </c>
      <c r="C44" s="159"/>
      <c r="D44" s="19">
        <f>D48+D45</f>
        <v>0</v>
      </c>
      <c r="E44" s="19">
        <f>E48+E45</f>
        <v>300</v>
      </c>
      <c r="F44" s="19">
        <f t="shared" ref="F44" si="5">F48+F45</f>
        <v>300</v>
      </c>
    </row>
    <row r="45" spans="1:6" s="15" customFormat="1" ht="12.75" hidden="1" x14ac:dyDescent="0.2">
      <c r="A45" s="25" t="s">
        <v>74</v>
      </c>
      <c r="B45" s="24" t="s">
        <v>70</v>
      </c>
      <c r="C45" s="23" t="s">
        <v>15</v>
      </c>
      <c r="D45" s="22">
        <f>'прил 16 вед стр 2018г'!G679</f>
        <v>0</v>
      </c>
      <c r="E45" s="22"/>
      <c r="F45" s="93"/>
    </row>
    <row r="46" spans="1:6" s="15" customFormat="1" ht="12.75" hidden="1" x14ac:dyDescent="0.2">
      <c r="A46" s="25" t="s">
        <v>234</v>
      </c>
      <c r="B46" s="24" t="s">
        <v>70</v>
      </c>
      <c r="C46" s="23" t="s">
        <v>27</v>
      </c>
      <c r="D46" s="22"/>
      <c r="E46" s="22"/>
      <c r="F46" s="93"/>
    </row>
    <row r="47" spans="1:6" s="15" customFormat="1" ht="12.75" hidden="1" x14ac:dyDescent="0.2">
      <c r="A47" s="25" t="s">
        <v>233</v>
      </c>
      <c r="B47" s="24" t="s">
        <v>70</v>
      </c>
      <c r="C47" s="23" t="s">
        <v>59</v>
      </c>
      <c r="D47" s="22"/>
      <c r="E47" s="22"/>
      <c r="F47" s="93"/>
    </row>
    <row r="48" spans="1:6" s="15" customFormat="1" ht="18" customHeight="1" x14ac:dyDescent="0.2">
      <c r="A48" s="25" t="s">
        <v>71</v>
      </c>
      <c r="B48" s="24" t="s">
        <v>70</v>
      </c>
      <c r="C48" s="23" t="s">
        <v>70</v>
      </c>
      <c r="D48" s="22">
        <f>'прил 16 вед стр 2018г'!G682</f>
        <v>0</v>
      </c>
      <c r="E48" s="22">
        <f>'прил 16 вед стр 2018г'!H682</f>
        <v>300</v>
      </c>
      <c r="F48" s="22">
        <f>'прил 16 вед стр 2018г'!I682</f>
        <v>300</v>
      </c>
    </row>
    <row r="49" spans="1:6" s="18" customFormat="1" ht="12.75" x14ac:dyDescent="0.2">
      <c r="A49" s="21" t="s">
        <v>69</v>
      </c>
      <c r="B49" s="158" t="s">
        <v>232</v>
      </c>
      <c r="C49" s="159"/>
      <c r="D49" s="19">
        <f>SUM(D50:D54)</f>
        <v>10056.71039</v>
      </c>
      <c r="E49" s="19">
        <f>SUM(E50:E54)</f>
        <v>127.5</v>
      </c>
      <c r="F49" s="19">
        <f t="shared" ref="F49" si="6">SUM(F50:F54)</f>
        <v>10184.21039</v>
      </c>
    </row>
    <row r="50" spans="1:6" s="15" customFormat="1" ht="12.75" x14ac:dyDescent="0.2">
      <c r="A50" s="25" t="s">
        <v>68</v>
      </c>
      <c r="B50" s="24" t="s">
        <v>54</v>
      </c>
      <c r="C50" s="23" t="s">
        <v>15</v>
      </c>
      <c r="D50" s="22">
        <f>'прил 16 вед стр 2018г'!G684</f>
        <v>500</v>
      </c>
      <c r="E50" s="22">
        <f>'прил 16 вед стр 2018г'!H684</f>
        <v>0</v>
      </c>
      <c r="F50" s="22">
        <f>'прил 16 вед стр 2018г'!I684</f>
        <v>500</v>
      </c>
    </row>
    <row r="51" spans="1:6" s="15" customFormat="1" ht="12.75" hidden="1" x14ac:dyDescent="0.2">
      <c r="A51" s="25" t="s">
        <v>231</v>
      </c>
      <c r="B51" s="24" t="s">
        <v>54</v>
      </c>
      <c r="C51" s="23" t="s">
        <v>27</v>
      </c>
      <c r="D51" s="22">
        <f>'прил 16 вед стр 2018г'!G685</f>
        <v>0</v>
      </c>
      <c r="E51" s="22">
        <f>'прил 16 вед стр 2018г'!H685</f>
        <v>0</v>
      </c>
      <c r="F51" s="22">
        <f>'прил 16 вед стр 2018г'!I685</f>
        <v>0</v>
      </c>
    </row>
    <row r="52" spans="1:6" s="15" customFormat="1" ht="11.25" customHeight="1" x14ac:dyDescent="0.2">
      <c r="A52" s="25" t="s">
        <v>230</v>
      </c>
      <c r="B52" s="24" t="s">
        <v>54</v>
      </c>
      <c r="C52" s="23" t="s">
        <v>6</v>
      </c>
      <c r="D52" s="22">
        <f>'прил 16 вед стр 2018г'!G686</f>
        <v>4088.3103900000001</v>
      </c>
      <c r="E52" s="22">
        <f>'прил 16 вед стр 2018г'!H686</f>
        <v>90.236739999999998</v>
      </c>
      <c r="F52" s="22">
        <f>'прил 16 вед стр 2018г'!I686</f>
        <v>4178.5471299999999</v>
      </c>
    </row>
    <row r="53" spans="1:6" s="15" customFormat="1" ht="12.75" x14ac:dyDescent="0.2">
      <c r="A53" s="25" t="s">
        <v>229</v>
      </c>
      <c r="B53" s="24" t="s">
        <v>54</v>
      </c>
      <c r="C53" s="23" t="s">
        <v>59</v>
      </c>
      <c r="D53" s="22">
        <f>'прил 16 вед стр 2018г'!G687</f>
        <v>5368.4</v>
      </c>
      <c r="E53" s="22">
        <f>'прил 16 вед стр 2018г'!H687</f>
        <v>0</v>
      </c>
      <c r="F53" s="22">
        <f>'прил 16 вед стр 2018г'!I687</f>
        <v>5368.4</v>
      </c>
    </row>
    <row r="54" spans="1:6" s="15" customFormat="1" ht="15" customHeight="1" x14ac:dyDescent="0.2">
      <c r="A54" s="25" t="s">
        <v>58</v>
      </c>
      <c r="B54" s="24" t="s">
        <v>54</v>
      </c>
      <c r="C54" s="23" t="s">
        <v>53</v>
      </c>
      <c r="D54" s="22">
        <f>'прил 16 вед стр 2018г'!G688</f>
        <v>100</v>
      </c>
      <c r="E54" s="22">
        <f>'прил 16 вед стр 2018г'!H688</f>
        <v>37.263260000000002</v>
      </c>
      <c r="F54" s="22">
        <f>'прил 16 вед стр 2018г'!I688</f>
        <v>137.26326</v>
      </c>
    </row>
    <row r="55" spans="1:6" s="18" customFormat="1" ht="12.75" x14ac:dyDescent="0.2">
      <c r="A55" s="21" t="s">
        <v>50</v>
      </c>
      <c r="B55" s="158" t="s">
        <v>228</v>
      </c>
      <c r="C55" s="159"/>
      <c r="D55" s="19">
        <f>D56+D57</f>
        <v>1445</v>
      </c>
      <c r="E55" s="19">
        <f>E56+E57</f>
        <v>460</v>
      </c>
      <c r="F55" s="19">
        <f t="shared" ref="F55" si="7">F56+F57</f>
        <v>1905</v>
      </c>
    </row>
    <row r="56" spans="1:6" s="15" customFormat="1" ht="12.75" x14ac:dyDescent="0.2">
      <c r="A56" s="25" t="s">
        <v>227</v>
      </c>
      <c r="B56" s="24" t="s">
        <v>37</v>
      </c>
      <c r="C56" s="23" t="s">
        <v>15</v>
      </c>
      <c r="D56" s="22">
        <f>'прил 16 вед стр 2018г'!G690</f>
        <v>1445</v>
      </c>
      <c r="E56" s="22">
        <f>'прил 16 вед стр 2018г'!H690</f>
        <v>460</v>
      </c>
      <c r="F56" s="22">
        <f>'прил 16 вед стр 2018г'!I690</f>
        <v>1905</v>
      </c>
    </row>
    <row r="57" spans="1:6" s="15" customFormat="1" ht="12" customHeight="1" x14ac:dyDescent="0.2">
      <c r="A57" s="25" t="s">
        <v>42</v>
      </c>
      <c r="B57" s="26" t="s">
        <v>37</v>
      </c>
      <c r="C57" s="24" t="s">
        <v>36</v>
      </c>
      <c r="D57" s="22">
        <f>'прил 16 вед стр 2018г'!G691</f>
        <v>0</v>
      </c>
      <c r="E57" s="22">
        <f>'прил 16 вед стр 2018г'!H691</f>
        <v>0</v>
      </c>
      <c r="F57" s="22">
        <f>'прил 16 вед стр 2018г'!I691</f>
        <v>0</v>
      </c>
    </row>
    <row r="58" spans="1:6" s="18" customFormat="1" ht="15.75" customHeight="1" x14ac:dyDescent="0.2">
      <c r="A58" s="21" t="s">
        <v>33</v>
      </c>
      <c r="B58" s="158" t="s">
        <v>226</v>
      </c>
      <c r="C58" s="159"/>
      <c r="D58" s="19">
        <f>D59</f>
        <v>1569.92</v>
      </c>
      <c r="E58" s="19">
        <f>E59</f>
        <v>30</v>
      </c>
      <c r="F58" s="19">
        <f t="shared" ref="F58" si="8">F59</f>
        <v>1599.92</v>
      </c>
    </row>
    <row r="59" spans="1:6" s="15" customFormat="1" ht="14.25" customHeight="1" x14ac:dyDescent="0.2">
      <c r="A59" s="25" t="s">
        <v>32</v>
      </c>
      <c r="B59" s="24" t="s">
        <v>28</v>
      </c>
      <c r="C59" s="23" t="s">
        <v>27</v>
      </c>
      <c r="D59" s="22">
        <f>'прил 16 вед стр 2018г'!G693</f>
        <v>1569.92</v>
      </c>
      <c r="E59" s="22">
        <f>'прил 16 вед стр 2018г'!H693</f>
        <v>30</v>
      </c>
      <c r="F59" s="22">
        <f>'прил 16 вед стр 2018г'!I693</f>
        <v>1599.92</v>
      </c>
    </row>
    <row r="60" spans="1:6" s="18" customFormat="1" ht="16.5" customHeight="1" x14ac:dyDescent="0.2">
      <c r="A60" s="21" t="s">
        <v>225</v>
      </c>
      <c r="B60" s="158" t="s">
        <v>224</v>
      </c>
      <c r="C60" s="159"/>
      <c r="D60" s="19">
        <f>SUM(D61)</f>
        <v>98</v>
      </c>
      <c r="E60" s="19">
        <f>SUM(E61)</f>
        <v>0</v>
      </c>
      <c r="F60" s="19">
        <f t="shared" ref="F60" si="9">SUM(F61)</f>
        <v>98</v>
      </c>
    </row>
    <row r="61" spans="1:6" s="15" customFormat="1" ht="27.75" customHeight="1" x14ac:dyDescent="0.2">
      <c r="A61" s="25" t="s">
        <v>25</v>
      </c>
      <c r="B61" s="24" t="s">
        <v>24</v>
      </c>
      <c r="C61" s="23" t="s">
        <v>15</v>
      </c>
      <c r="D61" s="22">
        <f>'прил 16 вед стр 2018г'!G695</f>
        <v>98</v>
      </c>
      <c r="E61" s="22">
        <f>'прил 16 вед стр 2018г'!H695</f>
        <v>0</v>
      </c>
      <c r="F61" s="22">
        <f>'прил 16 вед стр 2018г'!I695</f>
        <v>98</v>
      </c>
    </row>
    <row r="62" spans="1:6" s="18" customFormat="1" ht="26.25" customHeight="1" x14ac:dyDescent="0.2">
      <c r="A62" s="21" t="s">
        <v>223</v>
      </c>
      <c r="B62" s="158" t="s">
        <v>222</v>
      </c>
      <c r="C62" s="159"/>
      <c r="D62" s="19">
        <f>SUM(D63:D64)</f>
        <v>29829.43</v>
      </c>
      <c r="E62" s="19">
        <f>SUM(E63:E64)</f>
        <v>5536.0820000000003</v>
      </c>
      <c r="F62" s="19">
        <f t="shared" ref="F62" si="10">SUM(F63:F64)</f>
        <v>35365.512000000002</v>
      </c>
    </row>
    <row r="63" spans="1:6" s="15" customFormat="1" ht="30" customHeight="1" x14ac:dyDescent="0.2">
      <c r="A63" s="25" t="s">
        <v>221</v>
      </c>
      <c r="B63" s="24" t="s">
        <v>7</v>
      </c>
      <c r="C63" s="23" t="s">
        <v>15</v>
      </c>
      <c r="D63" s="22">
        <f>'прил 16 вед стр 2018г'!G697</f>
        <v>25970</v>
      </c>
      <c r="E63" s="22">
        <f>'прил 16 вед стр 2018г'!H697</f>
        <v>0</v>
      </c>
      <c r="F63" s="22">
        <f>'прил 16 вед стр 2018г'!I697</f>
        <v>25970</v>
      </c>
    </row>
    <row r="64" spans="1:6" s="15" customFormat="1" ht="30.75" customHeight="1" x14ac:dyDescent="0.2">
      <c r="A64" s="25" t="s">
        <v>220</v>
      </c>
      <c r="B64" s="24" t="s">
        <v>7</v>
      </c>
      <c r="C64" s="23" t="s">
        <v>6</v>
      </c>
      <c r="D64" s="22">
        <f>'прил 16 вед стр 2018г'!G698</f>
        <v>3859.4300000000003</v>
      </c>
      <c r="E64" s="22">
        <f>'прил 16 вед стр 2018г'!H698</f>
        <v>5536.0820000000003</v>
      </c>
      <c r="F64" s="22">
        <f>'прил 16 вед стр 2018г'!I698</f>
        <v>9395.5120000000006</v>
      </c>
    </row>
    <row r="65" spans="1:6" s="18" customFormat="1" ht="17.25" hidden="1" customHeight="1" x14ac:dyDescent="0.2">
      <c r="A65" s="72" t="s">
        <v>281</v>
      </c>
      <c r="B65" s="82" t="s">
        <v>283</v>
      </c>
      <c r="C65" s="20" t="s">
        <v>283</v>
      </c>
      <c r="D65" s="92">
        <f>'прил 16 вед стр 2018г'!G699</f>
        <v>0</v>
      </c>
      <c r="E65" s="92">
        <f>'прил 16 вед стр 2018г'!H699</f>
        <v>0</v>
      </c>
      <c r="F65" s="117">
        <f>'прил 16 вед стр 2018г'!I699</f>
        <v>0</v>
      </c>
    </row>
    <row r="66" spans="1:6" s="18" customFormat="1" ht="12.75" x14ac:dyDescent="0.2">
      <c r="A66" s="21" t="s">
        <v>219</v>
      </c>
      <c r="B66" s="82"/>
      <c r="C66" s="20"/>
      <c r="D66" s="19">
        <f>D8+D17+D19+D23+D28+D34+D41+D44+D49+D55+D58+D60+D62+D65+D32</f>
        <v>459508.22977999999</v>
      </c>
      <c r="E66" s="19">
        <f>E8+E17+E19+E23+E28+E34+E41+E44+E49+E55+E58+E60+E62+E65+E32</f>
        <v>75080.59663</v>
      </c>
      <c r="F66" s="19">
        <f>F8+F17+F19+F23+F28+F34+F41+F44+F49+F55+F58+F60+F62+F65+F32</f>
        <v>534588.8264100001</v>
      </c>
    </row>
    <row r="67" spans="1:6" s="15" customFormat="1" ht="12.75" x14ac:dyDescent="0.2">
      <c r="A67" s="14"/>
      <c r="C67" s="17"/>
      <c r="D67" s="77">
        <v>459508.22977999999</v>
      </c>
      <c r="E67" s="2">
        <f>F67-D67</f>
        <v>75080.596629999985</v>
      </c>
      <c r="F67" s="121">
        <v>534588.82640999998</v>
      </c>
    </row>
    <row r="68" spans="1:6" s="15" customFormat="1" ht="12.75" x14ac:dyDescent="0.2">
      <c r="A68" s="14"/>
      <c r="C68" s="17"/>
      <c r="D68" s="16"/>
      <c r="E68" s="16"/>
    </row>
    <row r="69" spans="1:6" s="15" customFormat="1" ht="12.75" x14ac:dyDescent="0.2">
      <c r="A69" s="14"/>
      <c r="C69" s="17"/>
      <c r="D69" s="16"/>
      <c r="E69" s="16"/>
    </row>
  </sheetData>
  <mergeCells count="19">
    <mergeCell ref="B23:C23"/>
    <mergeCell ref="B28:C28"/>
    <mergeCell ref="B32:C32"/>
    <mergeCell ref="D2:F2"/>
    <mergeCell ref="D1:F1"/>
    <mergeCell ref="A5:F5"/>
    <mergeCell ref="B62:C62"/>
    <mergeCell ref="B41:C41"/>
    <mergeCell ref="B44:C44"/>
    <mergeCell ref="B49:C49"/>
    <mergeCell ref="B55:C55"/>
    <mergeCell ref="B58:C58"/>
    <mergeCell ref="B60:C60"/>
    <mergeCell ref="B34:C34"/>
    <mergeCell ref="A4:E4"/>
    <mergeCell ref="B7:C7"/>
    <mergeCell ref="B8:C8"/>
    <mergeCell ref="B17:C17"/>
    <mergeCell ref="B19:C19"/>
  </mergeCells>
  <pageMargins left="0.9055118110236221" right="0" top="0" bottom="0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8"/>
  <sheetViews>
    <sheetView view="pageBreakPreview" topLeftCell="A311" zoomScaleNormal="100" zoomScaleSheetLayoutView="100" workbookViewId="0">
      <selection activeCell="E320" sqref="E320:E321"/>
    </sheetView>
  </sheetViews>
  <sheetFormatPr defaultRowHeight="12.75" x14ac:dyDescent="0.2"/>
  <cols>
    <col min="1" max="1" width="41.85546875" style="35" customWidth="1"/>
    <col min="2" max="2" width="6.28515625" style="34" customWidth="1"/>
    <col min="3" max="3" width="6.140625" style="34" customWidth="1"/>
    <col min="4" max="4" width="5.5703125" style="34" customWidth="1"/>
    <col min="5" max="5" width="11.140625" style="34" customWidth="1"/>
    <col min="6" max="6" width="6" style="34" customWidth="1"/>
    <col min="7" max="7" width="13.7109375" style="77" customWidth="1"/>
    <col min="8" max="8" width="11.140625" style="77" customWidth="1"/>
    <col min="9" max="9" width="13.7109375" style="77" customWidth="1"/>
    <col min="10" max="10" width="13.140625" style="34" customWidth="1"/>
    <col min="11" max="11" width="11.5703125" style="34" customWidth="1"/>
    <col min="12" max="16384" width="9.140625" style="34"/>
  </cols>
  <sheetData>
    <row r="1" spans="1:11" ht="15" x14ac:dyDescent="0.25">
      <c r="B1" s="47"/>
      <c r="C1" s="47"/>
      <c r="D1" s="47"/>
      <c r="E1" s="48"/>
      <c r="F1" s="48"/>
      <c r="G1" s="122"/>
      <c r="H1" s="130" t="s">
        <v>513</v>
      </c>
      <c r="I1" s="167"/>
    </row>
    <row r="2" spans="1:11" s="47" customFormat="1" ht="66" customHeight="1" x14ac:dyDescent="0.2">
      <c r="A2" s="70"/>
      <c r="E2" s="69"/>
      <c r="F2" s="71"/>
      <c r="G2" s="132" t="s">
        <v>596</v>
      </c>
      <c r="H2" s="132"/>
      <c r="I2" s="132"/>
    </row>
    <row r="3" spans="1:11" s="47" customFormat="1" ht="30" customHeight="1" x14ac:dyDescent="0.2">
      <c r="A3" s="134" t="s">
        <v>514</v>
      </c>
      <c r="B3" s="168"/>
      <c r="C3" s="168"/>
      <c r="D3" s="168"/>
      <c r="E3" s="168"/>
      <c r="F3" s="168"/>
      <c r="G3" s="168"/>
      <c r="H3" s="168"/>
      <c r="I3" s="168"/>
    </row>
    <row r="4" spans="1:11" ht="12.75" customHeight="1" x14ac:dyDescent="0.2">
      <c r="G4" s="74"/>
      <c r="H4" s="74"/>
      <c r="I4" s="74"/>
    </row>
    <row r="5" spans="1:11" s="42" customFormat="1" ht="12.75" customHeight="1" x14ac:dyDescent="0.2">
      <c r="A5" s="174" t="s">
        <v>277</v>
      </c>
      <c r="B5" s="68" t="s">
        <v>276</v>
      </c>
      <c r="C5" s="63"/>
      <c r="D5" s="63"/>
      <c r="E5" s="63"/>
      <c r="F5" s="64"/>
      <c r="G5" s="143" t="s">
        <v>214</v>
      </c>
      <c r="H5" s="143" t="s">
        <v>328</v>
      </c>
      <c r="I5" s="169" t="s">
        <v>329</v>
      </c>
    </row>
    <row r="6" spans="1:11" s="42" customFormat="1" ht="12.75" customHeight="1" x14ac:dyDescent="0.2">
      <c r="A6" s="175"/>
      <c r="B6" s="65"/>
      <c r="C6" s="66"/>
      <c r="D6" s="66"/>
      <c r="E6" s="66"/>
      <c r="F6" s="67"/>
      <c r="G6" s="146"/>
      <c r="H6" s="146"/>
      <c r="I6" s="170"/>
    </row>
    <row r="7" spans="1:11" s="42" customFormat="1" ht="25.5" customHeight="1" x14ac:dyDescent="0.2">
      <c r="A7" s="176"/>
      <c r="B7" s="46" t="s">
        <v>275</v>
      </c>
      <c r="C7" s="46" t="s">
        <v>217</v>
      </c>
      <c r="D7" s="46" t="s">
        <v>216</v>
      </c>
      <c r="E7" s="46" t="s">
        <v>215</v>
      </c>
      <c r="F7" s="46" t="s">
        <v>274</v>
      </c>
      <c r="G7" s="147"/>
      <c r="H7" s="147"/>
      <c r="I7" s="171"/>
    </row>
    <row r="8" spans="1:11" s="43" customFormat="1" ht="11.25" customHeight="1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4">
        <v>8</v>
      </c>
      <c r="H8" s="44">
        <v>7</v>
      </c>
      <c r="I8" s="44">
        <v>8</v>
      </c>
    </row>
    <row r="9" spans="1:11" s="42" customFormat="1" ht="44.25" customHeight="1" x14ac:dyDescent="0.2">
      <c r="A9" s="72" t="s">
        <v>320</v>
      </c>
      <c r="B9" s="6" t="s">
        <v>272</v>
      </c>
      <c r="C9" s="4"/>
      <c r="D9" s="4"/>
      <c r="E9" s="4"/>
      <c r="F9" s="4"/>
      <c r="G9" s="75">
        <f>G10+G117</f>
        <v>308862.15915000002</v>
      </c>
      <c r="H9" s="75">
        <f>H10+H117</f>
        <v>33427.386629999994</v>
      </c>
      <c r="I9" s="75">
        <f>I10+I117</f>
        <v>342289.54578000004</v>
      </c>
      <c r="J9" s="42">
        <v>342289.54577999999</v>
      </c>
      <c r="K9" s="123">
        <f t="shared" ref="K9:K16" si="0">I9-J9</f>
        <v>0</v>
      </c>
    </row>
    <row r="10" spans="1:11" ht="12.75" customHeight="1" x14ac:dyDescent="0.2">
      <c r="A10" s="5" t="s">
        <v>130</v>
      </c>
      <c r="B10" s="4" t="s">
        <v>272</v>
      </c>
      <c r="C10" s="4" t="s">
        <v>84</v>
      </c>
      <c r="D10" s="4"/>
      <c r="E10" s="4"/>
      <c r="F10" s="4"/>
      <c r="G10" s="76">
        <f>G28+G79+G89+G11+G61+G74</f>
        <v>303493.75915</v>
      </c>
      <c r="H10" s="76">
        <f>H28+H79+H89+H11+H61+H74</f>
        <v>33427.386629999994</v>
      </c>
      <c r="I10" s="76">
        <f>I28+I79+I89+I11+I61+I74</f>
        <v>336921.14578000002</v>
      </c>
      <c r="J10" s="123">
        <f>J9-I9</f>
        <v>0</v>
      </c>
      <c r="K10" s="123">
        <f t="shared" si="0"/>
        <v>336921.14578000002</v>
      </c>
    </row>
    <row r="11" spans="1:11" ht="12.75" customHeight="1" x14ac:dyDescent="0.2">
      <c r="A11" s="5" t="s">
        <v>129</v>
      </c>
      <c r="B11" s="4" t="s">
        <v>272</v>
      </c>
      <c r="C11" s="4" t="s">
        <v>84</v>
      </c>
      <c r="D11" s="4" t="s">
        <v>15</v>
      </c>
      <c r="E11" s="4"/>
      <c r="F11" s="4"/>
      <c r="G11" s="76">
        <f>G12</f>
        <v>65653.008000000016</v>
      </c>
      <c r="H11" s="76">
        <f t="shared" ref="H11:I11" si="1">H12</f>
        <v>10967.97796</v>
      </c>
      <c r="I11" s="76">
        <f t="shared" si="1"/>
        <v>76620.98596000002</v>
      </c>
      <c r="K11" s="123">
        <f t="shared" si="0"/>
        <v>76620.98596000002</v>
      </c>
    </row>
    <row r="12" spans="1:11" ht="42" customHeight="1" x14ac:dyDescent="0.2">
      <c r="A12" s="5" t="s">
        <v>332</v>
      </c>
      <c r="B12" s="4" t="s">
        <v>272</v>
      </c>
      <c r="C12" s="4" t="s">
        <v>84</v>
      </c>
      <c r="D12" s="4" t="s">
        <v>15</v>
      </c>
      <c r="E12" s="4" t="s">
        <v>60</v>
      </c>
      <c r="F12" s="4"/>
      <c r="G12" s="76">
        <f t="shared" ref="G12:I12" si="2">G13</f>
        <v>65653.008000000016</v>
      </c>
      <c r="H12" s="76">
        <f t="shared" si="2"/>
        <v>10967.97796</v>
      </c>
      <c r="I12" s="76">
        <f t="shared" si="2"/>
        <v>76620.98596000002</v>
      </c>
      <c r="K12" s="123">
        <f t="shared" si="0"/>
        <v>76620.98596000002</v>
      </c>
    </row>
    <row r="13" spans="1:11" ht="24" customHeight="1" x14ac:dyDescent="0.2">
      <c r="A13" s="5" t="s">
        <v>128</v>
      </c>
      <c r="B13" s="4" t="s">
        <v>272</v>
      </c>
      <c r="C13" s="4" t="s">
        <v>84</v>
      </c>
      <c r="D13" s="4" t="s">
        <v>15</v>
      </c>
      <c r="E13" s="4" t="s">
        <v>127</v>
      </c>
      <c r="F13" s="4"/>
      <c r="G13" s="76">
        <f>G14+G22+G24+G18+G20+G16+G26</f>
        <v>65653.008000000016</v>
      </c>
      <c r="H13" s="76">
        <f t="shared" ref="H13:I13" si="3">H14+H22+H24+H18+H20+H16+H26</f>
        <v>10967.97796</v>
      </c>
      <c r="I13" s="76">
        <f t="shared" si="3"/>
        <v>76620.98596000002</v>
      </c>
      <c r="K13" s="123">
        <f t="shared" si="0"/>
        <v>76620.98596000002</v>
      </c>
    </row>
    <row r="14" spans="1:11" ht="48" customHeight="1" x14ac:dyDescent="0.2">
      <c r="A14" s="5" t="s">
        <v>273</v>
      </c>
      <c r="B14" s="4" t="s">
        <v>272</v>
      </c>
      <c r="C14" s="4" t="s">
        <v>84</v>
      </c>
      <c r="D14" s="4" t="s">
        <v>15</v>
      </c>
      <c r="E14" s="4" t="s">
        <v>126</v>
      </c>
      <c r="F14" s="4"/>
      <c r="G14" s="76">
        <f>G15</f>
        <v>6229.7619999999997</v>
      </c>
      <c r="H14" s="76">
        <f t="shared" ref="H14:I14" si="4">H15</f>
        <v>882.46699999999998</v>
      </c>
      <c r="I14" s="76">
        <f t="shared" si="4"/>
        <v>7112.2289999999994</v>
      </c>
      <c r="K14" s="123">
        <f t="shared" si="0"/>
        <v>7112.2289999999994</v>
      </c>
    </row>
    <row r="15" spans="1:11" ht="24" customHeight="1" x14ac:dyDescent="0.2">
      <c r="A15" s="5" t="s">
        <v>29</v>
      </c>
      <c r="B15" s="4" t="s">
        <v>272</v>
      </c>
      <c r="C15" s="4" t="s">
        <v>84</v>
      </c>
      <c r="D15" s="4" t="s">
        <v>15</v>
      </c>
      <c r="E15" s="4" t="s">
        <v>126</v>
      </c>
      <c r="F15" s="4" t="s">
        <v>26</v>
      </c>
      <c r="G15" s="76">
        <v>6229.7619999999997</v>
      </c>
      <c r="H15" s="76">
        <f>135+747.467</f>
        <v>882.46699999999998</v>
      </c>
      <c r="I15" s="76">
        <f>G15+H15</f>
        <v>7112.2289999999994</v>
      </c>
      <c r="J15" s="34">
        <f>3346.69+688.631+2624.351+452.557</f>
        <v>7112.2290000000003</v>
      </c>
      <c r="K15" s="123">
        <f t="shared" si="0"/>
        <v>0</v>
      </c>
    </row>
    <row r="16" spans="1:11" ht="24" customHeight="1" x14ac:dyDescent="0.2">
      <c r="A16" s="5" t="s">
        <v>116</v>
      </c>
      <c r="B16" s="4" t="s">
        <v>272</v>
      </c>
      <c r="C16" s="4" t="s">
        <v>84</v>
      </c>
      <c r="D16" s="4" t="s">
        <v>15</v>
      </c>
      <c r="E16" s="4" t="s">
        <v>125</v>
      </c>
      <c r="F16" s="4"/>
      <c r="G16" s="76">
        <f>G17</f>
        <v>16170.45</v>
      </c>
      <c r="H16" s="76">
        <f t="shared" ref="H16:I16" si="5">H17</f>
        <v>-1966.32304</v>
      </c>
      <c r="I16" s="76">
        <f t="shared" si="5"/>
        <v>14204.126960000001</v>
      </c>
      <c r="K16" s="123">
        <f t="shared" si="0"/>
        <v>14204.126960000001</v>
      </c>
    </row>
    <row r="17" spans="1:11" ht="24" customHeight="1" x14ac:dyDescent="0.2">
      <c r="A17" s="5" t="s">
        <v>29</v>
      </c>
      <c r="B17" s="4" t="s">
        <v>272</v>
      </c>
      <c r="C17" s="4" t="s">
        <v>84</v>
      </c>
      <c r="D17" s="4" t="s">
        <v>15</v>
      </c>
      <c r="E17" s="4" t="s">
        <v>125</v>
      </c>
      <c r="F17" s="4" t="s">
        <v>26</v>
      </c>
      <c r="G17" s="76">
        <v>16170.45</v>
      </c>
      <c r="H17" s="76">
        <f>-1966.32304</f>
        <v>-1966.32304</v>
      </c>
      <c r="I17" s="76">
        <f>G17+H17</f>
        <v>14204.126960000001</v>
      </c>
      <c r="J17" s="123">
        <f>11853.15672+2350.97024</f>
        <v>14204.126960000001</v>
      </c>
      <c r="K17" s="123">
        <f>I17-J17</f>
        <v>0</v>
      </c>
    </row>
    <row r="18" spans="1:11" ht="38.25" customHeight="1" x14ac:dyDescent="0.2">
      <c r="A18" s="8" t="s">
        <v>114</v>
      </c>
      <c r="B18" s="4" t="s">
        <v>272</v>
      </c>
      <c r="C18" s="4" t="s">
        <v>84</v>
      </c>
      <c r="D18" s="4" t="s">
        <v>15</v>
      </c>
      <c r="E18" s="4" t="s">
        <v>124</v>
      </c>
      <c r="F18" s="4"/>
      <c r="G18" s="76">
        <f>G19</f>
        <v>239.923</v>
      </c>
      <c r="H18" s="76">
        <f t="shared" ref="H18:I18" si="6">H19</f>
        <v>0</v>
      </c>
      <c r="I18" s="76">
        <f t="shared" si="6"/>
        <v>239.923</v>
      </c>
      <c r="K18" s="123">
        <f t="shared" ref="K18:K81" si="7">I18-J18</f>
        <v>239.923</v>
      </c>
    </row>
    <row r="19" spans="1:11" ht="24" customHeight="1" x14ac:dyDescent="0.2">
      <c r="A19" s="5" t="s">
        <v>29</v>
      </c>
      <c r="B19" s="4" t="s">
        <v>272</v>
      </c>
      <c r="C19" s="4" t="s">
        <v>84</v>
      </c>
      <c r="D19" s="4" t="s">
        <v>15</v>
      </c>
      <c r="E19" s="4" t="s">
        <v>124</v>
      </c>
      <c r="F19" s="4" t="s">
        <v>26</v>
      </c>
      <c r="G19" s="76">
        <v>239.923</v>
      </c>
      <c r="H19" s="76"/>
      <c r="I19" s="76">
        <f>G19+H19</f>
        <v>239.923</v>
      </c>
      <c r="J19" s="34">
        <f>199.923+40</f>
        <v>239.923</v>
      </c>
      <c r="K19" s="123">
        <f t="shared" si="7"/>
        <v>0</v>
      </c>
    </row>
    <row r="20" spans="1:11" ht="37.5" hidden="1" customHeight="1" x14ac:dyDescent="0.2">
      <c r="A20" s="5" t="s">
        <v>333</v>
      </c>
      <c r="B20" s="4" t="s">
        <v>272</v>
      </c>
      <c r="C20" s="4" t="s">
        <v>84</v>
      </c>
      <c r="D20" s="4" t="s">
        <v>15</v>
      </c>
      <c r="E20" s="4" t="s">
        <v>123</v>
      </c>
      <c r="F20" s="4"/>
      <c r="G20" s="76">
        <f>G21</f>
        <v>0</v>
      </c>
      <c r="H20" s="76">
        <f t="shared" ref="H20:I20" si="8">H21</f>
        <v>0</v>
      </c>
      <c r="I20" s="76">
        <f t="shared" si="8"/>
        <v>0</v>
      </c>
      <c r="K20" s="123">
        <f t="shared" si="7"/>
        <v>0</v>
      </c>
    </row>
    <row r="21" spans="1:11" ht="24" hidden="1" customHeight="1" x14ac:dyDescent="0.2">
      <c r="A21" s="5" t="s">
        <v>29</v>
      </c>
      <c r="B21" s="4" t="s">
        <v>272</v>
      </c>
      <c r="C21" s="4" t="s">
        <v>84</v>
      </c>
      <c r="D21" s="4" t="s">
        <v>15</v>
      </c>
      <c r="E21" s="4" t="s">
        <v>123</v>
      </c>
      <c r="F21" s="4" t="s">
        <v>26</v>
      </c>
      <c r="G21" s="76"/>
      <c r="H21" s="76"/>
      <c r="I21" s="76">
        <f>G21+H21</f>
        <v>0</v>
      </c>
      <c r="K21" s="123">
        <f t="shared" si="7"/>
        <v>0</v>
      </c>
    </row>
    <row r="22" spans="1:11" ht="120" customHeight="1" x14ac:dyDescent="0.2">
      <c r="A22" s="5" t="s">
        <v>482</v>
      </c>
      <c r="B22" s="4" t="s">
        <v>272</v>
      </c>
      <c r="C22" s="4" t="s">
        <v>84</v>
      </c>
      <c r="D22" s="4" t="s">
        <v>15</v>
      </c>
      <c r="E22" s="4" t="s">
        <v>122</v>
      </c>
      <c r="F22" s="4"/>
      <c r="G22" s="76">
        <f>G23</f>
        <v>40335.883000000002</v>
      </c>
      <c r="H22" s="76">
        <f t="shared" ref="H22:I22" si="9">H23</f>
        <v>5814.2619999999997</v>
      </c>
      <c r="I22" s="76">
        <f t="shared" si="9"/>
        <v>46150.145000000004</v>
      </c>
      <c r="K22" s="123">
        <f t="shared" si="7"/>
        <v>46150.145000000004</v>
      </c>
    </row>
    <row r="23" spans="1:11" ht="24" customHeight="1" x14ac:dyDescent="0.2">
      <c r="A23" s="5" t="s">
        <v>29</v>
      </c>
      <c r="B23" s="4" t="s">
        <v>272</v>
      </c>
      <c r="C23" s="4" t="s">
        <v>84</v>
      </c>
      <c r="D23" s="4" t="s">
        <v>15</v>
      </c>
      <c r="E23" s="4" t="s">
        <v>122</v>
      </c>
      <c r="F23" s="4" t="s">
        <v>26</v>
      </c>
      <c r="G23" s="76">
        <v>40335.883000000002</v>
      </c>
      <c r="H23" s="76">
        <f>5814.262</f>
        <v>5814.2619999999997</v>
      </c>
      <c r="I23" s="76">
        <f>G23+H23</f>
        <v>46150.145000000004</v>
      </c>
      <c r="J23" s="34">
        <f>31005.268+15144.877</f>
        <v>46150.145000000004</v>
      </c>
      <c r="K23" s="123">
        <f t="shared" si="7"/>
        <v>0</v>
      </c>
    </row>
    <row r="24" spans="1:11" ht="38.25" customHeight="1" x14ac:dyDescent="0.2">
      <c r="A24" s="5" t="s">
        <v>483</v>
      </c>
      <c r="B24" s="4" t="s">
        <v>272</v>
      </c>
      <c r="C24" s="4" t="s">
        <v>84</v>
      </c>
      <c r="D24" s="4" t="s">
        <v>15</v>
      </c>
      <c r="E24" s="4" t="s">
        <v>582</v>
      </c>
      <c r="F24" s="4"/>
      <c r="G24" s="76">
        <f>G25</f>
        <v>62.75</v>
      </c>
      <c r="H24" s="76">
        <f t="shared" ref="H24:I24" si="10">H25</f>
        <v>0</v>
      </c>
      <c r="I24" s="76">
        <f t="shared" si="10"/>
        <v>62.75</v>
      </c>
      <c r="K24" s="123">
        <f t="shared" si="7"/>
        <v>62.75</v>
      </c>
    </row>
    <row r="25" spans="1:11" ht="24" customHeight="1" x14ac:dyDescent="0.2">
      <c r="A25" s="5" t="s">
        <v>29</v>
      </c>
      <c r="B25" s="4" t="s">
        <v>272</v>
      </c>
      <c r="C25" s="4" t="s">
        <v>84</v>
      </c>
      <c r="D25" s="4" t="s">
        <v>15</v>
      </c>
      <c r="E25" s="4" t="s">
        <v>583</v>
      </c>
      <c r="F25" s="4" t="s">
        <v>26</v>
      </c>
      <c r="G25" s="76">
        <v>62.75</v>
      </c>
      <c r="H25" s="76"/>
      <c r="I25" s="76">
        <f>G25+H25</f>
        <v>62.75</v>
      </c>
      <c r="J25" s="34">
        <v>62.75</v>
      </c>
      <c r="K25" s="123">
        <f t="shared" si="7"/>
        <v>0</v>
      </c>
    </row>
    <row r="26" spans="1:11" ht="24" customHeight="1" x14ac:dyDescent="0.2">
      <c r="A26" s="5" t="s">
        <v>525</v>
      </c>
      <c r="B26" s="4" t="s">
        <v>272</v>
      </c>
      <c r="C26" s="4" t="s">
        <v>84</v>
      </c>
      <c r="D26" s="4" t="s">
        <v>15</v>
      </c>
      <c r="E26" s="4" t="s">
        <v>524</v>
      </c>
      <c r="F26" s="4"/>
      <c r="G26" s="76">
        <f>G27</f>
        <v>2614.2399999999998</v>
      </c>
      <c r="H26" s="76">
        <f t="shared" ref="H26:I26" si="11">H27</f>
        <v>6237.5720000000001</v>
      </c>
      <c r="I26" s="76">
        <f t="shared" si="11"/>
        <v>8851.8119999999999</v>
      </c>
      <c r="K26" s="123">
        <f t="shared" si="7"/>
        <v>8851.8119999999999</v>
      </c>
    </row>
    <row r="27" spans="1:11" ht="24" customHeight="1" x14ac:dyDescent="0.2">
      <c r="A27" s="5" t="s">
        <v>29</v>
      </c>
      <c r="B27" s="4" t="s">
        <v>272</v>
      </c>
      <c r="C27" s="4" t="s">
        <v>84</v>
      </c>
      <c r="D27" s="4" t="s">
        <v>15</v>
      </c>
      <c r="E27" s="4" t="s">
        <v>524</v>
      </c>
      <c r="F27" s="4" t="s">
        <v>26</v>
      </c>
      <c r="G27" s="76">
        <v>2614.2399999999998</v>
      </c>
      <c r="H27" s="76">
        <f>6237.572</f>
        <v>6237.5720000000001</v>
      </c>
      <c r="I27" s="76">
        <f>G27+H27</f>
        <v>8851.8119999999999</v>
      </c>
      <c r="J27" s="34">
        <f>7446.409+1405.403</f>
        <v>8851.8119999999999</v>
      </c>
      <c r="K27" s="123">
        <f t="shared" si="7"/>
        <v>0</v>
      </c>
    </row>
    <row r="28" spans="1:11" ht="12.75" customHeight="1" x14ac:dyDescent="0.2">
      <c r="A28" s="5" t="s">
        <v>121</v>
      </c>
      <c r="B28" s="4" t="s">
        <v>272</v>
      </c>
      <c r="C28" s="4" t="s">
        <v>84</v>
      </c>
      <c r="D28" s="4" t="s">
        <v>27</v>
      </c>
      <c r="E28" s="4"/>
      <c r="F28" s="4"/>
      <c r="G28" s="76">
        <f>G29</f>
        <v>204603.68814999997</v>
      </c>
      <c r="H28" s="76">
        <f t="shared" ref="H28:I29" si="12">H29</f>
        <v>20141.030039999998</v>
      </c>
      <c r="I28" s="76">
        <f t="shared" si="12"/>
        <v>224744.71819000001</v>
      </c>
      <c r="K28" s="123">
        <f t="shared" si="7"/>
        <v>224744.71819000001</v>
      </c>
    </row>
    <row r="29" spans="1:11" ht="37.5" customHeight="1" x14ac:dyDescent="0.2">
      <c r="A29" s="5" t="s">
        <v>332</v>
      </c>
      <c r="B29" s="4" t="s">
        <v>272</v>
      </c>
      <c r="C29" s="4" t="s">
        <v>84</v>
      </c>
      <c r="D29" s="4" t="s">
        <v>27</v>
      </c>
      <c r="E29" s="4" t="s">
        <v>60</v>
      </c>
      <c r="F29" s="4"/>
      <c r="G29" s="76">
        <f>G30</f>
        <v>204603.68814999997</v>
      </c>
      <c r="H29" s="76">
        <f t="shared" si="12"/>
        <v>20141.030039999998</v>
      </c>
      <c r="I29" s="76">
        <f t="shared" si="12"/>
        <v>224744.71819000001</v>
      </c>
      <c r="K29" s="123">
        <f t="shared" si="7"/>
        <v>224744.71819000001</v>
      </c>
    </row>
    <row r="30" spans="1:11" ht="24" customHeight="1" x14ac:dyDescent="0.2">
      <c r="A30" s="5" t="s">
        <v>119</v>
      </c>
      <c r="B30" s="4" t="s">
        <v>272</v>
      </c>
      <c r="C30" s="4" t="s">
        <v>84</v>
      </c>
      <c r="D30" s="4" t="s">
        <v>27</v>
      </c>
      <c r="E30" s="4" t="s">
        <v>118</v>
      </c>
      <c r="F30" s="4"/>
      <c r="G30" s="76">
        <f>G31+G33+G35+G37+G41+G43+G45+G47+G39+G49+G51+G53+G55+G57+G59</f>
        <v>204603.68814999997</v>
      </c>
      <c r="H30" s="76">
        <f t="shared" ref="H30:I30" si="13">H31+H33+H35+H37+H41+H43+H45+H47+H39+H49+H51+H53+H55+H57+H59</f>
        <v>20141.030039999998</v>
      </c>
      <c r="I30" s="76">
        <f t="shared" si="13"/>
        <v>224744.71819000001</v>
      </c>
      <c r="K30" s="123">
        <f t="shared" si="7"/>
        <v>224744.71819000001</v>
      </c>
    </row>
    <row r="31" spans="1:11" ht="48" customHeight="1" x14ac:dyDescent="0.2">
      <c r="A31" s="5" t="s">
        <v>117</v>
      </c>
      <c r="B31" s="4" t="s">
        <v>272</v>
      </c>
      <c r="C31" s="4" t="s">
        <v>84</v>
      </c>
      <c r="D31" s="4" t="s">
        <v>27</v>
      </c>
      <c r="E31" s="4" t="s">
        <v>97</v>
      </c>
      <c r="F31" s="4"/>
      <c r="G31" s="76">
        <f>G32</f>
        <v>37553.588000000003</v>
      </c>
      <c r="H31" s="76">
        <f t="shared" ref="H31:I31" si="14">H32</f>
        <v>1991.3649999999998</v>
      </c>
      <c r="I31" s="76">
        <f t="shared" si="14"/>
        <v>39544.953000000001</v>
      </c>
      <c r="K31" s="123">
        <f t="shared" si="7"/>
        <v>39544.953000000001</v>
      </c>
    </row>
    <row r="32" spans="1:11" ht="24" customHeight="1" x14ac:dyDescent="0.2">
      <c r="A32" s="5" t="s">
        <v>29</v>
      </c>
      <c r="B32" s="4" t="s">
        <v>272</v>
      </c>
      <c r="C32" s="4" t="s">
        <v>84</v>
      </c>
      <c r="D32" s="4" t="s">
        <v>27</v>
      </c>
      <c r="E32" s="4" t="s">
        <v>97</v>
      </c>
      <c r="F32" s="4">
        <v>600</v>
      </c>
      <c r="G32" s="76">
        <v>37553.588000000003</v>
      </c>
      <c r="H32" s="76">
        <f>-611.75+2603.115</f>
        <v>1991.3649999999998</v>
      </c>
      <c r="I32" s="76">
        <f>G32+H32</f>
        <v>39544.953000000001</v>
      </c>
      <c r="J32" s="34">
        <f>33214.788+6330.165</f>
        <v>39544.953000000001</v>
      </c>
      <c r="K32" s="123">
        <f t="shared" si="7"/>
        <v>0</v>
      </c>
    </row>
    <row r="33" spans="1:11" ht="34.5" customHeight="1" x14ac:dyDescent="0.2">
      <c r="A33" s="5" t="s">
        <v>322</v>
      </c>
      <c r="B33" s="4" t="s">
        <v>272</v>
      </c>
      <c r="C33" s="4" t="s">
        <v>84</v>
      </c>
      <c r="D33" s="4" t="s">
        <v>27</v>
      </c>
      <c r="E33" s="4" t="s">
        <v>115</v>
      </c>
      <c r="F33" s="4"/>
      <c r="G33" s="76">
        <f>G34</f>
        <v>33510.54</v>
      </c>
      <c r="H33" s="76">
        <f t="shared" ref="H33:I33" si="15">H34</f>
        <v>-5598.7945099999997</v>
      </c>
      <c r="I33" s="76">
        <f t="shared" si="15"/>
        <v>27911.745490000001</v>
      </c>
      <c r="K33" s="123">
        <f t="shared" si="7"/>
        <v>27911.745490000001</v>
      </c>
    </row>
    <row r="34" spans="1:11" ht="24" customHeight="1" x14ac:dyDescent="0.2">
      <c r="A34" s="5" t="s">
        <v>29</v>
      </c>
      <c r="B34" s="4" t="s">
        <v>272</v>
      </c>
      <c r="C34" s="4" t="s">
        <v>84</v>
      </c>
      <c r="D34" s="4" t="s">
        <v>27</v>
      </c>
      <c r="E34" s="4" t="s">
        <v>115</v>
      </c>
      <c r="F34" s="4" t="s">
        <v>26</v>
      </c>
      <c r="G34" s="76">
        <v>33510.54</v>
      </c>
      <c r="H34" s="76">
        <f>-5598.79451</f>
        <v>-5598.7945099999997</v>
      </c>
      <c r="I34" s="76">
        <f>G34+H34</f>
        <v>27911.745490000001</v>
      </c>
      <c r="J34" s="34">
        <f>27911.74549</f>
        <v>27911.745490000001</v>
      </c>
      <c r="K34" s="123">
        <f t="shared" si="7"/>
        <v>0</v>
      </c>
    </row>
    <row r="35" spans="1:11" ht="48" customHeight="1" x14ac:dyDescent="0.2">
      <c r="A35" s="5" t="s">
        <v>114</v>
      </c>
      <c r="B35" s="4" t="s">
        <v>272</v>
      </c>
      <c r="C35" s="4" t="s">
        <v>84</v>
      </c>
      <c r="D35" s="4" t="s">
        <v>27</v>
      </c>
      <c r="E35" s="4" t="s">
        <v>113</v>
      </c>
      <c r="F35" s="4"/>
      <c r="G35" s="76">
        <f>G36</f>
        <v>2675.741</v>
      </c>
      <c r="H35" s="76">
        <f t="shared" ref="H35:I35" si="16">H36</f>
        <v>0</v>
      </c>
      <c r="I35" s="76">
        <f t="shared" si="16"/>
        <v>2675.741</v>
      </c>
      <c r="K35" s="123">
        <f t="shared" si="7"/>
        <v>2675.741</v>
      </c>
    </row>
    <row r="36" spans="1:11" ht="24" customHeight="1" x14ac:dyDescent="0.2">
      <c r="A36" s="5" t="s">
        <v>29</v>
      </c>
      <c r="B36" s="4" t="s">
        <v>272</v>
      </c>
      <c r="C36" s="4" t="s">
        <v>84</v>
      </c>
      <c r="D36" s="4" t="s">
        <v>27</v>
      </c>
      <c r="E36" s="4" t="s">
        <v>113</v>
      </c>
      <c r="F36" s="4" t="s">
        <v>26</v>
      </c>
      <c r="G36" s="76">
        <v>2675.741</v>
      </c>
      <c r="H36" s="76"/>
      <c r="I36" s="76">
        <f>G36+H36</f>
        <v>2675.741</v>
      </c>
      <c r="J36" s="34">
        <v>2675.741</v>
      </c>
      <c r="K36" s="123">
        <f t="shared" si="7"/>
        <v>0</v>
      </c>
    </row>
    <row r="37" spans="1:11" ht="35.25" hidden="1" customHeight="1" x14ac:dyDescent="0.2">
      <c r="A37" s="5" t="s">
        <v>334</v>
      </c>
      <c r="B37" s="4" t="s">
        <v>272</v>
      </c>
      <c r="C37" s="4" t="s">
        <v>84</v>
      </c>
      <c r="D37" s="4" t="s">
        <v>27</v>
      </c>
      <c r="E37" s="4" t="s">
        <v>112</v>
      </c>
      <c r="F37" s="4"/>
      <c r="G37" s="76">
        <f>G38</f>
        <v>0</v>
      </c>
      <c r="H37" s="76">
        <f t="shared" ref="H37:I37" si="17">H38</f>
        <v>0</v>
      </c>
      <c r="I37" s="76">
        <f t="shared" si="17"/>
        <v>0</v>
      </c>
      <c r="K37" s="123">
        <f t="shared" si="7"/>
        <v>0</v>
      </c>
    </row>
    <row r="38" spans="1:11" ht="24" hidden="1" customHeight="1" x14ac:dyDescent="0.2">
      <c r="A38" s="5" t="s">
        <v>29</v>
      </c>
      <c r="B38" s="4" t="s">
        <v>272</v>
      </c>
      <c r="C38" s="4" t="s">
        <v>84</v>
      </c>
      <c r="D38" s="4" t="s">
        <v>27</v>
      </c>
      <c r="E38" s="4" t="s">
        <v>112</v>
      </c>
      <c r="F38" s="4" t="s">
        <v>26</v>
      </c>
      <c r="G38" s="76"/>
      <c r="H38" s="76"/>
      <c r="I38" s="76">
        <f>G38+H38</f>
        <v>0</v>
      </c>
      <c r="K38" s="123">
        <f t="shared" si="7"/>
        <v>0</v>
      </c>
    </row>
    <row r="39" spans="1:11" ht="48" customHeight="1" x14ac:dyDescent="0.2">
      <c r="A39" s="5" t="s">
        <v>111</v>
      </c>
      <c r="B39" s="4" t="s">
        <v>272</v>
      </c>
      <c r="C39" s="4" t="s">
        <v>84</v>
      </c>
      <c r="D39" s="4" t="s">
        <v>27</v>
      </c>
      <c r="E39" s="4" t="s">
        <v>570</v>
      </c>
      <c r="F39" s="4"/>
      <c r="G39" s="76">
        <f>G40</f>
        <v>0</v>
      </c>
      <c r="H39" s="76">
        <f t="shared" ref="H39:I39" si="18">H40</f>
        <v>3450</v>
      </c>
      <c r="I39" s="76">
        <f t="shared" si="18"/>
        <v>3450</v>
      </c>
      <c r="K39" s="123">
        <f t="shared" si="7"/>
        <v>3450</v>
      </c>
    </row>
    <row r="40" spans="1:11" ht="24" customHeight="1" x14ac:dyDescent="0.2">
      <c r="A40" s="5" t="s">
        <v>29</v>
      </c>
      <c r="B40" s="4" t="s">
        <v>272</v>
      </c>
      <c r="C40" s="4" t="s">
        <v>84</v>
      </c>
      <c r="D40" s="4" t="s">
        <v>27</v>
      </c>
      <c r="E40" s="4" t="s">
        <v>570</v>
      </c>
      <c r="F40" s="4" t="s">
        <v>26</v>
      </c>
      <c r="G40" s="76"/>
      <c r="H40" s="76">
        <v>3450</v>
      </c>
      <c r="I40" s="76">
        <f>G40+H40</f>
        <v>3450</v>
      </c>
      <c r="J40" s="34">
        <v>3450</v>
      </c>
      <c r="K40" s="123">
        <f t="shared" si="7"/>
        <v>0</v>
      </c>
    </row>
    <row r="41" spans="1:11" ht="24" hidden="1" customHeight="1" x14ac:dyDescent="0.2">
      <c r="A41" s="5" t="s">
        <v>109</v>
      </c>
      <c r="B41" s="4" t="s">
        <v>272</v>
      </c>
      <c r="C41" s="4" t="s">
        <v>84</v>
      </c>
      <c r="D41" s="4" t="s">
        <v>27</v>
      </c>
      <c r="E41" s="4" t="s">
        <v>108</v>
      </c>
      <c r="F41" s="4"/>
      <c r="G41" s="76">
        <f>G42</f>
        <v>0</v>
      </c>
      <c r="H41" s="76">
        <f t="shared" ref="H41:I41" si="19">H42</f>
        <v>0</v>
      </c>
      <c r="I41" s="76">
        <f t="shared" si="19"/>
        <v>0</v>
      </c>
      <c r="K41" s="123">
        <f t="shared" si="7"/>
        <v>0</v>
      </c>
    </row>
    <row r="42" spans="1:11" ht="24" hidden="1" customHeight="1" x14ac:dyDescent="0.2">
      <c r="A42" s="5" t="s">
        <v>29</v>
      </c>
      <c r="B42" s="4" t="s">
        <v>272</v>
      </c>
      <c r="C42" s="4" t="s">
        <v>84</v>
      </c>
      <c r="D42" s="4" t="s">
        <v>27</v>
      </c>
      <c r="E42" s="4" t="s">
        <v>108</v>
      </c>
      <c r="F42" s="4" t="s">
        <v>26</v>
      </c>
      <c r="G42" s="76"/>
      <c r="H42" s="76"/>
      <c r="I42" s="76">
        <f>G42+H42</f>
        <v>0</v>
      </c>
      <c r="K42" s="123">
        <f t="shared" si="7"/>
        <v>0</v>
      </c>
    </row>
    <row r="43" spans="1:11" ht="120" customHeight="1" x14ac:dyDescent="0.2">
      <c r="A43" s="5" t="s">
        <v>482</v>
      </c>
      <c r="B43" s="4" t="s">
        <v>272</v>
      </c>
      <c r="C43" s="4" t="s">
        <v>84</v>
      </c>
      <c r="D43" s="4" t="s">
        <v>27</v>
      </c>
      <c r="E43" s="4" t="s">
        <v>107</v>
      </c>
      <c r="F43" s="4"/>
      <c r="G43" s="76">
        <f>G44</f>
        <v>116797.18399999999</v>
      </c>
      <c r="H43" s="76">
        <f t="shared" ref="H43:I43" si="20">H44</f>
        <v>5563.4380000000001</v>
      </c>
      <c r="I43" s="76">
        <f t="shared" si="20"/>
        <v>122360.62199999999</v>
      </c>
      <c r="K43" s="123">
        <f t="shared" si="7"/>
        <v>122360.62199999999</v>
      </c>
    </row>
    <row r="44" spans="1:11" ht="24" customHeight="1" x14ac:dyDescent="0.2">
      <c r="A44" s="5" t="s">
        <v>29</v>
      </c>
      <c r="B44" s="4" t="s">
        <v>272</v>
      </c>
      <c r="C44" s="4" t="s">
        <v>84</v>
      </c>
      <c r="D44" s="4" t="s">
        <v>27</v>
      </c>
      <c r="E44" s="4" t="s">
        <v>107</v>
      </c>
      <c r="F44" s="4" t="s">
        <v>26</v>
      </c>
      <c r="G44" s="76">
        <v>116797.18399999999</v>
      </c>
      <c r="H44" s="76">
        <f>5563.438</f>
        <v>5563.4380000000001</v>
      </c>
      <c r="I44" s="76">
        <f>G44+H44</f>
        <v>122360.62199999999</v>
      </c>
      <c r="J44" s="34">
        <v>122360.622</v>
      </c>
      <c r="K44" s="123">
        <f t="shared" si="7"/>
        <v>0</v>
      </c>
    </row>
    <row r="45" spans="1:11" ht="24" hidden="1" customHeight="1" x14ac:dyDescent="0.2">
      <c r="A45" s="5" t="s">
        <v>484</v>
      </c>
      <c r="B45" s="4" t="s">
        <v>272</v>
      </c>
      <c r="C45" s="4" t="s">
        <v>84</v>
      </c>
      <c r="D45" s="4" t="s">
        <v>27</v>
      </c>
      <c r="E45" s="4" t="s">
        <v>106</v>
      </c>
      <c r="F45" s="4"/>
      <c r="G45" s="76">
        <f>G46</f>
        <v>0</v>
      </c>
      <c r="H45" s="76">
        <f t="shared" ref="H45:I45" si="21">H46</f>
        <v>0</v>
      </c>
      <c r="I45" s="76">
        <f t="shared" si="21"/>
        <v>0</v>
      </c>
      <c r="K45" s="123">
        <f t="shared" si="7"/>
        <v>0</v>
      </c>
    </row>
    <row r="46" spans="1:11" ht="24" hidden="1" customHeight="1" x14ac:dyDescent="0.2">
      <c r="A46" s="5" t="s">
        <v>29</v>
      </c>
      <c r="B46" s="4" t="s">
        <v>272</v>
      </c>
      <c r="C46" s="4" t="s">
        <v>84</v>
      </c>
      <c r="D46" s="4" t="s">
        <v>27</v>
      </c>
      <c r="E46" s="4" t="s">
        <v>106</v>
      </c>
      <c r="F46" s="4" t="s">
        <v>26</v>
      </c>
      <c r="G46" s="76">
        <v>0</v>
      </c>
      <c r="H46" s="76">
        <v>0</v>
      </c>
      <c r="I46" s="76">
        <f>G46+H46</f>
        <v>0</v>
      </c>
      <c r="J46" s="34">
        <v>0</v>
      </c>
      <c r="K46" s="123">
        <f t="shared" si="7"/>
        <v>0</v>
      </c>
    </row>
    <row r="47" spans="1:11" ht="36" hidden="1" customHeight="1" x14ac:dyDescent="0.2">
      <c r="A47" s="5" t="s">
        <v>485</v>
      </c>
      <c r="B47" s="4" t="s">
        <v>272</v>
      </c>
      <c r="C47" s="4" t="s">
        <v>84</v>
      </c>
      <c r="D47" s="4" t="s">
        <v>27</v>
      </c>
      <c r="E47" s="4" t="s">
        <v>105</v>
      </c>
      <c r="F47" s="4"/>
      <c r="G47" s="76">
        <f>G48</f>
        <v>0</v>
      </c>
      <c r="H47" s="76">
        <f t="shared" ref="H47:I55" si="22">H48</f>
        <v>0</v>
      </c>
      <c r="I47" s="76">
        <f t="shared" si="22"/>
        <v>0</v>
      </c>
      <c r="K47" s="123">
        <f t="shared" si="7"/>
        <v>0</v>
      </c>
    </row>
    <row r="48" spans="1:11" ht="24" hidden="1" customHeight="1" x14ac:dyDescent="0.2">
      <c r="A48" s="5" t="s">
        <v>29</v>
      </c>
      <c r="B48" s="4" t="s">
        <v>272</v>
      </c>
      <c r="C48" s="4" t="s">
        <v>84</v>
      </c>
      <c r="D48" s="4" t="s">
        <v>27</v>
      </c>
      <c r="E48" s="4" t="s">
        <v>105</v>
      </c>
      <c r="F48" s="4" t="s">
        <v>26</v>
      </c>
      <c r="G48" s="76"/>
      <c r="H48" s="76"/>
      <c r="I48" s="76">
        <f>G48+H48</f>
        <v>0</v>
      </c>
      <c r="K48" s="123">
        <f t="shared" si="7"/>
        <v>0</v>
      </c>
    </row>
    <row r="49" spans="1:11" ht="36" customHeight="1" x14ac:dyDescent="0.2">
      <c r="A49" s="5" t="s">
        <v>510</v>
      </c>
      <c r="B49" s="4" t="s">
        <v>272</v>
      </c>
      <c r="C49" s="4" t="s">
        <v>84</v>
      </c>
      <c r="D49" s="4" t="s">
        <v>27</v>
      </c>
      <c r="E49" s="4" t="s">
        <v>505</v>
      </c>
      <c r="F49" s="4"/>
      <c r="G49" s="76">
        <f>G50</f>
        <v>930.01</v>
      </c>
      <c r="H49" s="76">
        <f>H50</f>
        <v>0</v>
      </c>
      <c r="I49" s="76">
        <f t="shared" si="22"/>
        <v>930.01</v>
      </c>
      <c r="K49" s="123">
        <f t="shared" si="7"/>
        <v>930.01</v>
      </c>
    </row>
    <row r="50" spans="1:11" ht="28.5" customHeight="1" x14ac:dyDescent="0.2">
      <c r="A50" s="5" t="s">
        <v>29</v>
      </c>
      <c r="B50" s="4" t="s">
        <v>272</v>
      </c>
      <c r="C50" s="4" t="s">
        <v>84</v>
      </c>
      <c r="D50" s="4" t="s">
        <v>27</v>
      </c>
      <c r="E50" s="4" t="s">
        <v>576</v>
      </c>
      <c r="F50" s="4" t="s">
        <v>26</v>
      </c>
      <c r="G50" s="76">
        <v>930.01</v>
      </c>
      <c r="H50" s="76"/>
      <c r="I50" s="76">
        <f>G50+H50</f>
        <v>930.01</v>
      </c>
      <c r="J50" s="34">
        <f>19.86+910.15</f>
        <v>930.01</v>
      </c>
      <c r="K50" s="123">
        <f t="shared" si="7"/>
        <v>0</v>
      </c>
    </row>
    <row r="51" spans="1:11" ht="36" customHeight="1" x14ac:dyDescent="0.2">
      <c r="A51" s="5" t="s">
        <v>526</v>
      </c>
      <c r="B51" s="4" t="s">
        <v>272</v>
      </c>
      <c r="C51" s="4" t="s">
        <v>84</v>
      </c>
      <c r="D51" s="4" t="s">
        <v>27</v>
      </c>
      <c r="E51" s="4" t="s">
        <v>577</v>
      </c>
      <c r="F51" s="4"/>
      <c r="G51" s="76">
        <f>G52</f>
        <v>2614.2860000000001</v>
      </c>
      <c r="H51" s="76">
        <f t="shared" si="22"/>
        <v>0</v>
      </c>
      <c r="I51" s="76">
        <f t="shared" si="22"/>
        <v>2614.2860000000001</v>
      </c>
      <c r="K51" s="123">
        <f t="shared" si="7"/>
        <v>2614.2860000000001</v>
      </c>
    </row>
    <row r="52" spans="1:11" ht="28.5" customHeight="1" x14ac:dyDescent="0.2">
      <c r="A52" s="5" t="s">
        <v>29</v>
      </c>
      <c r="B52" s="4" t="s">
        <v>272</v>
      </c>
      <c r="C52" s="4" t="s">
        <v>84</v>
      </c>
      <c r="D52" s="4" t="s">
        <v>27</v>
      </c>
      <c r="E52" s="4" t="s">
        <v>577</v>
      </c>
      <c r="F52" s="4" t="s">
        <v>26</v>
      </c>
      <c r="G52" s="76">
        <v>2614.2860000000001</v>
      </c>
      <c r="H52" s="76"/>
      <c r="I52" s="76">
        <f>G52+H52</f>
        <v>2614.2860000000001</v>
      </c>
      <c r="K52" s="123">
        <f t="shared" si="7"/>
        <v>2614.2860000000001</v>
      </c>
    </row>
    <row r="53" spans="1:11" ht="36" customHeight="1" x14ac:dyDescent="0.2">
      <c r="A53" s="5" t="s">
        <v>535</v>
      </c>
      <c r="B53" s="4" t="s">
        <v>272</v>
      </c>
      <c r="C53" s="4" t="s">
        <v>84</v>
      </c>
      <c r="D53" s="4" t="s">
        <v>27</v>
      </c>
      <c r="E53" s="4" t="s">
        <v>527</v>
      </c>
      <c r="F53" s="4"/>
      <c r="G53" s="76">
        <f>G54</f>
        <v>3571.2887000000001</v>
      </c>
      <c r="H53" s="76">
        <f t="shared" si="22"/>
        <v>0</v>
      </c>
      <c r="I53" s="76">
        <f t="shared" si="22"/>
        <v>3571.2887000000001</v>
      </c>
      <c r="K53" s="123">
        <f t="shared" si="7"/>
        <v>3571.2887000000001</v>
      </c>
    </row>
    <row r="54" spans="1:11" ht="28.5" customHeight="1" x14ac:dyDescent="0.2">
      <c r="A54" s="5" t="s">
        <v>29</v>
      </c>
      <c r="B54" s="4" t="s">
        <v>272</v>
      </c>
      <c r="C54" s="4" t="s">
        <v>84</v>
      </c>
      <c r="D54" s="4" t="s">
        <v>27</v>
      </c>
      <c r="E54" s="4" t="s">
        <v>527</v>
      </c>
      <c r="F54" s="4" t="s">
        <v>26</v>
      </c>
      <c r="G54" s="76">
        <v>3571.2887000000001</v>
      </c>
      <c r="H54" s="76"/>
      <c r="I54" s="76">
        <f>G54+H54</f>
        <v>3571.2887000000001</v>
      </c>
      <c r="J54" s="34">
        <f>71.429+3499.8597</f>
        <v>3571.2887000000001</v>
      </c>
      <c r="K54" s="123">
        <f t="shared" si="7"/>
        <v>0</v>
      </c>
    </row>
    <row r="55" spans="1:11" ht="36" hidden="1" customHeight="1" x14ac:dyDescent="0.2">
      <c r="A55" s="5" t="s">
        <v>529</v>
      </c>
      <c r="B55" s="4" t="s">
        <v>272</v>
      </c>
      <c r="C55" s="4" t="s">
        <v>84</v>
      </c>
      <c r="D55" s="4" t="s">
        <v>27</v>
      </c>
      <c r="E55" s="4" t="s">
        <v>528</v>
      </c>
      <c r="F55" s="4"/>
      <c r="G55" s="76">
        <f>G56</f>
        <v>0</v>
      </c>
      <c r="H55" s="76">
        <f t="shared" si="22"/>
        <v>0</v>
      </c>
      <c r="I55" s="76">
        <f t="shared" si="22"/>
        <v>0</v>
      </c>
      <c r="K55" s="123">
        <f t="shared" si="7"/>
        <v>0</v>
      </c>
    </row>
    <row r="56" spans="1:11" ht="28.5" hidden="1" customHeight="1" x14ac:dyDescent="0.2">
      <c r="A56" s="5" t="s">
        <v>29</v>
      </c>
      <c r="B56" s="4" t="s">
        <v>272</v>
      </c>
      <c r="C56" s="4" t="s">
        <v>84</v>
      </c>
      <c r="D56" s="4" t="s">
        <v>27</v>
      </c>
      <c r="E56" s="4" t="s">
        <v>528</v>
      </c>
      <c r="F56" s="4" t="s">
        <v>26</v>
      </c>
      <c r="G56" s="76"/>
      <c r="H56" s="76"/>
      <c r="I56" s="76">
        <f>G56+H56</f>
        <v>0</v>
      </c>
      <c r="K56" s="123">
        <f t="shared" si="7"/>
        <v>0</v>
      </c>
    </row>
    <row r="57" spans="1:11" ht="24" customHeight="1" x14ac:dyDescent="0.2">
      <c r="A57" s="5" t="s">
        <v>525</v>
      </c>
      <c r="B57" s="4" t="s">
        <v>272</v>
      </c>
      <c r="C57" s="4" t="s">
        <v>84</v>
      </c>
      <c r="D57" s="4" t="s">
        <v>27</v>
      </c>
      <c r="E57" s="4" t="s">
        <v>530</v>
      </c>
      <c r="F57" s="4"/>
      <c r="G57" s="76">
        <f>G58</f>
        <v>6305.58</v>
      </c>
      <c r="H57" s="76">
        <f t="shared" ref="H57" si="23">H58</f>
        <v>14561.315549999999</v>
      </c>
      <c r="I57" s="76">
        <f t="shared" ref="I57" si="24">I58</f>
        <v>20866.895550000001</v>
      </c>
      <c r="K57" s="123">
        <f t="shared" si="7"/>
        <v>20866.895550000001</v>
      </c>
    </row>
    <row r="58" spans="1:11" ht="24" customHeight="1" x14ac:dyDescent="0.2">
      <c r="A58" s="5" t="s">
        <v>29</v>
      </c>
      <c r="B58" s="4" t="s">
        <v>272</v>
      </c>
      <c r="C58" s="4" t="s">
        <v>84</v>
      </c>
      <c r="D58" s="4" t="s">
        <v>27</v>
      </c>
      <c r="E58" s="4" t="s">
        <v>530</v>
      </c>
      <c r="F58" s="4" t="s">
        <v>26</v>
      </c>
      <c r="G58" s="76">
        <v>6305.58</v>
      </c>
      <c r="H58" s="76">
        <f>14561.31555</f>
        <v>14561.315549999999</v>
      </c>
      <c r="I58" s="76">
        <f>G58+H58</f>
        <v>20866.895550000001</v>
      </c>
      <c r="J58" s="34">
        <f>924.37755+19942.518</f>
        <v>20866.895550000001</v>
      </c>
      <c r="K58" s="123">
        <f t="shared" si="7"/>
        <v>0</v>
      </c>
    </row>
    <row r="59" spans="1:11" ht="24" customHeight="1" x14ac:dyDescent="0.2">
      <c r="A59" s="5" t="s">
        <v>46</v>
      </c>
      <c r="B59" s="4" t="s">
        <v>272</v>
      </c>
      <c r="C59" s="4" t="s">
        <v>84</v>
      </c>
      <c r="D59" s="4" t="s">
        <v>27</v>
      </c>
      <c r="E59" s="4" t="s">
        <v>44</v>
      </c>
      <c r="F59" s="4"/>
      <c r="G59" s="76">
        <f>G60</f>
        <v>645.47045000000003</v>
      </c>
      <c r="H59" s="76">
        <f t="shared" ref="H59" si="25">H60</f>
        <v>173.70600000000002</v>
      </c>
      <c r="I59" s="76">
        <f t="shared" ref="I59" si="26">I60</f>
        <v>819.17645000000005</v>
      </c>
      <c r="K59" s="123">
        <f t="shared" si="7"/>
        <v>819.17645000000005</v>
      </c>
    </row>
    <row r="60" spans="1:11" ht="24" customHeight="1" x14ac:dyDescent="0.2">
      <c r="A60" s="5" t="s">
        <v>29</v>
      </c>
      <c r="B60" s="4" t="s">
        <v>272</v>
      </c>
      <c r="C60" s="4" t="s">
        <v>84</v>
      </c>
      <c r="D60" s="4" t="s">
        <v>27</v>
      </c>
      <c r="E60" s="4" t="s">
        <v>44</v>
      </c>
      <c r="F60" s="4" t="s">
        <v>26</v>
      </c>
      <c r="G60" s="76">
        <v>645.47045000000003</v>
      </c>
      <c r="H60" s="76">
        <f>45+56-30+102.706</f>
        <v>173.70600000000002</v>
      </c>
      <c r="I60" s="76">
        <f>G60+H60</f>
        <v>819.17645000000005</v>
      </c>
      <c r="J60" s="123">
        <f>H60+H88</f>
        <v>350.97</v>
      </c>
      <c r="K60" s="123">
        <f t="shared" si="7"/>
        <v>468.20645000000002</v>
      </c>
    </row>
    <row r="61" spans="1:11" ht="12.75" customHeight="1" x14ac:dyDescent="0.2">
      <c r="A61" s="5" t="s">
        <v>315</v>
      </c>
      <c r="B61" s="4" t="s">
        <v>272</v>
      </c>
      <c r="C61" s="4" t="s">
        <v>84</v>
      </c>
      <c r="D61" s="4" t="s">
        <v>6</v>
      </c>
      <c r="E61" s="4"/>
      <c r="F61" s="4"/>
      <c r="G61" s="76">
        <f>G62+G72</f>
        <v>18829.48</v>
      </c>
      <c r="H61" s="76">
        <f t="shared" ref="H61:I61" si="27">H62+H72</f>
        <v>1646.4549999999999</v>
      </c>
      <c r="I61" s="76">
        <f t="shared" si="27"/>
        <v>20475.935000000001</v>
      </c>
      <c r="K61" s="123">
        <f t="shared" si="7"/>
        <v>20475.935000000001</v>
      </c>
    </row>
    <row r="62" spans="1:11" ht="48.75" customHeight="1" x14ac:dyDescent="0.2">
      <c r="A62" s="5" t="s">
        <v>332</v>
      </c>
      <c r="B62" s="4" t="s">
        <v>272</v>
      </c>
      <c r="C62" s="4" t="s">
        <v>84</v>
      </c>
      <c r="D62" s="4" t="s">
        <v>6</v>
      </c>
      <c r="E62" s="4" t="s">
        <v>60</v>
      </c>
      <c r="F62" s="4"/>
      <c r="G62" s="76">
        <f>G63</f>
        <v>17865.64</v>
      </c>
      <c r="H62" s="76">
        <f t="shared" ref="H62:I62" si="28">H63</f>
        <v>2610.2950000000001</v>
      </c>
      <c r="I62" s="76">
        <f t="shared" si="28"/>
        <v>20475.935000000001</v>
      </c>
      <c r="K62" s="123">
        <f t="shared" si="7"/>
        <v>20475.935000000001</v>
      </c>
    </row>
    <row r="63" spans="1:11" ht="24" customHeight="1" x14ac:dyDescent="0.2">
      <c r="A63" s="5" t="s">
        <v>104</v>
      </c>
      <c r="B63" s="4" t="s">
        <v>272</v>
      </c>
      <c r="C63" s="4" t="s">
        <v>84</v>
      </c>
      <c r="D63" s="4" t="s">
        <v>6</v>
      </c>
      <c r="E63" s="4" t="s">
        <v>103</v>
      </c>
      <c r="F63" s="4"/>
      <c r="G63" s="76">
        <f>G64+G66+G68+G70</f>
        <v>17865.64</v>
      </c>
      <c r="H63" s="76">
        <f t="shared" ref="H63:I63" si="29">H64+H66+H68+H70</f>
        <v>2610.2950000000001</v>
      </c>
      <c r="I63" s="76">
        <f t="shared" si="29"/>
        <v>20475.935000000001</v>
      </c>
      <c r="K63" s="123">
        <f t="shared" si="7"/>
        <v>20475.935000000001</v>
      </c>
    </row>
    <row r="64" spans="1:11" ht="41.25" customHeight="1" x14ac:dyDescent="0.2">
      <c r="A64" s="8" t="s">
        <v>102</v>
      </c>
      <c r="B64" s="4" t="s">
        <v>272</v>
      </c>
      <c r="C64" s="4" t="s">
        <v>84</v>
      </c>
      <c r="D64" s="4" t="s">
        <v>6</v>
      </c>
      <c r="E64" s="4" t="s">
        <v>101</v>
      </c>
      <c r="F64" s="4"/>
      <c r="G64" s="76">
        <f>G65</f>
        <v>12076.016</v>
      </c>
      <c r="H64" s="76">
        <f t="shared" ref="H64:I64" si="30">H65</f>
        <v>57.629000000000005</v>
      </c>
      <c r="I64" s="76">
        <f t="shared" si="30"/>
        <v>12133.645</v>
      </c>
      <c r="K64" s="123">
        <f t="shared" si="7"/>
        <v>12133.645</v>
      </c>
    </row>
    <row r="65" spans="1:11" ht="24" customHeight="1" x14ac:dyDescent="0.2">
      <c r="A65" s="5" t="s">
        <v>29</v>
      </c>
      <c r="B65" s="4" t="s">
        <v>272</v>
      </c>
      <c r="C65" s="4" t="s">
        <v>84</v>
      </c>
      <c r="D65" s="4" t="s">
        <v>6</v>
      </c>
      <c r="E65" s="4" t="s">
        <v>101</v>
      </c>
      <c r="F65" s="4" t="s">
        <v>26</v>
      </c>
      <c r="G65" s="76">
        <v>12076.016</v>
      </c>
      <c r="H65" s="76">
        <f>21.35+36.279</f>
        <v>57.629000000000005</v>
      </c>
      <c r="I65" s="76">
        <f>G65+H65</f>
        <v>12133.645</v>
      </c>
      <c r="J65" s="34">
        <f>12106.295+27.35</f>
        <v>12133.645</v>
      </c>
      <c r="K65" s="123">
        <f t="shared" si="7"/>
        <v>0</v>
      </c>
    </row>
    <row r="66" spans="1:11" ht="36" customHeight="1" x14ac:dyDescent="0.2">
      <c r="A66" s="5" t="s">
        <v>100</v>
      </c>
      <c r="B66" s="4" t="s">
        <v>272</v>
      </c>
      <c r="C66" s="4" t="s">
        <v>84</v>
      </c>
      <c r="D66" s="4" t="s">
        <v>6</v>
      </c>
      <c r="E66" s="4" t="s">
        <v>99</v>
      </c>
      <c r="F66" s="4"/>
      <c r="G66" s="76">
        <f>G67</f>
        <v>4933.6540000000005</v>
      </c>
      <c r="H66" s="76">
        <f t="shared" ref="H66:I66" si="31">H67</f>
        <v>493.11599999999999</v>
      </c>
      <c r="I66" s="76">
        <f t="shared" si="31"/>
        <v>5426.77</v>
      </c>
      <c r="K66" s="123">
        <f t="shared" si="7"/>
        <v>5426.77</v>
      </c>
    </row>
    <row r="67" spans="1:11" ht="24" customHeight="1" x14ac:dyDescent="0.2">
      <c r="A67" s="5" t="s">
        <v>29</v>
      </c>
      <c r="B67" s="4" t="s">
        <v>272</v>
      </c>
      <c r="C67" s="4" t="s">
        <v>84</v>
      </c>
      <c r="D67" s="4" t="s">
        <v>6</v>
      </c>
      <c r="E67" s="4" t="s">
        <v>99</v>
      </c>
      <c r="F67" s="4" t="s">
        <v>26</v>
      </c>
      <c r="G67" s="76">
        <v>4933.6540000000005</v>
      </c>
      <c r="H67" s="76">
        <f>455.4+37.716</f>
        <v>493.11599999999999</v>
      </c>
      <c r="I67" s="76">
        <f>G67+H67</f>
        <v>5426.77</v>
      </c>
      <c r="J67" s="34">
        <f>5409.27+17.5</f>
        <v>5426.77</v>
      </c>
      <c r="K67" s="123">
        <f t="shared" si="7"/>
        <v>0</v>
      </c>
    </row>
    <row r="68" spans="1:11" ht="24" customHeight="1" x14ac:dyDescent="0.2">
      <c r="A68" s="5" t="s">
        <v>525</v>
      </c>
      <c r="B68" s="4" t="s">
        <v>272</v>
      </c>
      <c r="C68" s="4" t="s">
        <v>84</v>
      </c>
      <c r="D68" s="4" t="s">
        <v>6</v>
      </c>
      <c r="E68" s="4" t="s">
        <v>556</v>
      </c>
      <c r="F68" s="4"/>
      <c r="G68" s="76">
        <f>G69</f>
        <v>855.97</v>
      </c>
      <c r="H68" s="76">
        <f t="shared" ref="H68:H70" si="32">H69</f>
        <v>935.6</v>
      </c>
      <c r="I68" s="76">
        <f t="shared" ref="I68:I70" si="33">I69</f>
        <v>1791.5700000000002</v>
      </c>
      <c r="K68" s="123">
        <f t="shared" si="7"/>
        <v>1791.5700000000002</v>
      </c>
    </row>
    <row r="69" spans="1:11" ht="24" customHeight="1" x14ac:dyDescent="0.2">
      <c r="A69" s="5" t="s">
        <v>29</v>
      </c>
      <c r="B69" s="4" t="s">
        <v>272</v>
      </c>
      <c r="C69" s="4" t="s">
        <v>84</v>
      </c>
      <c r="D69" s="4" t="s">
        <v>6</v>
      </c>
      <c r="E69" s="4" t="s">
        <v>556</v>
      </c>
      <c r="F69" s="4" t="s">
        <v>26</v>
      </c>
      <c r="G69" s="76">
        <v>855.97</v>
      </c>
      <c r="H69" s="76">
        <v>935.6</v>
      </c>
      <c r="I69" s="76">
        <f>G69+H69</f>
        <v>1791.5700000000002</v>
      </c>
      <c r="J69" s="34">
        <f>639.226+1152.344</f>
        <v>1791.5700000000002</v>
      </c>
      <c r="K69" s="123">
        <f t="shared" si="7"/>
        <v>0</v>
      </c>
    </row>
    <row r="70" spans="1:11" ht="24" customHeight="1" x14ac:dyDescent="0.2">
      <c r="A70" s="5" t="s">
        <v>572</v>
      </c>
      <c r="B70" s="4" t="s">
        <v>272</v>
      </c>
      <c r="C70" s="4" t="s">
        <v>84</v>
      </c>
      <c r="D70" s="4" t="s">
        <v>6</v>
      </c>
      <c r="E70" s="4" t="s">
        <v>571</v>
      </c>
      <c r="F70" s="4"/>
      <c r="G70" s="76">
        <f>G71</f>
        <v>0</v>
      </c>
      <c r="H70" s="76">
        <f t="shared" si="32"/>
        <v>1123.95</v>
      </c>
      <c r="I70" s="76">
        <f t="shared" si="33"/>
        <v>1123.95</v>
      </c>
      <c r="K70" s="123">
        <f t="shared" si="7"/>
        <v>1123.95</v>
      </c>
    </row>
    <row r="71" spans="1:11" ht="24" customHeight="1" x14ac:dyDescent="0.2">
      <c r="A71" s="5" t="s">
        <v>29</v>
      </c>
      <c r="B71" s="4" t="s">
        <v>272</v>
      </c>
      <c r="C71" s="4" t="s">
        <v>84</v>
      </c>
      <c r="D71" s="4" t="s">
        <v>6</v>
      </c>
      <c r="E71" s="4" t="s">
        <v>571</v>
      </c>
      <c r="F71" s="4" t="s">
        <v>26</v>
      </c>
      <c r="G71" s="76"/>
      <c r="H71" s="76">
        <v>1123.95</v>
      </c>
      <c r="I71" s="76">
        <f>G71+H71</f>
        <v>1123.95</v>
      </c>
      <c r="J71" s="34">
        <f>150.721+11.35+961.879</f>
        <v>1123.95</v>
      </c>
      <c r="K71" s="123">
        <f t="shared" si="7"/>
        <v>0</v>
      </c>
    </row>
    <row r="72" spans="1:11" ht="29.25" customHeight="1" x14ac:dyDescent="0.2">
      <c r="A72" s="5" t="s">
        <v>478</v>
      </c>
      <c r="B72" s="4" t="s">
        <v>272</v>
      </c>
      <c r="C72" s="4" t="s">
        <v>84</v>
      </c>
      <c r="D72" s="4" t="s">
        <v>6</v>
      </c>
      <c r="E72" s="4" t="s">
        <v>470</v>
      </c>
      <c r="F72" s="4"/>
      <c r="G72" s="103">
        <f>G73</f>
        <v>963.84</v>
      </c>
      <c r="H72" s="103">
        <f t="shared" ref="H72:I72" si="34">H73</f>
        <v>-963.84</v>
      </c>
      <c r="I72" s="103">
        <f t="shared" si="34"/>
        <v>0</v>
      </c>
      <c r="K72" s="123">
        <f t="shared" si="7"/>
        <v>0</v>
      </c>
    </row>
    <row r="73" spans="1:11" ht="34.5" customHeight="1" x14ac:dyDescent="0.2">
      <c r="A73" s="5" t="s">
        <v>29</v>
      </c>
      <c r="B73" s="4" t="s">
        <v>272</v>
      </c>
      <c r="C73" s="4" t="s">
        <v>84</v>
      </c>
      <c r="D73" s="4" t="s">
        <v>6</v>
      </c>
      <c r="E73" s="4" t="s">
        <v>470</v>
      </c>
      <c r="F73" s="4" t="s">
        <v>26</v>
      </c>
      <c r="G73" s="103">
        <v>963.84</v>
      </c>
      <c r="H73" s="103">
        <v>-963.84</v>
      </c>
      <c r="I73" s="76">
        <f>G73+H73</f>
        <v>0</v>
      </c>
      <c r="J73" s="123">
        <f>H73+H596</f>
        <v>-5267.2</v>
      </c>
      <c r="K73" s="123">
        <f t="shared" si="7"/>
        <v>5267.2</v>
      </c>
    </row>
    <row r="74" spans="1:11" x14ac:dyDescent="0.2">
      <c r="A74" s="119" t="s">
        <v>536</v>
      </c>
      <c r="B74" s="4" t="s">
        <v>272</v>
      </c>
      <c r="C74" s="4" t="s">
        <v>84</v>
      </c>
      <c r="D74" s="4" t="s">
        <v>36</v>
      </c>
      <c r="E74" s="4"/>
      <c r="F74" s="4"/>
      <c r="G74" s="103">
        <f>G75</f>
        <v>30</v>
      </c>
      <c r="H74" s="103">
        <f t="shared" ref="H74:I74" si="35">H75</f>
        <v>0</v>
      </c>
      <c r="I74" s="103">
        <f t="shared" si="35"/>
        <v>30</v>
      </c>
      <c r="K74" s="123">
        <f t="shared" si="7"/>
        <v>30</v>
      </c>
    </row>
    <row r="75" spans="1:11" ht="60" x14ac:dyDescent="0.2">
      <c r="A75" s="5" t="s">
        <v>350</v>
      </c>
      <c r="B75" s="4" t="s">
        <v>272</v>
      </c>
      <c r="C75" s="4" t="s">
        <v>84</v>
      </c>
      <c r="D75" s="4" t="s">
        <v>36</v>
      </c>
      <c r="E75" s="4" t="s">
        <v>12</v>
      </c>
      <c r="F75" s="4"/>
      <c r="G75" s="103">
        <f>G76</f>
        <v>30</v>
      </c>
      <c r="H75" s="103">
        <f t="shared" ref="H75:I77" si="36">H76</f>
        <v>0</v>
      </c>
      <c r="I75" s="103">
        <f t="shared" si="36"/>
        <v>30</v>
      </c>
      <c r="K75" s="123">
        <f t="shared" si="7"/>
        <v>30</v>
      </c>
    </row>
    <row r="76" spans="1:11" ht="48" x14ac:dyDescent="0.2">
      <c r="A76" s="5" t="s">
        <v>189</v>
      </c>
      <c r="B76" s="4" t="s">
        <v>272</v>
      </c>
      <c r="C76" s="4" t="s">
        <v>84</v>
      </c>
      <c r="D76" s="4" t="s">
        <v>36</v>
      </c>
      <c r="E76" s="4" t="s">
        <v>351</v>
      </c>
      <c r="F76" s="4"/>
      <c r="G76" s="103">
        <f>G77</f>
        <v>30</v>
      </c>
      <c r="H76" s="103">
        <f t="shared" si="36"/>
        <v>0</v>
      </c>
      <c r="I76" s="103">
        <f t="shared" si="36"/>
        <v>30</v>
      </c>
      <c r="K76" s="123">
        <f t="shared" si="7"/>
        <v>30</v>
      </c>
    </row>
    <row r="77" spans="1:11" ht="24" x14ac:dyDescent="0.2">
      <c r="A77" s="5" t="s">
        <v>352</v>
      </c>
      <c r="B77" s="4" t="s">
        <v>272</v>
      </c>
      <c r="C77" s="4" t="s">
        <v>84</v>
      </c>
      <c r="D77" s="4" t="s">
        <v>36</v>
      </c>
      <c r="E77" s="4" t="s">
        <v>287</v>
      </c>
      <c r="F77" s="4"/>
      <c r="G77" s="103">
        <f>G78</f>
        <v>30</v>
      </c>
      <c r="H77" s="103">
        <f t="shared" si="36"/>
        <v>0</v>
      </c>
      <c r="I77" s="103">
        <f t="shared" si="36"/>
        <v>30</v>
      </c>
      <c r="K77" s="123">
        <f t="shared" si="7"/>
        <v>30</v>
      </c>
    </row>
    <row r="78" spans="1:11" ht="24" x14ac:dyDescent="0.2">
      <c r="A78" s="5" t="s">
        <v>47</v>
      </c>
      <c r="B78" s="4" t="s">
        <v>272</v>
      </c>
      <c r="C78" s="4" t="s">
        <v>84</v>
      </c>
      <c r="D78" s="4" t="s">
        <v>36</v>
      </c>
      <c r="E78" s="4" t="s">
        <v>287</v>
      </c>
      <c r="F78" s="4" t="s">
        <v>531</v>
      </c>
      <c r="G78" s="103">
        <v>30</v>
      </c>
      <c r="H78" s="103"/>
      <c r="I78" s="76">
        <f>G78+H78</f>
        <v>30</v>
      </c>
      <c r="J78" s="34">
        <v>30</v>
      </c>
      <c r="K78" s="123">
        <f t="shared" si="7"/>
        <v>0</v>
      </c>
    </row>
    <row r="79" spans="1:11" ht="12.75" customHeight="1" x14ac:dyDescent="0.2">
      <c r="A79" s="5" t="s">
        <v>96</v>
      </c>
      <c r="B79" s="4" t="s">
        <v>272</v>
      </c>
      <c r="C79" s="4" t="s">
        <v>84</v>
      </c>
      <c r="D79" s="4" t="s">
        <v>84</v>
      </c>
      <c r="E79" s="4"/>
      <c r="F79" s="4"/>
      <c r="G79" s="76">
        <f>G80+G87</f>
        <v>1426.1</v>
      </c>
      <c r="H79" s="76">
        <f t="shared" ref="H79:I79" si="37">H80+H87</f>
        <v>177.26400000000001</v>
      </c>
      <c r="I79" s="76">
        <f t="shared" si="37"/>
        <v>1603.364</v>
      </c>
      <c r="K79" s="123">
        <f t="shared" si="7"/>
        <v>1603.364</v>
      </c>
    </row>
    <row r="80" spans="1:11" ht="42.75" customHeight="1" x14ac:dyDescent="0.2">
      <c r="A80" s="5" t="s">
        <v>332</v>
      </c>
      <c r="B80" s="4" t="s">
        <v>272</v>
      </c>
      <c r="C80" s="4" t="s">
        <v>84</v>
      </c>
      <c r="D80" s="4" t="s">
        <v>84</v>
      </c>
      <c r="E80" s="4" t="s">
        <v>60</v>
      </c>
      <c r="F80" s="4"/>
      <c r="G80" s="97">
        <f>G81</f>
        <v>1426.1</v>
      </c>
      <c r="H80" s="97">
        <f t="shared" ref="H80:I80" si="38">H81</f>
        <v>0</v>
      </c>
      <c r="I80" s="97">
        <f t="shared" si="38"/>
        <v>1426.1</v>
      </c>
      <c r="K80" s="123">
        <f t="shared" si="7"/>
        <v>1426.1</v>
      </c>
    </row>
    <row r="81" spans="1:11" ht="26.25" customHeight="1" x14ac:dyDescent="0.2">
      <c r="A81" s="5" t="s">
        <v>335</v>
      </c>
      <c r="B81" s="4" t="s">
        <v>272</v>
      </c>
      <c r="C81" s="4" t="s">
        <v>84</v>
      </c>
      <c r="D81" s="4" t="s">
        <v>84</v>
      </c>
      <c r="E81" s="4" t="s">
        <v>336</v>
      </c>
      <c r="F81" s="4"/>
      <c r="G81" s="97">
        <f>G82+G84</f>
        <v>1426.1</v>
      </c>
      <c r="H81" s="97">
        <f t="shared" ref="H81:I81" si="39">H82+H84</f>
        <v>0</v>
      </c>
      <c r="I81" s="97">
        <f t="shared" si="39"/>
        <v>1426.1</v>
      </c>
      <c r="K81" s="123">
        <f t="shared" si="7"/>
        <v>1426.1</v>
      </c>
    </row>
    <row r="82" spans="1:11" ht="27" customHeight="1" x14ac:dyDescent="0.2">
      <c r="A82" s="5" t="s">
        <v>337</v>
      </c>
      <c r="B82" s="4" t="s">
        <v>272</v>
      </c>
      <c r="C82" s="4" t="s">
        <v>84</v>
      </c>
      <c r="D82" s="4" t="s">
        <v>84</v>
      </c>
      <c r="E82" s="4" t="s">
        <v>338</v>
      </c>
      <c r="F82" s="4"/>
      <c r="G82" s="97">
        <f t="shared" ref="G82:I82" si="40">G83</f>
        <v>0</v>
      </c>
      <c r="H82" s="97">
        <f t="shared" si="40"/>
        <v>0</v>
      </c>
      <c r="I82" s="97">
        <f t="shared" si="40"/>
        <v>0</v>
      </c>
      <c r="K82" s="123">
        <f t="shared" ref="K82:K124" si="41">I82-J82</f>
        <v>0</v>
      </c>
    </row>
    <row r="83" spans="1:11" ht="24" customHeight="1" x14ac:dyDescent="0.2">
      <c r="A83" s="5" t="s">
        <v>29</v>
      </c>
      <c r="B83" s="4" t="s">
        <v>272</v>
      </c>
      <c r="C83" s="4" t="s">
        <v>84</v>
      </c>
      <c r="D83" s="4" t="s">
        <v>84</v>
      </c>
      <c r="E83" s="4" t="s">
        <v>338</v>
      </c>
      <c r="F83" s="4" t="s">
        <v>26</v>
      </c>
      <c r="G83" s="97"/>
      <c r="H83" s="97"/>
      <c r="I83" s="76">
        <f>G83+H83</f>
        <v>0</v>
      </c>
      <c r="K83" s="123">
        <f t="shared" si="41"/>
        <v>0</v>
      </c>
    </row>
    <row r="84" spans="1:11" ht="36" customHeight="1" x14ac:dyDescent="0.2">
      <c r="A84" s="5" t="s">
        <v>486</v>
      </c>
      <c r="B84" s="4" t="s">
        <v>272</v>
      </c>
      <c r="C84" s="4" t="s">
        <v>84</v>
      </c>
      <c r="D84" s="4" t="s">
        <v>84</v>
      </c>
      <c r="E84" s="4" t="s">
        <v>339</v>
      </c>
      <c r="F84" s="4"/>
      <c r="G84" s="97">
        <f t="shared" ref="G84" si="42">G86+G85</f>
        <v>1426.1</v>
      </c>
      <c r="H84" s="97">
        <f t="shared" ref="H84:I84" si="43">H86+H85</f>
        <v>0</v>
      </c>
      <c r="I84" s="97">
        <f t="shared" si="43"/>
        <v>1426.1</v>
      </c>
      <c r="K84" s="123">
        <f t="shared" si="41"/>
        <v>1426.1</v>
      </c>
    </row>
    <row r="85" spans="1:11" ht="12.75" customHeight="1" x14ac:dyDescent="0.2">
      <c r="A85" s="5" t="s">
        <v>45</v>
      </c>
      <c r="B85" s="4" t="s">
        <v>272</v>
      </c>
      <c r="C85" s="4" t="s">
        <v>84</v>
      </c>
      <c r="D85" s="4" t="s">
        <v>84</v>
      </c>
      <c r="E85" s="4" t="s">
        <v>339</v>
      </c>
      <c r="F85" s="4" t="s">
        <v>43</v>
      </c>
      <c r="G85" s="97">
        <v>233.3</v>
      </c>
      <c r="H85" s="97"/>
      <c r="I85" s="76">
        <f>G85+H85</f>
        <v>233.3</v>
      </c>
      <c r="J85" s="34">
        <v>233.3</v>
      </c>
      <c r="K85" s="123">
        <f t="shared" si="41"/>
        <v>0</v>
      </c>
    </row>
    <row r="86" spans="1:11" ht="24" customHeight="1" x14ac:dyDescent="0.2">
      <c r="A86" s="5" t="s">
        <v>29</v>
      </c>
      <c r="B86" s="4" t="s">
        <v>272</v>
      </c>
      <c r="C86" s="4" t="s">
        <v>84</v>
      </c>
      <c r="D86" s="4" t="s">
        <v>84</v>
      </c>
      <c r="E86" s="4" t="s">
        <v>339</v>
      </c>
      <c r="F86" s="4" t="s">
        <v>26</v>
      </c>
      <c r="G86" s="97">
        <v>1192.8</v>
      </c>
      <c r="H86" s="97"/>
      <c r="I86" s="76">
        <f>G86+H86</f>
        <v>1192.8</v>
      </c>
      <c r="J86" s="34">
        <v>1192.8</v>
      </c>
      <c r="K86" s="123">
        <f t="shared" si="41"/>
        <v>0</v>
      </c>
    </row>
    <row r="87" spans="1:11" ht="24" customHeight="1" x14ac:dyDescent="0.2">
      <c r="A87" s="5" t="s">
        <v>46</v>
      </c>
      <c r="B87" s="4" t="s">
        <v>272</v>
      </c>
      <c r="C87" s="4" t="s">
        <v>84</v>
      </c>
      <c r="D87" s="4" t="s">
        <v>84</v>
      </c>
      <c r="E87" s="4" t="s">
        <v>44</v>
      </c>
      <c r="F87" s="4"/>
      <c r="G87" s="76">
        <f>G88</f>
        <v>0</v>
      </c>
      <c r="H87" s="76">
        <f t="shared" ref="H87:I87" si="44">H88</f>
        <v>177.26400000000001</v>
      </c>
      <c r="I87" s="76">
        <f t="shared" si="44"/>
        <v>177.26400000000001</v>
      </c>
      <c r="K87" s="123">
        <f t="shared" si="41"/>
        <v>177.26400000000001</v>
      </c>
    </row>
    <row r="88" spans="1:11" ht="24" customHeight="1" x14ac:dyDescent="0.2">
      <c r="A88" s="5" t="s">
        <v>29</v>
      </c>
      <c r="B88" s="4" t="s">
        <v>272</v>
      </c>
      <c r="C88" s="4" t="s">
        <v>84</v>
      </c>
      <c r="D88" s="4" t="s">
        <v>84</v>
      </c>
      <c r="E88" s="4" t="s">
        <v>44</v>
      </c>
      <c r="F88" s="4" t="s">
        <v>26</v>
      </c>
      <c r="G88" s="76"/>
      <c r="H88" s="76">
        <f>60+117.264</f>
        <v>177.26400000000001</v>
      </c>
      <c r="I88" s="76">
        <f>G88+H88</f>
        <v>177.26400000000001</v>
      </c>
      <c r="J88" s="34">
        <v>177.26400000000001</v>
      </c>
      <c r="K88" s="123">
        <f t="shared" si="41"/>
        <v>0</v>
      </c>
    </row>
    <row r="89" spans="1:11" ht="12.75" customHeight="1" x14ac:dyDescent="0.2">
      <c r="A89" s="5" t="s">
        <v>95</v>
      </c>
      <c r="B89" s="4" t="s">
        <v>272</v>
      </c>
      <c r="C89" s="4" t="s">
        <v>84</v>
      </c>
      <c r="D89" s="4" t="s">
        <v>70</v>
      </c>
      <c r="E89" s="4"/>
      <c r="F89" s="4"/>
      <c r="G89" s="76">
        <f>G90+G96+G105+G115</f>
        <v>12951.483</v>
      </c>
      <c r="H89" s="76">
        <f>H90+H96+H105+H115</f>
        <v>494.65962999999999</v>
      </c>
      <c r="I89" s="76">
        <f>I90+I96+I105+I115</f>
        <v>13446.142629999998</v>
      </c>
      <c r="K89" s="123">
        <f t="shared" si="41"/>
        <v>13446.142629999998</v>
      </c>
    </row>
    <row r="90" spans="1:11" ht="48" customHeight="1" x14ac:dyDescent="0.2">
      <c r="A90" s="5" t="s">
        <v>341</v>
      </c>
      <c r="B90" s="4" t="s">
        <v>272</v>
      </c>
      <c r="C90" s="4" t="s">
        <v>84</v>
      </c>
      <c r="D90" s="4" t="s">
        <v>70</v>
      </c>
      <c r="E90" s="4" t="s">
        <v>589</v>
      </c>
      <c r="F90" s="4"/>
      <c r="G90" s="76">
        <f>G91+G94</f>
        <v>1144.8599999999999</v>
      </c>
      <c r="H90" s="76">
        <f t="shared" ref="H90:I90" si="45">H91+H94</f>
        <v>0</v>
      </c>
      <c r="I90" s="76">
        <f t="shared" si="45"/>
        <v>1144.8599999999999</v>
      </c>
      <c r="K90" s="123">
        <f t="shared" si="41"/>
        <v>1144.8599999999999</v>
      </c>
    </row>
    <row r="91" spans="1:11" ht="48" customHeight="1" x14ac:dyDescent="0.2">
      <c r="A91" s="5" t="s">
        <v>343</v>
      </c>
      <c r="B91" s="4" t="s">
        <v>272</v>
      </c>
      <c r="C91" s="4" t="s">
        <v>84</v>
      </c>
      <c r="D91" s="4" t="s">
        <v>70</v>
      </c>
      <c r="E91" s="4" t="s">
        <v>340</v>
      </c>
      <c r="F91" s="4"/>
      <c r="G91" s="76">
        <f>G92</f>
        <v>1100.83</v>
      </c>
      <c r="H91" s="76">
        <f t="shared" ref="H91:I91" si="46">H92</f>
        <v>0</v>
      </c>
      <c r="I91" s="76">
        <f t="shared" si="46"/>
        <v>1100.83</v>
      </c>
      <c r="K91" s="123">
        <f t="shared" si="41"/>
        <v>1100.83</v>
      </c>
    </row>
    <row r="92" spans="1:11" ht="24" customHeight="1" x14ac:dyDescent="0.2">
      <c r="A92" s="5" t="s">
        <v>91</v>
      </c>
      <c r="B92" s="4" t="s">
        <v>272</v>
      </c>
      <c r="C92" s="4" t="s">
        <v>84</v>
      </c>
      <c r="D92" s="4" t="s">
        <v>70</v>
      </c>
      <c r="E92" s="4" t="s">
        <v>93</v>
      </c>
      <c r="F92" s="4"/>
      <c r="G92" s="76">
        <f t="shared" ref="G92:I92" si="47">G93</f>
        <v>1100.83</v>
      </c>
      <c r="H92" s="76">
        <f t="shared" si="47"/>
        <v>0</v>
      </c>
      <c r="I92" s="76">
        <f t="shared" si="47"/>
        <v>1100.83</v>
      </c>
      <c r="K92" s="123">
        <f t="shared" si="41"/>
        <v>1100.83</v>
      </c>
    </row>
    <row r="93" spans="1:11" ht="60" customHeight="1" x14ac:dyDescent="0.2">
      <c r="A93" s="5" t="s">
        <v>38</v>
      </c>
      <c r="B93" s="4" t="s">
        <v>272</v>
      </c>
      <c r="C93" s="4" t="s">
        <v>84</v>
      </c>
      <c r="D93" s="4" t="s">
        <v>70</v>
      </c>
      <c r="E93" s="4" t="s">
        <v>93</v>
      </c>
      <c r="F93" s="4" t="s">
        <v>34</v>
      </c>
      <c r="G93" s="76">
        <v>1100.83</v>
      </c>
      <c r="H93" s="76"/>
      <c r="I93" s="76">
        <f>G93+H93</f>
        <v>1100.83</v>
      </c>
      <c r="J93" s="34">
        <f>845.49+255.34</f>
        <v>1100.83</v>
      </c>
      <c r="K93" s="123">
        <f t="shared" si="41"/>
        <v>0</v>
      </c>
    </row>
    <row r="94" spans="1:11" ht="24" customHeight="1" x14ac:dyDescent="0.2">
      <c r="A94" s="5" t="s">
        <v>525</v>
      </c>
      <c r="B94" s="4" t="s">
        <v>272</v>
      </c>
      <c r="C94" s="4" t="s">
        <v>84</v>
      </c>
      <c r="D94" s="4" t="s">
        <v>70</v>
      </c>
      <c r="E94" s="4" t="s">
        <v>532</v>
      </c>
      <c r="F94" s="4"/>
      <c r="G94" s="76">
        <f>G95</f>
        <v>44.03</v>
      </c>
      <c r="H94" s="76">
        <f t="shared" ref="H94" si="48">H95</f>
        <v>0</v>
      </c>
      <c r="I94" s="76">
        <f t="shared" ref="I94" si="49">I95</f>
        <v>44.03</v>
      </c>
      <c r="K94" s="123">
        <f t="shared" si="41"/>
        <v>44.03</v>
      </c>
    </row>
    <row r="95" spans="1:11" ht="24" customHeight="1" x14ac:dyDescent="0.2">
      <c r="A95" s="5" t="s">
        <v>38</v>
      </c>
      <c r="B95" s="4" t="s">
        <v>272</v>
      </c>
      <c r="C95" s="4" t="s">
        <v>84</v>
      </c>
      <c r="D95" s="4" t="s">
        <v>70</v>
      </c>
      <c r="E95" s="4" t="s">
        <v>532</v>
      </c>
      <c r="F95" s="4" t="s">
        <v>34</v>
      </c>
      <c r="G95" s="76">
        <v>44.03</v>
      </c>
      <c r="H95" s="76"/>
      <c r="I95" s="76">
        <f>G95+H95</f>
        <v>44.03</v>
      </c>
      <c r="J95" s="34">
        <f>33.817+10.213</f>
        <v>44.03</v>
      </c>
      <c r="K95" s="123">
        <f t="shared" si="41"/>
        <v>0</v>
      </c>
    </row>
    <row r="96" spans="1:11" ht="73.5" customHeight="1" x14ac:dyDescent="0.2">
      <c r="A96" s="5" t="s">
        <v>342</v>
      </c>
      <c r="B96" s="4" t="s">
        <v>272</v>
      </c>
      <c r="C96" s="4" t="s">
        <v>84</v>
      </c>
      <c r="D96" s="4" t="s">
        <v>70</v>
      </c>
      <c r="E96" s="4" t="s">
        <v>590</v>
      </c>
      <c r="F96" s="4"/>
      <c r="G96" s="76">
        <f>G97+G103</f>
        <v>4897.9399999999996</v>
      </c>
      <c r="H96" s="76">
        <f t="shared" ref="H96:I96" si="50">H97+H103</f>
        <v>370.04863</v>
      </c>
      <c r="I96" s="76">
        <f t="shared" si="50"/>
        <v>5267.9886299999998</v>
      </c>
      <c r="J96" s="34" t="s">
        <v>92</v>
      </c>
      <c r="K96" s="123" t="e">
        <f t="shared" si="41"/>
        <v>#VALUE!</v>
      </c>
    </row>
    <row r="97" spans="1:11" ht="37.5" customHeight="1" x14ac:dyDescent="0.2">
      <c r="A97" s="5" t="s">
        <v>344</v>
      </c>
      <c r="B97" s="4" t="s">
        <v>272</v>
      </c>
      <c r="C97" s="4" t="s">
        <v>84</v>
      </c>
      <c r="D97" s="4" t="s">
        <v>70</v>
      </c>
      <c r="E97" s="4" t="s">
        <v>345</v>
      </c>
      <c r="F97" s="4"/>
      <c r="G97" s="76">
        <f>G98+G100</f>
        <v>4750.28</v>
      </c>
      <c r="H97" s="76">
        <f t="shared" ref="H97:I97" si="51">H98+H100</f>
        <v>76.782630000000012</v>
      </c>
      <c r="I97" s="76">
        <f t="shared" si="51"/>
        <v>4827.0626299999994</v>
      </c>
      <c r="K97" s="123">
        <f t="shared" si="41"/>
        <v>4827.0626299999994</v>
      </c>
    </row>
    <row r="98" spans="1:11" ht="24" customHeight="1" x14ac:dyDescent="0.2">
      <c r="A98" s="5" t="s">
        <v>91</v>
      </c>
      <c r="B98" s="4" t="s">
        <v>272</v>
      </c>
      <c r="C98" s="4" t="s">
        <v>84</v>
      </c>
      <c r="D98" s="4" t="s">
        <v>70</v>
      </c>
      <c r="E98" s="4" t="s">
        <v>90</v>
      </c>
      <c r="F98" s="4"/>
      <c r="G98" s="76">
        <f t="shared" ref="G98:I98" si="52">G99</f>
        <v>3915.58</v>
      </c>
      <c r="H98" s="76">
        <f t="shared" si="52"/>
        <v>-179.53</v>
      </c>
      <c r="I98" s="76">
        <f t="shared" si="52"/>
        <v>3736.0499999999997</v>
      </c>
      <c r="K98" s="123">
        <f t="shared" si="41"/>
        <v>3736.0499999999997</v>
      </c>
    </row>
    <row r="99" spans="1:11" ht="60" customHeight="1" x14ac:dyDescent="0.2">
      <c r="A99" s="5" t="s">
        <v>38</v>
      </c>
      <c r="B99" s="4" t="s">
        <v>272</v>
      </c>
      <c r="C99" s="4" t="s">
        <v>84</v>
      </c>
      <c r="D99" s="4" t="s">
        <v>70</v>
      </c>
      <c r="E99" s="4" t="s">
        <v>90</v>
      </c>
      <c r="F99" s="4" t="s">
        <v>34</v>
      </c>
      <c r="G99" s="76">
        <v>3915.58</v>
      </c>
      <c r="H99" s="76">
        <v>-179.53</v>
      </c>
      <c r="I99" s="76">
        <f>G99+H99</f>
        <v>3736.0499999999997</v>
      </c>
      <c r="J99" s="34">
        <f>2835.369+44.4+856.281</f>
        <v>3736.05</v>
      </c>
      <c r="K99" s="123">
        <f t="shared" si="41"/>
        <v>0</v>
      </c>
    </row>
    <row r="100" spans="1:11" ht="24" customHeight="1" x14ac:dyDescent="0.2">
      <c r="A100" s="5" t="s">
        <v>89</v>
      </c>
      <c r="B100" s="4" t="s">
        <v>272</v>
      </c>
      <c r="C100" s="4" t="s">
        <v>84</v>
      </c>
      <c r="D100" s="4" t="s">
        <v>70</v>
      </c>
      <c r="E100" s="4" t="s">
        <v>88</v>
      </c>
      <c r="F100" s="4"/>
      <c r="G100" s="76">
        <f t="shared" ref="G100" si="53">G101+G102</f>
        <v>834.69999999999993</v>
      </c>
      <c r="H100" s="76">
        <f t="shared" ref="H100:I100" si="54">H101+H102</f>
        <v>256.31263000000001</v>
      </c>
      <c r="I100" s="76">
        <f t="shared" si="54"/>
        <v>1091.0126299999999</v>
      </c>
      <c r="K100" s="123">
        <f t="shared" si="41"/>
        <v>1091.0126299999999</v>
      </c>
    </row>
    <row r="101" spans="1:11" ht="24" customHeight="1" x14ac:dyDescent="0.2">
      <c r="A101" s="5" t="s">
        <v>47</v>
      </c>
      <c r="B101" s="4" t="s">
        <v>272</v>
      </c>
      <c r="C101" s="4" t="s">
        <v>84</v>
      </c>
      <c r="D101" s="4" t="s">
        <v>70</v>
      </c>
      <c r="E101" s="4" t="s">
        <v>88</v>
      </c>
      <c r="F101" s="4" t="s">
        <v>51</v>
      </c>
      <c r="G101" s="76">
        <v>819.61599999999999</v>
      </c>
      <c r="H101" s="76">
        <f>272.05263-15.74</f>
        <v>256.31263000000001</v>
      </c>
      <c r="I101" s="76">
        <f>G101+H101</f>
        <v>1075.9286299999999</v>
      </c>
      <c r="J101" s="34">
        <v>1091.6686299999999</v>
      </c>
      <c r="K101" s="123">
        <f t="shared" si="41"/>
        <v>-15.740000000000009</v>
      </c>
    </row>
    <row r="102" spans="1:11" ht="24" customHeight="1" x14ac:dyDescent="0.2">
      <c r="A102" s="5" t="s">
        <v>77</v>
      </c>
      <c r="B102" s="4" t="s">
        <v>272</v>
      </c>
      <c r="C102" s="4" t="s">
        <v>84</v>
      </c>
      <c r="D102" s="4" t="s">
        <v>70</v>
      </c>
      <c r="E102" s="4" t="s">
        <v>88</v>
      </c>
      <c r="F102" s="4" t="s">
        <v>87</v>
      </c>
      <c r="G102" s="76">
        <v>15.084</v>
      </c>
      <c r="H102" s="76"/>
      <c r="I102" s="76">
        <f>G102+H102</f>
        <v>15.084</v>
      </c>
      <c r="J102" s="34">
        <f>1.5+13.584</f>
        <v>15.084</v>
      </c>
      <c r="K102" s="123">
        <f t="shared" si="41"/>
        <v>0</v>
      </c>
    </row>
    <row r="103" spans="1:11" ht="24" customHeight="1" x14ac:dyDescent="0.2">
      <c r="A103" s="5" t="s">
        <v>525</v>
      </c>
      <c r="B103" s="4" t="s">
        <v>272</v>
      </c>
      <c r="C103" s="4" t="s">
        <v>84</v>
      </c>
      <c r="D103" s="4" t="s">
        <v>70</v>
      </c>
      <c r="E103" s="4" t="s">
        <v>533</v>
      </c>
      <c r="F103" s="4"/>
      <c r="G103" s="76">
        <f>G104</f>
        <v>147.66</v>
      </c>
      <c r="H103" s="76">
        <f t="shared" ref="H103" si="55">H104</f>
        <v>293.26600000000002</v>
      </c>
      <c r="I103" s="76">
        <f t="shared" ref="I103" si="56">I104</f>
        <v>440.92600000000004</v>
      </c>
      <c r="K103" s="123">
        <f t="shared" si="41"/>
        <v>440.92600000000004</v>
      </c>
    </row>
    <row r="104" spans="1:11" ht="24" customHeight="1" x14ac:dyDescent="0.2">
      <c r="A104" s="5" t="s">
        <v>38</v>
      </c>
      <c r="B104" s="4" t="s">
        <v>272</v>
      </c>
      <c r="C104" s="4" t="s">
        <v>84</v>
      </c>
      <c r="D104" s="4" t="s">
        <v>70</v>
      </c>
      <c r="E104" s="4" t="s">
        <v>533</v>
      </c>
      <c r="F104" s="4" t="s">
        <v>34</v>
      </c>
      <c r="G104" s="76">
        <v>147.66</v>
      </c>
      <c r="H104" s="76">
        <f>293.266</f>
        <v>293.26600000000002</v>
      </c>
      <c r="I104" s="76">
        <f>G104+H104</f>
        <v>440.92600000000004</v>
      </c>
      <c r="J104" s="34">
        <f>338.652+102.274</f>
        <v>440.92599999999999</v>
      </c>
      <c r="K104" s="123">
        <f t="shared" si="41"/>
        <v>0</v>
      </c>
    </row>
    <row r="105" spans="1:11" ht="72" customHeight="1" x14ac:dyDescent="0.2">
      <c r="A105" s="5" t="s">
        <v>481</v>
      </c>
      <c r="B105" s="4" t="s">
        <v>272</v>
      </c>
      <c r="C105" s="4" t="s">
        <v>84</v>
      </c>
      <c r="D105" s="4" t="s">
        <v>70</v>
      </c>
      <c r="E105" s="4" t="s">
        <v>591</v>
      </c>
      <c r="F105" s="4"/>
      <c r="G105" s="76">
        <f>G106+G111+G113</f>
        <v>6908.683</v>
      </c>
      <c r="H105" s="76">
        <f t="shared" ref="H105:I105" si="57">H106+H111+H113</f>
        <v>87.611000000000004</v>
      </c>
      <c r="I105" s="76">
        <f t="shared" si="57"/>
        <v>6996.2939999999999</v>
      </c>
      <c r="K105" s="123">
        <f t="shared" si="41"/>
        <v>6996.2939999999999</v>
      </c>
    </row>
    <row r="106" spans="1:11" ht="33" customHeight="1" x14ac:dyDescent="0.2">
      <c r="A106" s="94" t="s">
        <v>479</v>
      </c>
      <c r="B106" s="4" t="s">
        <v>272</v>
      </c>
      <c r="C106" s="4" t="s">
        <v>84</v>
      </c>
      <c r="D106" s="4" t="s">
        <v>70</v>
      </c>
      <c r="E106" s="4" t="s">
        <v>480</v>
      </c>
      <c r="F106" s="4"/>
      <c r="G106" s="76">
        <f>G107+G109</f>
        <v>1192.83</v>
      </c>
      <c r="H106" s="76">
        <f t="shared" ref="H106:I106" si="58">H107+H109</f>
        <v>35.661000000000001</v>
      </c>
      <c r="I106" s="76">
        <f t="shared" si="58"/>
        <v>1228.491</v>
      </c>
      <c r="K106" s="123">
        <f t="shared" si="41"/>
        <v>1228.491</v>
      </c>
    </row>
    <row r="107" spans="1:11" ht="33.75" customHeight="1" x14ac:dyDescent="0.2">
      <c r="A107" s="5" t="s">
        <v>511</v>
      </c>
      <c r="B107" s="4" t="s">
        <v>272</v>
      </c>
      <c r="C107" s="4" t="s">
        <v>84</v>
      </c>
      <c r="D107" s="4" t="s">
        <v>70</v>
      </c>
      <c r="E107" s="4" t="s">
        <v>86</v>
      </c>
      <c r="F107" s="4"/>
      <c r="G107" s="76">
        <f t="shared" ref="G107:I107" si="59">G108</f>
        <v>982.83</v>
      </c>
      <c r="H107" s="76">
        <f t="shared" si="59"/>
        <v>0</v>
      </c>
      <c r="I107" s="76">
        <f t="shared" si="59"/>
        <v>982.83</v>
      </c>
      <c r="K107" s="123">
        <f t="shared" si="41"/>
        <v>982.83</v>
      </c>
    </row>
    <row r="108" spans="1:11" ht="23.25" customHeight="1" x14ac:dyDescent="0.2">
      <c r="A108" s="5" t="s">
        <v>38</v>
      </c>
      <c r="B108" s="4" t="s">
        <v>272</v>
      </c>
      <c r="C108" s="4" t="s">
        <v>84</v>
      </c>
      <c r="D108" s="4" t="s">
        <v>70</v>
      </c>
      <c r="E108" s="4" t="s">
        <v>86</v>
      </c>
      <c r="F108" s="4" t="s">
        <v>34</v>
      </c>
      <c r="G108" s="76">
        <v>982.83</v>
      </c>
      <c r="H108" s="76"/>
      <c r="I108" s="76">
        <f>G108+H108</f>
        <v>982.83</v>
      </c>
      <c r="J108" s="34">
        <f>754.862+227.968</f>
        <v>982.82999999999993</v>
      </c>
      <c r="K108" s="123">
        <f t="shared" si="41"/>
        <v>0</v>
      </c>
    </row>
    <row r="109" spans="1:11" ht="25.5" customHeight="1" x14ac:dyDescent="0.2">
      <c r="A109" s="5" t="s">
        <v>473</v>
      </c>
      <c r="B109" s="4" t="s">
        <v>272</v>
      </c>
      <c r="C109" s="4" t="s">
        <v>84</v>
      </c>
      <c r="D109" s="4" t="s">
        <v>70</v>
      </c>
      <c r="E109" s="4" t="s">
        <v>85</v>
      </c>
      <c r="F109" s="4"/>
      <c r="G109" s="76">
        <f>G110</f>
        <v>210</v>
      </c>
      <c r="H109" s="76">
        <f t="shared" ref="H109:I109" si="60">H110</f>
        <v>35.661000000000001</v>
      </c>
      <c r="I109" s="76">
        <f t="shared" si="60"/>
        <v>245.661</v>
      </c>
      <c r="K109" s="123">
        <f t="shared" si="41"/>
        <v>245.661</v>
      </c>
    </row>
    <row r="110" spans="1:11" ht="24" customHeight="1" x14ac:dyDescent="0.2">
      <c r="A110" s="5" t="s">
        <v>47</v>
      </c>
      <c r="B110" s="4" t="s">
        <v>272</v>
      </c>
      <c r="C110" s="4" t="s">
        <v>84</v>
      </c>
      <c r="D110" s="4" t="s">
        <v>70</v>
      </c>
      <c r="E110" s="4" t="s">
        <v>85</v>
      </c>
      <c r="F110" s="4" t="s">
        <v>51</v>
      </c>
      <c r="G110" s="76">
        <v>210</v>
      </c>
      <c r="H110" s="76">
        <f>19.921+15.74</f>
        <v>35.661000000000001</v>
      </c>
      <c r="I110" s="76">
        <f>G110+H110</f>
        <v>245.661</v>
      </c>
      <c r="J110" s="34">
        <f>229.921</f>
        <v>229.92099999999999</v>
      </c>
      <c r="K110" s="123">
        <f t="shared" si="41"/>
        <v>15.740000000000009</v>
      </c>
    </row>
    <row r="111" spans="1:11" ht="45" customHeight="1" x14ac:dyDescent="0.2">
      <c r="A111" s="5" t="s">
        <v>497</v>
      </c>
      <c r="B111" s="4" t="s">
        <v>272</v>
      </c>
      <c r="C111" s="4" t="s">
        <v>84</v>
      </c>
      <c r="D111" s="4" t="s">
        <v>70</v>
      </c>
      <c r="E111" s="4" t="s">
        <v>83</v>
      </c>
      <c r="F111" s="4"/>
      <c r="G111" s="76">
        <f t="shared" ref="G111:I111" si="61">G112</f>
        <v>5613.6329999999998</v>
      </c>
      <c r="H111" s="76">
        <f t="shared" si="61"/>
        <v>44.8</v>
      </c>
      <c r="I111" s="76">
        <f t="shared" si="61"/>
        <v>5658.433</v>
      </c>
      <c r="K111" s="123">
        <f t="shared" si="41"/>
        <v>5658.433</v>
      </c>
    </row>
    <row r="112" spans="1:11" ht="60" customHeight="1" x14ac:dyDescent="0.2">
      <c r="A112" s="5" t="s">
        <v>38</v>
      </c>
      <c r="B112" s="4" t="s">
        <v>272</v>
      </c>
      <c r="C112" s="4" t="s">
        <v>84</v>
      </c>
      <c r="D112" s="4" t="s">
        <v>70</v>
      </c>
      <c r="E112" s="4" t="s">
        <v>83</v>
      </c>
      <c r="F112" s="4" t="s">
        <v>34</v>
      </c>
      <c r="G112" s="76">
        <v>5613.6329999999998</v>
      </c>
      <c r="H112" s="76">
        <f>44.8</f>
        <v>44.8</v>
      </c>
      <c r="I112" s="76">
        <f>G112+H112</f>
        <v>5658.433</v>
      </c>
      <c r="K112" s="123">
        <f t="shared" si="41"/>
        <v>5658.433</v>
      </c>
    </row>
    <row r="113" spans="1:11" ht="24" customHeight="1" x14ac:dyDescent="0.2">
      <c r="A113" s="5" t="s">
        <v>525</v>
      </c>
      <c r="B113" s="4" t="s">
        <v>272</v>
      </c>
      <c r="C113" s="4" t="s">
        <v>84</v>
      </c>
      <c r="D113" s="4" t="s">
        <v>70</v>
      </c>
      <c r="E113" s="4" t="s">
        <v>534</v>
      </c>
      <c r="F113" s="4"/>
      <c r="G113" s="76">
        <f>G114</f>
        <v>102.22</v>
      </c>
      <c r="H113" s="76">
        <f t="shared" ref="H113" si="62">H114</f>
        <v>7.15</v>
      </c>
      <c r="I113" s="76">
        <f t="shared" ref="I113" si="63">I114</f>
        <v>109.37</v>
      </c>
      <c r="K113" s="123">
        <f t="shared" si="41"/>
        <v>109.37</v>
      </c>
    </row>
    <row r="114" spans="1:11" ht="24" customHeight="1" x14ac:dyDescent="0.2">
      <c r="A114" s="5" t="s">
        <v>38</v>
      </c>
      <c r="B114" s="4" t="s">
        <v>272</v>
      </c>
      <c r="C114" s="4" t="s">
        <v>84</v>
      </c>
      <c r="D114" s="4" t="s">
        <v>70</v>
      </c>
      <c r="E114" s="4" t="s">
        <v>534</v>
      </c>
      <c r="F114" s="4" t="s">
        <v>34</v>
      </c>
      <c r="G114" s="76">
        <v>102.22</v>
      </c>
      <c r="H114" s="76">
        <f>7.15</f>
        <v>7.15</v>
      </c>
      <c r="I114" s="76">
        <f>G114+H114</f>
        <v>109.37</v>
      </c>
      <c r="K114" s="123">
        <f t="shared" si="41"/>
        <v>109.37</v>
      </c>
    </row>
    <row r="115" spans="1:11" ht="27.75" customHeight="1" x14ac:dyDescent="0.2">
      <c r="A115" s="5" t="s">
        <v>46</v>
      </c>
      <c r="B115" s="4" t="s">
        <v>272</v>
      </c>
      <c r="C115" s="4" t="s">
        <v>84</v>
      </c>
      <c r="D115" s="4" t="s">
        <v>70</v>
      </c>
      <c r="E115" s="4" t="s">
        <v>44</v>
      </c>
      <c r="F115" s="4"/>
      <c r="G115" s="103">
        <f>G116</f>
        <v>0</v>
      </c>
      <c r="H115" s="103">
        <f t="shared" ref="H115:I115" si="64">H116</f>
        <v>37</v>
      </c>
      <c r="I115" s="103">
        <f t="shared" si="64"/>
        <v>37</v>
      </c>
      <c r="K115" s="123">
        <f t="shared" si="41"/>
        <v>37</v>
      </c>
    </row>
    <row r="116" spans="1:11" ht="34.5" customHeight="1" x14ac:dyDescent="0.2">
      <c r="A116" s="5" t="s">
        <v>29</v>
      </c>
      <c r="B116" s="4" t="s">
        <v>272</v>
      </c>
      <c r="C116" s="4" t="s">
        <v>84</v>
      </c>
      <c r="D116" s="4" t="s">
        <v>70</v>
      </c>
      <c r="E116" s="4" t="s">
        <v>44</v>
      </c>
      <c r="F116" s="4" t="s">
        <v>51</v>
      </c>
      <c r="G116" s="103"/>
      <c r="H116" s="103">
        <f>37</f>
        <v>37</v>
      </c>
      <c r="I116" s="76">
        <f>G116+H116</f>
        <v>37</v>
      </c>
      <c r="J116" s="123">
        <f>H116+H354+H468</f>
        <v>632</v>
      </c>
      <c r="K116" s="123">
        <f t="shared" si="41"/>
        <v>-595</v>
      </c>
    </row>
    <row r="117" spans="1:11" ht="12.75" customHeight="1" x14ac:dyDescent="0.2">
      <c r="A117" s="5" t="s">
        <v>69</v>
      </c>
      <c r="B117" s="4" t="s">
        <v>272</v>
      </c>
      <c r="C117" s="4" t="s">
        <v>54</v>
      </c>
      <c r="D117" s="4"/>
      <c r="E117" s="4"/>
      <c r="F117" s="4"/>
      <c r="G117" s="76">
        <f t="shared" ref="G117:I120" si="65">G118</f>
        <v>5368.4</v>
      </c>
      <c r="H117" s="76">
        <f t="shared" si="65"/>
        <v>0</v>
      </c>
      <c r="I117" s="76">
        <f t="shared" si="65"/>
        <v>5368.4</v>
      </c>
      <c r="K117" s="123">
        <f t="shared" si="41"/>
        <v>5368.4</v>
      </c>
    </row>
    <row r="118" spans="1:11" ht="12.75" customHeight="1" x14ac:dyDescent="0.2">
      <c r="A118" s="5" t="s">
        <v>61</v>
      </c>
      <c r="B118" s="4" t="s">
        <v>272</v>
      </c>
      <c r="C118" s="4" t="s">
        <v>54</v>
      </c>
      <c r="D118" s="4" t="s">
        <v>59</v>
      </c>
      <c r="E118" s="4"/>
      <c r="F118" s="4"/>
      <c r="G118" s="76">
        <f>G119</f>
        <v>5368.4</v>
      </c>
      <c r="H118" s="76">
        <f t="shared" si="65"/>
        <v>0</v>
      </c>
      <c r="I118" s="76">
        <f t="shared" si="65"/>
        <v>5368.4</v>
      </c>
      <c r="K118" s="123">
        <f t="shared" si="41"/>
        <v>5368.4</v>
      </c>
    </row>
    <row r="119" spans="1:11" ht="38.25" customHeight="1" x14ac:dyDescent="0.2">
      <c r="A119" s="5" t="s">
        <v>332</v>
      </c>
      <c r="B119" s="4" t="s">
        <v>272</v>
      </c>
      <c r="C119" s="4" t="s">
        <v>54</v>
      </c>
      <c r="D119" s="4" t="s">
        <v>59</v>
      </c>
      <c r="E119" s="4" t="s">
        <v>60</v>
      </c>
      <c r="F119" s="4"/>
      <c r="G119" s="76">
        <f>G120</f>
        <v>5368.4</v>
      </c>
      <c r="H119" s="76">
        <f t="shared" si="65"/>
        <v>0</v>
      </c>
      <c r="I119" s="76">
        <f t="shared" si="65"/>
        <v>5368.4</v>
      </c>
      <c r="K119" s="123">
        <f t="shared" si="41"/>
        <v>5368.4</v>
      </c>
    </row>
    <row r="120" spans="1:11" ht="28.5" customHeight="1" x14ac:dyDescent="0.2">
      <c r="A120" s="5" t="s">
        <v>128</v>
      </c>
      <c r="B120" s="4" t="s">
        <v>272</v>
      </c>
      <c r="C120" s="4" t="s">
        <v>54</v>
      </c>
      <c r="D120" s="4" t="s">
        <v>59</v>
      </c>
      <c r="E120" s="4" t="s">
        <v>127</v>
      </c>
      <c r="F120" s="4"/>
      <c r="G120" s="76">
        <f>G121</f>
        <v>5368.4</v>
      </c>
      <c r="H120" s="76">
        <f t="shared" si="65"/>
        <v>0</v>
      </c>
      <c r="I120" s="76">
        <f t="shared" si="65"/>
        <v>5368.4</v>
      </c>
      <c r="K120" s="123">
        <f t="shared" si="41"/>
        <v>5368.4</v>
      </c>
    </row>
    <row r="121" spans="1:11" ht="60" customHeight="1" x14ac:dyDescent="0.2">
      <c r="A121" s="5" t="s">
        <v>487</v>
      </c>
      <c r="B121" s="4" t="s">
        <v>272</v>
      </c>
      <c r="C121" s="4" t="s">
        <v>54</v>
      </c>
      <c r="D121" s="4" t="s">
        <v>59</v>
      </c>
      <c r="E121" s="4" t="s">
        <v>346</v>
      </c>
      <c r="F121" s="4"/>
      <c r="G121" s="76">
        <f>G123+G122</f>
        <v>5368.4</v>
      </c>
      <c r="H121" s="76">
        <f t="shared" ref="H121" si="66">H123+H122</f>
        <v>0</v>
      </c>
      <c r="I121" s="76">
        <f>I123+I122</f>
        <v>5368.4</v>
      </c>
      <c r="K121" s="123">
        <f t="shared" si="41"/>
        <v>5368.4</v>
      </c>
    </row>
    <row r="122" spans="1:11" ht="24" customHeight="1" x14ac:dyDescent="0.2">
      <c r="A122" s="5" t="s">
        <v>47</v>
      </c>
      <c r="B122" s="4" t="s">
        <v>272</v>
      </c>
      <c r="C122" s="4" t="s">
        <v>54</v>
      </c>
      <c r="D122" s="4" t="s">
        <v>59</v>
      </c>
      <c r="E122" s="4" t="s">
        <v>346</v>
      </c>
      <c r="F122" s="4" t="s">
        <v>51</v>
      </c>
      <c r="G122" s="76">
        <v>16.11</v>
      </c>
      <c r="H122" s="76"/>
      <c r="I122" s="76">
        <f>G122+H122</f>
        <v>16.11</v>
      </c>
      <c r="K122" s="123">
        <f t="shared" si="41"/>
        <v>16.11</v>
      </c>
    </row>
    <row r="123" spans="1:11" ht="12.75" customHeight="1" x14ac:dyDescent="0.2">
      <c r="A123" s="5" t="s">
        <v>45</v>
      </c>
      <c r="B123" s="4" t="s">
        <v>272</v>
      </c>
      <c r="C123" s="4" t="s">
        <v>54</v>
      </c>
      <c r="D123" s="4" t="s">
        <v>59</v>
      </c>
      <c r="E123" s="4" t="s">
        <v>346</v>
      </c>
      <c r="F123" s="4" t="s">
        <v>43</v>
      </c>
      <c r="G123" s="76">
        <v>5352.29</v>
      </c>
      <c r="H123" s="76"/>
      <c r="I123" s="76">
        <f>G123+H123</f>
        <v>5352.29</v>
      </c>
      <c r="K123" s="123">
        <f t="shared" si="41"/>
        <v>5352.29</v>
      </c>
    </row>
    <row r="124" spans="1:11" ht="37.5" customHeight="1" x14ac:dyDescent="0.2">
      <c r="A124" s="72" t="s">
        <v>318</v>
      </c>
      <c r="B124" s="6" t="s">
        <v>270</v>
      </c>
      <c r="C124" s="6"/>
      <c r="D124" s="6"/>
      <c r="E124" s="6"/>
      <c r="F124" s="4"/>
      <c r="G124" s="75">
        <f>G125+G165+G171+G159+G153</f>
        <v>42794.855869999999</v>
      </c>
      <c r="H124" s="75">
        <f t="shared" ref="H124:I124" si="67">H125+H165+H171+H159+H153</f>
        <v>11534.608</v>
      </c>
      <c r="I124" s="75">
        <f t="shared" si="67"/>
        <v>54329.46387</v>
      </c>
      <c r="J124" s="34">
        <v>52203.773869999997</v>
      </c>
      <c r="K124" s="123">
        <f t="shared" si="41"/>
        <v>2125.6900000000023</v>
      </c>
    </row>
    <row r="125" spans="1:11" ht="12.75" customHeight="1" x14ac:dyDescent="0.2">
      <c r="A125" s="5" t="s">
        <v>271</v>
      </c>
      <c r="B125" s="4" t="s">
        <v>270</v>
      </c>
      <c r="C125" s="4" t="s">
        <v>15</v>
      </c>
      <c r="D125" s="4"/>
      <c r="E125" s="4"/>
      <c r="F125" s="4"/>
      <c r="G125" s="76">
        <f>G126+G131+G147</f>
        <v>7609.0695500000002</v>
      </c>
      <c r="H125" s="76">
        <f>H126+H131+H147</f>
        <v>-1309.7230000000002</v>
      </c>
      <c r="I125" s="76">
        <f>I126+I131+I147</f>
        <v>6299.3465500000002</v>
      </c>
      <c r="J125" s="123">
        <f>J124-I124</f>
        <v>-2125.6900000000023</v>
      </c>
    </row>
    <row r="126" spans="1:11" ht="48" customHeight="1" x14ac:dyDescent="0.2">
      <c r="A126" s="5" t="s">
        <v>200</v>
      </c>
      <c r="B126" s="4" t="s">
        <v>270</v>
      </c>
      <c r="C126" s="4" t="s">
        <v>15</v>
      </c>
      <c r="D126" s="4" t="s">
        <v>59</v>
      </c>
      <c r="E126" s="4"/>
      <c r="F126" s="4"/>
      <c r="G126" s="76">
        <f>G127</f>
        <v>1276</v>
      </c>
      <c r="H126" s="76">
        <f t="shared" ref="H126:I126" si="68">H127</f>
        <v>0</v>
      </c>
      <c r="I126" s="76">
        <f t="shared" si="68"/>
        <v>1276</v>
      </c>
    </row>
    <row r="127" spans="1:11" ht="77.25" customHeight="1" x14ac:dyDescent="0.2">
      <c r="A127" s="5" t="s">
        <v>347</v>
      </c>
      <c r="B127" s="4" t="s">
        <v>270</v>
      </c>
      <c r="C127" s="4" t="s">
        <v>15</v>
      </c>
      <c r="D127" s="4" t="s">
        <v>59</v>
      </c>
      <c r="E127" s="4" t="s">
        <v>594</v>
      </c>
      <c r="F127" s="4"/>
      <c r="G127" s="76">
        <f>G128</f>
        <v>1276</v>
      </c>
      <c r="H127" s="76">
        <f t="shared" ref="H127:I127" si="69">H128</f>
        <v>0</v>
      </c>
      <c r="I127" s="76">
        <f t="shared" si="69"/>
        <v>1276</v>
      </c>
    </row>
    <row r="128" spans="1:11" ht="36" x14ac:dyDescent="0.2">
      <c r="A128" s="5" t="s">
        <v>348</v>
      </c>
      <c r="B128" s="4" t="s">
        <v>270</v>
      </c>
      <c r="C128" s="4" t="s">
        <v>15</v>
      </c>
      <c r="D128" s="4" t="s">
        <v>59</v>
      </c>
      <c r="E128" s="4" t="s">
        <v>349</v>
      </c>
      <c r="F128" s="4"/>
      <c r="G128" s="76">
        <f>G129</f>
        <v>1276</v>
      </c>
      <c r="H128" s="76">
        <f t="shared" ref="H128:I128" si="70">H129</f>
        <v>0</v>
      </c>
      <c r="I128" s="76">
        <f t="shared" si="70"/>
        <v>1276</v>
      </c>
    </row>
    <row r="129" spans="1:9" ht="36" customHeight="1" x14ac:dyDescent="0.2">
      <c r="A129" s="5" t="s">
        <v>192</v>
      </c>
      <c r="B129" s="4" t="s">
        <v>270</v>
      </c>
      <c r="C129" s="4" t="s">
        <v>15</v>
      </c>
      <c r="D129" s="4" t="s">
        <v>59</v>
      </c>
      <c r="E129" s="4" t="s">
        <v>190</v>
      </c>
      <c r="F129" s="4"/>
      <c r="G129" s="76">
        <f t="shared" ref="G129:I129" si="71">G130</f>
        <v>1276</v>
      </c>
      <c r="H129" s="76">
        <f t="shared" si="71"/>
        <v>0</v>
      </c>
      <c r="I129" s="76">
        <f t="shared" si="71"/>
        <v>1276</v>
      </c>
    </row>
    <row r="130" spans="1:9" ht="60" customHeight="1" x14ac:dyDescent="0.2">
      <c r="A130" s="5" t="s">
        <v>38</v>
      </c>
      <c r="B130" s="4" t="s">
        <v>270</v>
      </c>
      <c r="C130" s="4" t="s">
        <v>15</v>
      </c>
      <c r="D130" s="4" t="s">
        <v>59</v>
      </c>
      <c r="E130" s="4" t="s">
        <v>190</v>
      </c>
      <c r="F130" s="4" t="s">
        <v>34</v>
      </c>
      <c r="G130" s="76">
        <v>1276</v>
      </c>
      <c r="H130" s="76"/>
      <c r="I130" s="76">
        <f>G130+H130</f>
        <v>1276</v>
      </c>
    </row>
    <row r="131" spans="1:9" ht="24" customHeight="1" x14ac:dyDescent="0.2">
      <c r="A131" s="5" t="s">
        <v>194</v>
      </c>
      <c r="B131" s="4" t="s">
        <v>270</v>
      </c>
      <c r="C131" s="4" t="s">
        <v>15</v>
      </c>
      <c r="D131" s="4" t="s">
        <v>53</v>
      </c>
      <c r="E131" s="4"/>
      <c r="F131" s="4"/>
      <c r="G131" s="76">
        <f>G132+G141+G145</f>
        <v>4474.9399999999996</v>
      </c>
      <c r="H131" s="76">
        <f>H132+H141+H145</f>
        <v>59.338000000000022</v>
      </c>
      <c r="I131" s="76">
        <f>I132+I141+I145</f>
        <v>4534.2780000000002</v>
      </c>
    </row>
    <row r="132" spans="1:9" ht="75" customHeight="1" x14ac:dyDescent="0.2">
      <c r="A132" s="5" t="s">
        <v>347</v>
      </c>
      <c r="B132" s="4" t="s">
        <v>270</v>
      </c>
      <c r="C132" s="4" t="s">
        <v>15</v>
      </c>
      <c r="D132" s="4" t="s">
        <v>53</v>
      </c>
      <c r="E132" s="4" t="s">
        <v>594</v>
      </c>
      <c r="F132" s="4"/>
      <c r="G132" s="76">
        <f>G133+G139</f>
        <v>3889.64</v>
      </c>
      <c r="H132" s="76">
        <f t="shared" ref="H132:I132" si="72">H133+H139</f>
        <v>189.33800000000002</v>
      </c>
      <c r="I132" s="76">
        <f t="shared" si="72"/>
        <v>4078.9780000000001</v>
      </c>
    </row>
    <row r="133" spans="1:9" ht="36" x14ac:dyDescent="0.2">
      <c r="A133" s="5" t="s">
        <v>348</v>
      </c>
      <c r="B133" s="4" t="s">
        <v>270</v>
      </c>
      <c r="C133" s="4" t="s">
        <v>15</v>
      </c>
      <c r="D133" s="4" t="s">
        <v>53</v>
      </c>
      <c r="E133" s="4" t="s">
        <v>349</v>
      </c>
      <c r="F133" s="4"/>
      <c r="G133" s="76">
        <f>G134+G136</f>
        <v>3707.91</v>
      </c>
      <c r="H133" s="76">
        <f t="shared" ref="H133:I133" si="73">H134+H136</f>
        <v>188.3</v>
      </c>
      <c r="I133" s="76">
        <f t="shared" si="73"/>
        <v>3896.21</v>
      </c>
    </row>
    <row r="134" spans="1:9" ht="37.5" customHeight="1" x14ac:dyDescent="0.2">
      <c r="A134" s="5" t="s">
        <v>192</v>
      </c>
      <c r="B134" s="4" t="s">
        <v>270</v>
      </c>
      <c r="C134" s="4" t="s">
        <v>15</v>
      </c>
      <c r="D134" s="4" t="s">
        <v>53</v>
      </c>
      <c r="E134" s="4" t="s">
        <v>190</v>
      </c>
      <c r="F134" s="4"/>
      <c r="G134" s="76">
        <f t="shared" ref="G134:I134" si="74">G135</f>
        <v>3444.81</v>
      </c>
      <c r="H134" s="76">
        <f t="shared" si="74"/>
        <v>8</v>
      </c>
      <c r="I134" s="76">
        <f t="shared" si="74"/>
        <v>3452.81</v>
      </c>
    </row>
    <row r="135" spans="1:9" ht="60" customHeight="1" x14ac:dyDescent="0.2">
      <c r="A135" s="5" t="s">
        <v>38</v>
      </c>
      <c r="B135" s="4" t="s">
        <v>270</v>
      </c>
      <c r="C135" s="4" t="s">
        <v>15</v>
      </c>
      <c r="D135" s="4" t="s">
        <v>53</v>
      </c>
      <c r="E135" s="4" t="s">
        <v>190</v>
      </c>
      <c r="F135" s="4" t="s">
        <v>34</v>
      </c>
      <c r="G135" s="76">
        <v>3444.81</v>
      </c>
      <c r="H135" s="76">
        <f>8</f>
        <v>8</v>
      </c>
      <c r="I135" s="76">
        <f>G135+H135</f>
        <v>3452.81</v>
      </c>
    </row>
    <row r="136" spans="1:9" ht="24" customHeight="1" x14ac:dyDescent="0.2">
      <c r="A136" s="5" t="s">
        <v>191</v>
      </c>
      <c r="B136" s="4" t="s">
        <v>270</v>
      </c>
      <c r="C136" s="4" t="s">
        <v>15</v>
      </c>
      <c r="D136" s="4" t="s">
        <v>53</v>
      </c>
      <c r="E136" s="4" t="s">
        <v>321</v>
      </c>
      <c r="F136" s="4"/>
      <c r="G136" s="76">
        <f t="shared" ref="G136" si="75">G137+G138</f>
        <v>263.10000000000002</v>
      </c>
      <c r="H136" s="76">
        <f t="shared" ref="H136:I136" si="76">H137+H138</f>
        <v>180.3</v>
      </c>
      <c r="I136" s="76">
        <f t="shared" si="76"/>
        <v>443.4</v>
      </c>
    </row>
    <row r="137" spans="1:9" ht="24" customHeight="1" x14ac:dyDescent="0.2">
      <c r="A137" s="5" t="s">
        <v>47</v>
      </c>
      <c r="B137" s="4" t="s">
        <v>270</v>
      </c>
      <c r="C137" s="4" t="s">
        <v>15</v>
      </c>
      <c r="D137" s="4" t="s">
        <v>53</v>
      </c>
      <c r="E137" s="4" t="s">
        <v>321</v>
      </c>
      <c r="F137" s="4" t="s">
        <v>51</v>
      </c>
      <c r="G137" s="76">
        <v>252.1</v>
      </c>
      <c r="H137" s="76">
        <f>180.3</f>
        <v>180.3</v>
      </c>
      <c r="I137" s="76">
        <f>G137+H137</f>
        <v>432.4</v>
      </c>
    </row>
    <row r="138" spans="1:9" ht="24" customHeight="1" x14ac:dyDescent="0.2">
      <c r="A138" s="5" t="s">
        <v>77</v>
      </c>
      <c r="B138" s="4" t="s">
        <v>270</v>
      </c>
      <c r="C138" s="4" t="s">
        <v>15</v>
      </c>
      <c r="D138" s="4" t="s">
        <v>53</v>
      </c>
      <c r="E138" s="4" t="s">
        <v>321</v>
      </c>
      <c r="F138" s="4" t="s">
        <v>87</v>
      </c>
      <c r="G138" s="76">
        <v>11</v>
      </c>
      <c r="H138" s="76"/>
      <c r="I138" s="76">
        <f>G138+H138</f>
        <v>11</v>
      </c>
    </row>
    <row r="139" spans="1:9" ht="24" customHeight="1" x14ac:dyDescent="0.2">
      <c r="A139" s="5" t="s">
        <v>525</v>
      </c>
      <c r="B139" s="4" t="s">
        <v>270</v>
      </c>
      <c r="C139" s="4" t="s">
        <v>15</v>
      </c>
      <c r="D139" s="4" t="s">
        <v>53</v>
      </c>
      <c r="E139" s="4" t="s">
        <v>537</v>
      </c>
      <c r="F139" s="4"/>
      <c r="G139" s="76">
        <f>G140</f>
        <v>181.73</v>
      </c>
      <c r="H139" s="76">
        <f t="shared" ref="H139" si="77">H140</f>
        <v>1.038</v>
      </c>
      <c r="I139" s="76">
        <f t="shared" ref="I139" si="78">I140</f>
        <v>182.768</v>
      </c>
    </row>
    <row r="140" spans="1:9" ht="24" customHeight="1" x14ac:dyDescent="0.2">
      <c r="A140" s="5" t="s">
        <v>38</v>
      </c>
      <c r="B140" s="4" t="s">
        <v>270</v>
      </c>
      <c r="C140" s="4" t="s">
        <v>15</v>
      </c>
      <c r="D140" s="4" t="s">
        <v>53</v>
      </c>
      <c r="E140" s="4" t="s">
        <v>537</v>
      </c>
      <c r="F140" s="4" t="s">
        <v>34</v>
      </c>
      <c r="G140" s="76">
        <v>181.73</v>
      </c>
      <c r="H140" s="76">
        <f>1.038</f>
        <v>1.038</v>
      </c>
      <c r="I140" s="76">
        <f>G140+H140</f>
        <v>182.768</v>
      </c>
    </row>
    <row r="141" spans="1:9" ht="36" customHeight="1" x14ac:dyDescent="0.2">
      <c r="A141" s="5" t="s">
        <v>350</v>
      </c>
      <c r="B141" s="4" t="s">
        <v>270</v>
      </c>
      <c r="C141" s="4" t="s">
        <v>15</v>
      </c>
      <c r="D141" s="4" t="s">
        <v>53</v>
      </c>
      <c r="E141" s="4" t="s">
        <v>12</v>
      </c>
      <c r="F141" s="4"/>
      <c r="G141" s="76">
        <f t="shared" ref="G141:I143" si="79">G142</f>
        <v>585.29999999999995</v>
      </c>
      <c r="H141" s="76">
        <f t="shared" si="79"/>
        <v>-130</v>
      </c>
      <c r="I141" s="76">
        <f t="shared" si="79"/>
        <v>455.29999999999995</v>
      </c>
    </row>
    <row r="142" spans="1:9" ht="48" customHeight="1" x14ac:dyDescent="0.2">
      <c r="A142" s="5" t="s">
        <v>189</v>
      </c>
      <c r="B142" s="4" t="s">
        <v>270</v>
      </c>
      <c r="C142" s="4" t="s">
        <v>15</v>
      </c>
      <c r="D142" s="4" t="s">
        <v>53</v>
      </c>
      <c r="E142" s="4" t="s">
        <v>351</v>
      </c>
      <c r="F142" s="4"/>
      <c r="G142" s="76">
        <f>G143</f>
        <v>585.29999999999995</v>
      </c>
      <c r="H142" s="76">
        <f t="shared" si="79"/>
        <v>-130</v>
      </c>
      <c r="I142" s="76">
        <f t="shared" si="79"/>
        <v>455.29999999999995</v>
      </c>
    </row>
    <row r="143" spans="1:9" ht="24" customHeight="1" x14ac:dyDescent="0.2">
      <c r="A143" s="5" t="s">
        <v>352</v>
      </c>
      <c r="B143" s="4" t="s">
        <v>270</v>
      </c>
      <c r="C143" s="4" t="s">
        <v>15</v>
      </c>
      <c r="D143" s="4" t="s">
        <v>53</v>
      </c>
      <c r="E143" s="4" t="s">
        <v>287</v>
      </c>
      <c r="F143" s="4"/>
      <c r="G143" s="76">
        <f>G144</f>
        <v>585.29999999999995</v>
      </c>
      <c r="H143" s="76">
        <f t="shared" si="79"/>
        <v>-130</v>
      </c>
      <c r="I143" s="76">
        <f t="shared" si="79"/>
        <v>455.29999999999995</v>
      </c>
    </row>
    <row r="144" spans="1:9" ht="24" customHeight="1" x14ac:dyDescent="0.2">
      <c r="A144" s="5" t="s">
        <v>47</v>
      </c>
      <c r="B144" s="4" t="s">
        <v>270</v>
      </c>
      <c r="C144" s="4" t="s">
        <v>15</v>
      </c>
      <c r="D144" s="4" t="s">
        <v>53</v>
      </c>
      <c r="E144" s="4" t="s">
        <v>287</v>
      </c>
      <c r="F144" s="4" t="s">
        <v>51</v>
      </c>
      <c r="G144" s="76">
        <v>585.29999999999995</v>
      </c>
      <c r="H144" s="76">
        <f>-130</f>
        <v>-130</v>
      </c>
      <c r="I144" s="76">
        <f>G144+H144</f>
        <v>455.29999999999995</v>
      </c>
    </row>
    <row r="145" spans="1:9" ht="48" hidden="1" customHeight="1" x14ac:dyDescent="0.2">
      <c r="A145" s="5" t="s">
        <v>502</v>
      </c>
      <c r="B145" s="4" t="s">
        <v>270</v>
      </c>
      <c r="C145" s="4" t="s">
        <v>15</v>
      </c>
      <c r="D145" s="4" t="s">
        <v>53</v>
      </c>
      <c r="E145" s="4" t="s">
        <v>501</v>
      </c>
      <c r="F145" s="4"/>
      <c r="G145" s="103">
        <f>G146</f>
        <v>0</v>
      </c>
      <c r="H145" s="103">
        <f t="shared" ref="H145:I145" si="80">H146</f>
        <v>0</v>
      </c>
      <c r="I145" s="103">
        <f t="shared" si="80"/>
        <v>0</v>
      </c>
    </row>
    <row r="146" spans="1:9" ht="34.5" hidden="1" customHeight="1" x14ac:dyDescent="0.2">
      <c r="A146" s="5" t="s">
        <v>38</v>
      </c>
      <c r="B146" s="4" t="s">
        <v>270</v>
      </c>
      <c r="C146" s="4" t="s">
        <v>15</v>
      </c>
      <c r="D146" s="4" t="s">
        <v>53</v>
      </c>
      <c r="E146" s="4" t="s">
        <v>501</v>
      </c>
      <c r="F146" s="4" t="s">
        <v>34</v>
      </c>
      <c r="G146" s="103">
        <v>0</v>
      </c>
      <c r="H146" s="103"/>
      <c r="I146" s="76">
        <f>G146+H146</f>
        <v>0</v>
      </c>
    </row>
    <row r="147" spans="1:9" ht="12.75" customHeight="1" x14ac:dyDescent="0.2">
      <c r="A147" s="5" t="s">
        <v>179</v>
      </c>
      <c r="B147" s="4" t="s">
        <v>270</v>
      </c>
      <c r="C147" s="4" t="s">
        <v>15</v>
      </c>
      <c r="D147" s="4" t="s">
        <v>37</v>
      </c>
      <c r="E147" s="4"/>
      <c r="F147" s="4"/>
      <c r="G147" s="76">
        <f>G148</f>
        <v>1858.1295500000001</v>
      </c>
      <c r="H147" s="76">
        <f t="shared" ref="H147:I147" si="81">H148</f>
        <v>-1369.0610000000001</v>
      </c>
      <c r="I147" s="76">
        <f t="shared" si="81"/>
        <v>489.06854999999996</v>
      </c>
    </row>
    <row r="148" spans="1:9" ht="20.25" customHeight="1" x14ac:dyDescent="0.2">
      <c r="A148" s="5" t="s">
        <v>179</v>
      </c>
      <c r="B148" s="4" t="s">
        <v>270</v>
      </c>
      <c r="C148" s="4" t="s">
        <v>15</v>
      </c>
      <c r="D148" s="4" t="s">
        <v>37</v>
      </c>
      <c r="E148" s="4" t="s">
        <v>353</v>
      </c>
      <c r="F148" s="4"/>
      <c r="G148" s="103">
        <f>G149+G151</f>
        <v>1858.1295500000001</v>
      </c>
      <c r="H148" s="103">
        <f t="shared" ref="H148:I148" si="82">H149+H151</f>
        <v>-1369.0610000000001</v>
      </c>
      <c r="I148" s="103">
        <f t="shared" si="82"/>
        <v>489.06854999999996</v>
      </c>
    </row>
    <row r="149" spans="1:9" ht="12.75" customHeight="1" x14ac:dyDescent="0.2">
      <c r="A149" s="5" t="s">
        <v>46</v>
      </c>
      <c r="B149" s="4" t="s">
        <v>270</v>
      </c>
      <c r="C149" s="4" t="s">
        <v>15</v>
      </c>
      <c r="D149" s="4" t="s">
        <v>37</v>
      </c>
      <c r="E149" s="4" t="s">
        <v>44</v>
      </c>
      <c r="F149" s="4"/>
      <c r="G149" s="103">
        <f t="shared" ref="G149:I151" si="83">G150</f>
        <v>1858.1295500000001</v>
      </c>
      <c r="H149" s="103">
        <f t="shared" si="83"/>
        <v>-1369.0610000000001</v>
      </c>
      <c r="I149" s="103">
        <f t="shared" si="83"/>
        <v>489.06854999999996</v>
      </c>
    </row>
    <row r="150" spans="1:9" ht="27.75" customHeight="1" x14ac:dyDescent="0.2">
      <c r="A150" s="5" t="s">
        <v>77</v>
      </c>
      <c r="B150" s="4" t="s">
        <v>270</v>
      </c>
      <c r="C150" s="4" t="s">
        <v>15</v>
      </c>
      <c r="D150" s="4" t="s">
        <v>37</v>
      </c>
      <c r="E150" s="4" t="s">
        <v>44</v>
      </c>
      <c r="F150" s="4" t="s">
        <v>87</v>
      </c>
      <c r="G150" s="103">
        <v>1858.1295500000001</v>
      </c>
      <c r="H150" s="103">
        <f>-454.091-914.97</f>
        <v>-1369.0610000000001</v>
      </c>
      <c r="I150" s="76">
        <f>G150+H150</f>
        <v>489.06854999999996</v>
      </c>
    </row>
    <row r="151" spans="1:9" ht="24" hidden="1" customHeight="1" x14ac:dyDescent="0.2">
      <c r="A151" s="5" t="s">
        <v>471</v>
      </c>
      <c r="B151" s="4" t="s">
        <v>270</v>
      </c>
      <c r="C151" s="4" t="s">
        <v>15</v>
      </c>
      <c r="D151" s="4" t="s">
        <v>37</v>
      </c>
      <c r="E151" s="4" t="s">
        <v>472</v>
      </c>
      <c r="F151" s="4"/>
      <c r="G151" s="103">
        <f t="shared" si="83"/>
        <v>0</v>
      </c>
      <c r="H151" s="103">
        <f t="shared" si="83"/>
        <v>0</v>
      </c>
      <c r="I151" s="103">
        <f t="shared" si="83"/>
        <v>0</v>
      </c>
    </row>
    <row r="152" spans="1:9" ht="24" hidden="1" customHeight="1" x14ac:dyDescent="0.2">
      <c r="A152" s="5" t="s">
        <v>77</v>
      </c>
      <c r="B152" s="4" t="s">
        <v>270</v>
      </c>
      <c r="C152" s="4" t="s">
        <v>15</v>
      </c>
      <c r="D152" s="4" t="s">
        <v>37</v>
      </c>
      <c r="E152" s="4" t="s">
        <v>472</v>
      </c>
      <c r="F152" s="4" t="s">
        <v>87</v>
      </c>
      <c r="G152" s="103"/>
      <c r="H152" s="103"/>
      <c r="I152" s="76">
        <f>G152+H152</f>
        <v>0</v>
      </c>
    </row>
    <row r="153" spans="1:9" ht="24" customHeight="1" x14ac:dyDescent="0.2">
      <c r="A153" s="5" t="s">
        <v>249</v>
      </c>
      <c r="B153" s="4" t="s">
        <v>270</v>
      </c>
      <c r="C153" s="4" t="s">
        <v>59</v>
      </c>
      <c r="D153" s="4" t="s">
        <v>28</v>
      </c>
      <c r="E153" s="4"/>
      <c r="F153" s="4"/>
      <c r="G153" s="103">
        <f>G154</f>
        <v>0</v>
      </c>
      <c r="H153" s="103">
        <f t="shared" ref="H153:I153" si="84">H154</f>
        <v>1000</v>
      </c>
      <c r="I153" s="103">
        <f t="shared" si="84"/>
        <v>1000</v>
      </c>
    </row>
    <row r="154" spans="1:9" ht="24" customHeight="1" x14ac:dyDescent="0.2">
      <c r="A154" s="5" t="s">
        <v>401</v>
      </c>
      <c r="B154" s="4" t="s">
        <v>270</v>
      </c>
      <c r="C154" s="4" t="s">
        <v>59</v>
      </c>
      <c r="D154" s="4" t="s">
        <v>28</v>
      </c>
      <c r="E154" s="4" t="s">
        <v>139</v>
      </c>
      <c r="F154" s="4"/>
      <c r="G154" s="98">
        <f>G155</f>
        <v>0</v>
      </c>
      <c r="H154" s="98">
        <f t="shared" ref="H154:I155" si="85">H155</f>
        <v>1000</v>
      </c>
      <c r="I154" s="98">
        <f t="shared" si="85"/>
        <v>1000</v>
      </c>
    </row>
    <row r="155" spans="1:9" ht="24" customHeight="1" x14ac:dyDescent="0.2">
      <c r="A155" s="5" t="s">
        <v>401</v>
      </c>
      <c r="B155" s="4" t="s">
        <v>270</v>
      </c>
      <c r="C155" s="4" t="s">
        <v>59</v>
      </c>
      <c r="D155" s="4" t="s">
        <v>28</v>
      </c>
      <c r="E155" s="4" t="s">
        <v>402</v>
      </c>
      <c r="F155" s="4"/>
      <c r="G155" s="98">
        <f>G156</f>
        <v>0</v>
      </c>
      <c r="H155" s="98">
        <f t="shared" si="85"/>
        <v>1000</v>
      </c>
      <c r="I155" s="98">
        <f t="shared" si="85"/>
        <v>1000</v>
      </c>
    </row>
    <row r="156" spans="1:9" ht="24" customHeight="1" x14ac:dyDescent="0.2">
      <c r="A156" s="5" t="s">
        <v>138</v>
      </c>
      <c r="B156" s="4" t="s">
        <v>270</v>
      </c>
      <c r="C156" s="4" t="s">
        <v>59</v>
      </c>
      <c r="D156" s="4" t="s">
        <v>28</v>
      </c>
      <c r="E156" s="4" t="s">
        <v>402</v>
      </c>
      <c r="F156" s="4"/>
      <c r="G156" s="98">
        <f>G157+G158</f>
        <v>0</v>
      </c>
      <c r="H156" s="98">
        <f t="shared" ref="H156:I156" si="86">H157+H158</f>
        <v>1000</v>
      </c>
      <c r="I156" s="98">
        <f t="shared" si="86"/>
        <v>1000</v>
      </c>
    </row>
    <row r="157" spans="1:9" ht="24" hidden="1" customHeight="1" x14ac:dyDescent="0.2">
      <c r="A157" s="5" t="s">
        <v>403</v>
      </c>
      <c r="B157" s="4" t="s">
        <v>270</v>
      </c>
      <c r="C157" s="4" t="s">
        <v>59</v>
      </c>
      <c r="D157" s="4" t="s">
        <v>28</v>
      </c>
      <c r="E157" s="4" t="s">
        <v>137</v>
      </c>
      <c r="F157" s="4"/>
      <c r="G157" s="98"/>
      <c r="H157" s="98"/>
      <c r="I157" s="76">
        <f>G157+H157</f>
        <v>0</v>
      </c>
    </row>
    <row r="158" spans="1:9" ht="24" customHeight="1" x14ac:dyDescent="0.2">
      <c r="A158" s="5" t="s">
        <v>47</v>
      </c>
      <c r="B158" s="4" t="s">
        <v>270</v>
      </c>
      <c r="C158" s="4" t="s">
        <v>59</v>
      </c>
      <c r="D158" s="4" t="s">
        <v>28</v>
      </c>
      <c r="E158" s="4" t="s">
        <v>137</v>
      </c>
      <c r="F158" s="4" t="s">
        <v>51</v>
      </c>
      <c r="G158" s="103"/>
      <c r="H158" s="103">
        <v>1000</v>
      </c>
      <c r="I158" s="76">
        <f>G158+H158</f>
        <v>1000</v>
      </c>
    </row>
    <row r="159" spans="1:9" ht="24" customHeight="1" x14ac:dyDescent="0.2">
      <c r="A159" s="5" t="s">
        <v>130</v>
      </c>
      <c r="B159" s="4" t="s">
        <v>270</v>
      </c>
      <c r="C159" s="4" t="s">
        <v>84</v>
      </c>
      <c r="D159" s="4"/>
      <c r="E159" s="4"/>
      <c r="F159" s="4"/>
      <c r="G159" s="103">
        <f>G160</f>
        <v>3</v>
      </c>
      <c r="H159" s="103">
        <f t="shared" ref="H159:I159" si="87">H160</f>
        <v>0</v>
      </c>
      <c r="I159" s="103">
        <f t="shared" si="87"/>
        <v>3</v>
      </c>
    </row>
    <row r="160" spans="1:9" x14ac:dyDescent="0.2">
      <c r="A160" s="119" t="s">
        <v>536</v>
      </c>
      <c r="B160" s="4" t="s">
        <v>270</v>
      </c>
      <c r="C160" s="4" t="s">
        <v>84</v>
      </c>
      <c r="D160" s="4" t="s">
        <v>36</v>
      </c>
      <c r="E160" s="4"/>
      <c r="F160" s="4"/>
      <c r="G160" s="103">
        <f>G161</f>
        <v>3</v>
      </c>
      <c r="H160" s="103">
        <f t="shared" ref="H160:H163" si="88">H161</f>
        <v>0</v>
      </c>
      <c r="I160" s="103">
        <f t="shared" ref="I160:I163" si="89">I161</f>
        <v>3</v>
      </c>
    </row>
    <row r="161" spans="1:9" ht="60" x14ac:dyDescent="0.2">
      <c r="A161" s="5" t="s">
        <v>350</v>
      </c>
      <c r="B161" s="4" t="s">
        <v>270</v>
      </c>
      <c r="C161" s="4" t="s">
        <v>84</v>
      </c>
      <c r="D161" s="4" t="s">
        <v>36</v>
      </c>
      <c r="E161" s="4" t="s">
        <v>12</v>
      </c>
      <c r="F161" s="4"/>
      <c r="G161" s="103">
        <f>G162</f>
        <v>3</v>
      </c>
      <c r="H161" s="103">
        <f t="shared" si="88"/>
        <v>0</v>
      </c>
      <c r="I161" s="103">
        <f t="shared" si="89"/>
        <v>3</v>
      </c>
    </row>
    <row r="162" spans="1:9" ht="48" x14ac:dyDescent="0.2">
      <c r="A162" s="5" t="s">
        <v>189</v>
      </c>
      <c r="B162" s="4" t="s">
        <v>270</v>
      </c>
      <c r="C162" s="4" t="s">
        <v>84</v>
      </c>
      <c r="D162" s="4" t="s">
        <v>36</v>
      </c>
      <c r="E162" s="4" t="s">
        <v>351</v>
      </c>
      <c r="F162" s="4"/>
      <c r="G162" s="103">
        <f>G163</f>
        <v>3</v>
      </c>
      <c r="H162" s="103">
        <f t="shared" si="88"/>
        <v>0</v>
      </c>
      <c r="I162" s="103">
        <f t="shared" si="89"/>
        <v>3</v>
      </c>
    </row>
    <row r="163" spans="1:9" ht="24" x14ac:dyDescent="0.2">
      <c r="A163" s="5" t="s">
        <v>352</v>
      </c>
      <c r="B163" s="4" t="s">
        <v>270</v>
      </c>
      <c r="C163" s="4" t="s">
        <v>84</v>
      </c>
      <c r="D163" s="4" t="s">
        <v>36</v>
      </c>
      <c r="E163" s="4" t="s">
        <v>287</v>
      </c>
      <c r="F163" s="4"/>
      <c r="G163" s="103">
        <f>G164</f>
        <v>3</v>
      </c>
      <c r="H163" s="103">
        <f t="shared" si="88"/>
        <v>0</v>
      </c>
      <c r="I163" s="103">
        <f t="shared" si="89"/>
        <v>3</v>
      </c>
    </row>
    <row r="164" spans="1:9" ht="24" x14ac:dyDescent="0.2">
      <c r="A164" s="5" t="s">
        <v>47</v>
      </c>
      <c r="B164" s="4" t="s">
        <v>270</v>
      </c>
      <c r="C164" s="4" t="s">
        <v>84</v>
      </c>
      <c r="D164" s="4" t="s">
        <v>36</v>
      </c>
      <c r="E164" s="4" t="s">
        <v>287</v>
      </c>
      <c r="F164" s="4" t="s">
        <v>531</v>
      </c>
      <c r="G164" s="103">
        <v>3</v>
      </c>
      <c r="H164" s="103"/>
      <c r="I164" s="76">
        <f>G164+H164</f>
        <v>3</v>
      </c>
    </row>
    <row r="165" spans="1:9" ht="24" customHeight="1" x14ac:dyDescent="0.2">
      <c r="A165" s="5" t="s">
        <v>225</v>
      </c>
      <c r="B165" s="4" t="s">
        <v>270</v>
      </c>
      <c r="C165" s="4" t="s">
        <v>24</v>
      </c>
      <c r="D165" s="4"/>
      <c r="E165" s="4"/>
      <c r="F165" s="4"/>
      <c r="G165" s="76">
        <f t="shared" ref="G165:I169" si="90">G166</f>
        <v>97</v>
      </c>
      <c r="H165" s="76">
        <f t="shared" si="90"/>
        <v>0</v>
      </c>
      <c r="I165" s="76">
        <f t="shared" si="90"/>
        <v>97</v>
      </c>
    </row>
    <row r="166" spans="1:9" ht="24" customHeight="1" x14ac:dyDescent="0.2">
      <c r="A166" s="5" t="s">
        <v>25</v>
      </c>
      <c r="B166" s="4" t="s">
        <v>270</v>
      </c>
      <c r="C166" s="4" t="s">
        <v>24</v>
      </c>
      <c r="D166" s="4" t="s">
        <v>15</v>
      </c>
      <c r="E166" s="4"/>
      <c r="F166" s="4"/>
      <c r="G166" s="76">
        <f>G167</f>
        <v>97</v>
      </c>
      <c r="H166" s="76">
        <f t="shared" si="90"/>
        <v>0</v>
      </c>
      <c r="I166" s="76">
        <f t="shared" si="90"/>
        <v>97</v>
      </c>
    </row>
    <row r="167" spans="1:9" ht="60" x14ac:dyDescent="0.2">
      <c r="A167" s="5" t="s">
        <v>350</v>
      </c>
      <c r="B167" s="4" t="s">
        <v>270</v>
      </c>
      <c r="C167" s="4">
        <v>13</v>
      </c>
      <c r="D167" s="4" t="s">
        <v>15</v>
      </c>
      <c r="E167" s="4" t="s">
        <v>12</v>
      </c>
      <c r="F167" s="4"/>
      <c r="G167" s="97">
        <f t="shared" si="90"/>
        <v>97</v>
      </c>
      <c r="H167" s="97">
        <f t="shared" si="90"/>
        <v>0</v>
      </c>
      <c r="I167" s="97">
        <f t="shared" si="90"/>
        <v>97</v>
      </c>
    </row>
    <row r="168" spans="1:9" ht="36" x14ac:dyDescent="0.2">
      <c r="A168" s="5" t="s">
        <v>11</v>
      </c>
      <c r="B168" s="4" t="s">
        <v>270</v>
      </c>
      <c r="C168" s="4">
        <v>13</v>
      </c>
      <c r="D168" s="4" t="s">
        <v>15</v>
      </c>
      <c r="E168" s="4" t="s">
        <v>10</v>
      </c>
      <c r="F168" s="4"/>
      <c r="G168" s="97">
        <f t="shared" si="90"/>
        <v>97</v>
      </c>
      <c r="H168" s="97">
        <f t="shared" si="90"/>
        <v>0</v>
      </c>
      <c r="I168" s="97">
        <f t="shared" si="90"/>
        <v>97</v>
      </c>
    </row>
    <row r="169" spans="1:9" ht="48" x14ac:dyDescent="0.2">
      <c r="A169" s="5" t="s">
        <v>447</v>
      </c>
      <c r="B169" s="4" t="s">
        <v>270</v>
      </c>
      <c r="C169" s="4">
        <v>13</v>
      </c>
      <c r="D169" s="4" t="s">
        <v>15</v>
      </c>
      <c r="E169" s="4" t="s">
        <v>23</v>
      </c>
      <c r="F169" s="4"/>
      <c r="G169" s="97">
        <f t="shared" si="90"/>
        <v>97</v>
      </c>
      <c r="H169" s="97">
        <f t="shared" si="90"/>
        <v>0</v>
      </c>
      <c r="I169" s="97">
        <f t="shared" si="90"/>
        <v>97</v>
      </c>
    </row>
    <row r="170" spans="1:9" ht="24" customHeight="1" x14ac:dyDescent="0.2">
      <c r="A170" s="5" t="s">
        <v>22</v>
      </c>
      <c r="B170" s="4" t="s">
        <v>270</v>
      </c>
      <c r="C170" s="4">
        <v>13</v>
      </c>
      <c r="D170" s="4" t="s">
        <v>15</v>
      </c>
      <c r="E170" s="4" t="s">
        <v>23</v>
      </c>
      <c r="F170" s="4" t="s">
        <v>21</v>
      </c>
      <c r="G170" s="97">
        <v>97</v>
      </c>
      <c r="H170" s="97"/>
      <c r="I170" s="76">
        <f>G170+H170</f>
        <v>97</v>
      </c>
    </row>
    <row r="171" spans="1:9" ht="12.75" customHeight="1" x14ac:dyDescent="0.2">
      <c r="A171" s="5" t="s">
        <v>8</v>
      </c>
      <c r="B171" s="4" t="s">
        <v>270</v>
      </c>
      <c r="C171" s="4"/>
      <c r="D171" s="4"/>
      <c r="E171" s="4"/>
      <c r="F171" s="4"/>
      <c r="G171" s="76">
        <f>G172+G241+G178+G184+G200+G221+G235</f>
        <v>35085.786319999999</v>
      </c>
      <c r="H171" s="76">
        <f>H172+H241+H178+H184+H200+H221+H235</f>
        <v>11844.331</v>
      </c>
      <c r="I171" s="76">
        <f>I172+I241+I178+I184+I200+I221+I235</f>
        <v>46930.117319999998</v>
      </c>
    </row>
    <row r="172" spans="1:9" ht="12.75" customHeight="1" x14ac:dyDescent="0.2">
      <c r="A172" s="5" t="s">
        <v>169</v>
      </c>
      <c r="B172" s="4" t="s">
        <v>270</v>
      </c>
      <c r="C172" s="4" t="s">
        <v>27</v>
      </c>
      <c r="D172" s="4" t="s">
        <v>19</v>
      </c>
      <c r="E172" s="4"/>
      <c r="F172" s="4"/>
      <c r="G172" s="76">
        <f t="shared" ref="G172:I176" si="91">G173</f>
        <v>514.4</v>
      </c>
      <c r="H172" s="76">
        <f t="shared" si="91"/>
        <v>0</v>
      </c>
      <c r="I172" s="76">
        <f t="shared" si="91"/>
        <v>514.4</v>
      </c>
    </row>
    <row r="173" spans="1:9" ht="12.75" customHeight="1" x14ac:dyDescent="0.2">
      <c r="A173" s="5" t="s">
        <v>168</v>
      </c>
      <c r="B173" s="4" t="s">
        <v>270</v>
      </c>
      <c r="C173" s="4" t="s">
        <v>27</v>
      </c>
      <c r="D173" s="4" t="s">
        <v>6</v>
      </c>
      <c r="E173" s="4"/>
      <c r="F173" s="4"/>
      <c r="G173" s="76">
        <f>G174</f>
        <v>514.4</v>
      </c>
      <c r="H173" s="76">
        <f t="shared" si="91"/>
        <v>0</v>
      </c>
      <c r="I173" s="76">
        <f t="shared" si="91"/>
        <v>514.4</v>
      </c>
    </row>
    <row r="174" spans="1:9" ht="24" customHeight="1" x14ac:dyDescent="0.2">
      <c r="A174" s="5" t="s">
        <v>325</v>
      </c>
      <c r="B174" s="4" t="s">
        <v>270</v>
      </c>
      <c r="C174" s="4" t="s">
        <v>27</v>
      </c>
      <c r="D174" s="4" t="s">
        <v>6</v>
      </c>
      <c r="E174" s="4" t="s">
        <v>12</v>
      </c>
      <c r="F174" s="4"/>
      <c r="G174" s="76">
        <f>G175</f>
        <v>514.4</v>
      </c>
      <c r="H174" s="76">
        <f t="shared" si="91"/>
        <v>0</v>
      </c>
      <c r="I174" s="76">
        <f t="shared" si="91"/>
        <v>514.4</v>
      </c>
    </row>
    <row r="175" spans="1:9" ht="24" customHeight="1" x14ac:dyDescent="0.2">
      <c r="A175" s="5" t="s">
        <v>189</v>
      </c>
      <c r="B175" s="4" t="s">
        <v>270</v>
      </c>
      <c r="C175" s="4" t="s">
        <v>27</v>
      </c>
      <c r="D175" s="4" t="s">
        <v>6</v>
      </c>
      <c r="E175" s="4" t="s">
        <v>351</v>
      </c>
      <c r="F175" s="4"/>
      <c r="G175" s="76">
        <f>G176</f>
        <v>514.4</v>
      </c>
      <c r="H175" s="76">
        <f t="shared" si="91"/>
        <v>0</v>
      </c>
      <c r="I175" s="76">
        <f t="shared" si="91"/>
        <v>514.4</v>
      </c>
    </row>
    <row r="176" spans="1:9" ht="24" customHeight="1" x14ac:dyDescent="0.2">
      <c r="A176" s="5" t="s">
        <v>488</v>
      </c>
      <c r="B176" s="4" t="s">
        <v>270</v>
      </c>
      <c r="C176" s="4" t="s">
        <v>27</v>
      </c>
      <c r="D176" s="4" t="s">
        <v>6</v>
      </c>
      <c r="E176" s="4" t="s">
        <v>167</v>
      </c>
      <c r="F176" s="4"/>
      <c r="G176" s="76">
        <f t="shared" si="91"/>
        <v>514.4</v>
      </c>
      <c r="H176" s="76">
        <f t="shared" si="91"/>
        <v>0</v>
      </c>
      <c r="I176" s="76">
        <f t="shared" si="91"/>
        <v>514.4</v>
      </c>
    </row>
    <row r="177" spans="1:12" ht="12.75" customHeight="1" x14ac:dyDescent="0.2">
      <c r="A177" s="5" t="s">
        <v>8</v>
      </c>
      <c r="B177" s="4" t="s">
        <v>270</v>
      </c>
      <c r="C177" s="4" t="s">
        <v>27</v>
      </c>
      <c r="D177" s="4" t="s">
        <v>6</v>
      </c>
      <c r="E177" s="4" t="s">
        <v>167</v>
      </c>
      <c r="F177" s="4" t="s">
        <v>5</v>
      </c>
      <c r="G177" s="76">
        <v>514.4</v>
      </c>
      <c r="H177" s="76"/>
      <c r="I177" s="76">
        <f>G177+H177</f>
        <v>514.4</v>
      </c>
    </row>
    <row r="178" spans="1:12" ht="30" customHeight="1" x14ac:dyDescent="0.2">
      <c r="A178" s="5" t="s">
        <v>166</v>
      </c>
      <c r="B178" s="4" t="s">
        <v>270</v>
      </c>
      <c r="C178" s="4" t="s">
        <v>6</v>
      </c>
      <c r="D178" s="4"/>
      <c r="E178" s="4"/>
      <c r="F178" s="4"/>
      <c r="G178" s="76">
        <f>G179</f>
        <v>230</v>
      </c>
      <c r="H178" s="76">
        <f t="shared" ref="H178:I182" si="92">H179</f>
        <v>437</v>
      </c>
      <c r="I178" s="76">
        <f t="shared" si="92"/>
        <v>667</v>
      </c>
    </row>
    <row r="179" spans="1:12" ht="12.75" customHeight="1" x14ac:dyDescent="0.2">
      <c r="A179" s="5" t="s">
        <v>538</v>
      </c>
      <c r="B179" s="4" t="s">
        <v>270</v>
      </c>
      <c r="C179" s="4" t="s">
        <v>6</v>
      </c>
      <c r="D179" s="4" t="s">
        <v>54</v>
      </c>
      <c r="E179" s="4"/>
      <c r="F179" s="4"/>
      <c r="G179" s="76">
        <f>G180</f>
        <v>230</v>
      </c>
      <c r="H179" s="76">
        <f t="shared" si="92"/>
        <v>437</v>
      </c>
      <c r="I179" s="76">
        <f t="shared" si="92"/>
        <v>667</v>
      </c>
    </row>
    <row r="180" spans="1:12" ht="60" customHeight="1" x14ac:dyDescent="0.2">
      <c r="A180" s="8" t="s">
        <v>350</v>
      </c>
      <c r="B180" s="4" t="s">
        <v>270</v>
      </c>
      <c r="C180" s="4" t="s">
        <v>6</v>
      </c>
      <c r="D180" s="4" t="s">
        <v>54</v>
      </c>
      <c r="E180" s="4" t="s">
        <v>12</v>
      </c>
      <c r="F180" s="4"/>
      <c r="G180" s="76">
        <f>G181</f>
        <v>230</v>
      </c>
      <c r="H180" s="76">
        <f t="shared" si="92"/>
        <v>437</v>
      </c>
      <c r="I180" s="76">
        <f t="shared" si="92"/>
        <v>667</v>
      </c>
    </row>
    <row r="181" spans="1:12" ht="42" customHeight="1" x14ac:dyDescent="0.2">
      <c r="A181" s="8" t="s">
        <v>11</v>
      </c>
      <c r="B181" s="4" t="s">
        <v>270</v>
      </c>
      <c r="C181" s="4" t="s">
        <v>6</v>
      </c>
      <c r="D181" s="4" t="s">
        <v>54</v>
      </c>
      <c r="E181" s="4" t="s">
        <v>10</v>
      </c>
      <c r="F181" s="4"/>
      <c r="G181" s="76">
        <f>G182</f>
        <v>230</v>
      </c>
      <c r="H181" s="76">
        <f t="shared" si="92"/>
        <v>437</v>
      </c>
      <c r="I181" s="76">
        <f t="shared" si="92"/>
        <v>667</v>
      </c>
    </row>
    <row r="182" spans="1:12" ht="21" customHeight="1" x14ac:dyDescent="0.2">
      <c r="A182" s="8" t="s">
        <v>9</v>
      </c>
      <c r="B182" s="4" t="s">
        <v>270</v>
      </c>
      <c r="C182" s="4" t="s">
        <v>6</v>
      </c>
      <c r="D182" s="4" t="s">
        <v>54</v>
      </c>
      <c r="E182" s="4" t="s">
        <v>354</v>
      </c>
      <c r="F182" s="4"/>
      <c r="G182" s="76">
        <f>G183</f>
        <v>230</v>
      </c>
      <c r="H182" s="76">
        <f t="shared" si="92"/>
        <v>437</v>
      </c>
      <c r="I182" s="76">
        <f t="shared" si="92"/>
        <v>667</v>
      </c>
    </row>
    <row r="183" spans="1:12" ht="12.75" customHeight="1" x14ac:dyDescent="0.2">
      <c r="A183" s="5" t="s">
        <v>8</v>
      </c>
      <c r="B183" s="4" t="s">
        <v>270</v>
      </c>
      <c r="C183" s="4" t="s">
        <v>6</v>
      </c>
      <c r="D183" s="4" t="s">
        <v>54</v>
      </c>
      <c r="E183" s="4" t="s">
        <v>354</v>
      </c>
      <c r="F183" s="4" t="s">
        <v>5</v>
      </c>
      <c r="G183" s="76">
        <v>230</v>
      </c>
      <c r="H183" s="76">
        <v>437</v>
      </c>
      <c r="I183" s="76">
        <f>G183+H183</f>
        <v>667</v>
      </c>
      <c r="J183" s="123">
        <f>G183+G213+G234+G240+G253</f>
        <v>2776.8990000000003</v>
      </c>
      <c r="K183" s="123">
        <f t="shared" ref="K183:L183" si="93">H183+H213+H234+H240+H253</f>
        <v>1800.69</v>
      </c>
      <c r="L183" s="123">
        <f t="shared" si="93"/>
        <v>4577.5889999999999</v>
      </c>
    </row>
    <row r="184" spans="1:12" ht="12.75" customHeight="1" x14ac:dyDescent="0.2">
      <c r="A184" s="5" t="s">
        <v>155</v>
      </c>
      <c r="B184" s="4" t="s">
        <v>270</v>
      </c>
      <c r="C184" s="4" t="s">
        <v>59</v>
      </c>
      <c r="D184" s="4"/>
      <c r="E184" s="4"/>
      <c r="F184" s="4"/>
      <c r="G184" s="76">
        <f>G185+G195</f>
        <v>730.42</v>
      </c>
      <c r="H184" s="76">
        <f t="shared" ref="H184:I184" si="94">H185+H195</f>
        <v>3554.9529999999995</v>
      </c>
      <c r="I184" s="76">
        <f t="shared" si="94"/>
        <v>4285.3729999999996</v>
      </c>
    </row>
    <row r="185" spans="1:12" ht="21" customHeight="1" x14ac:dyDescent="0.2">
      <c r="A185" s="5" t="s">
        <v>149</v>
      </c>
      <c r="B185" s="4" t="s">
        <v>270</v>
      </c>
      <c r="C185" s="4" t="s">
        <v>59</v>
      </c>
      <c r="D185" s="4" t="s">
        <v>70</v>
      </c>
      <c r="E185" s="4"/>
      <c r="F185" s="4"/>
      <c r="G185" s="76">
        <f>G186+G190</f>
        <v>140</v>
      </c>
      <c r="H185" s="76">
        <f t="shared" ref="H185:I185" si="95">H186+H190</f>
        <v>3554.9529999999995</v>
      </c>
      <c r="I185" s="76">
        <f t="shared" si="95"/>
        <v>3694.953</v>
      </c>
    </row>
    <row r="186" spans="1:12" ht="47.25" customHeight="1" x14ac:dyDescent="0.2">
      <c r="A186" s="5" t="s">
        <v>374</v>
      </c>
      <c r="B186" s="4" t="s">
        <v>270</v>
      </c>
      <c r="C186" s="4" t="s">
        <v>59</v>
      </c>
      <c r="D186" s="4" t="s">
        <v>70</v>
      </c>
      <c r="E186" s="4" t="s">
        <v>131</v>
      </c>
      <c r="F186" s="4"/>
      <c r="G186" s="97">
        <f>G187</f>
        <v>140</v>
      </c>
      <c r="H186" s="97">
        <f t="shared" ref="H186:I188" si="96">H187</f>
        <v>2029.8</v>
      </c>
      <c r="I186" s="97">
        <f t="shared" si="96"/>
        <v>2169.8000000000002</v>
      </c>
    </row>
    <row r="187" spans="1:12" ht="24" customHeight="1" x14ac:dyDescent="0.2">
      <c r="A187" s="5" t="s">
        <v>388</v>
      </c>
      <c r="B187" s="4" t="s">
        <v>270</v>
      </c>
      <c r="C187" s="4" t="s">
        <v>59</v>
      </c>
      <c r="D187" s="4" t="s">
        <v>70</v>
      </c>
      <c r="E187" s="4" t="s">
        <v>389</v>
      </c>
      <c r="F187" s="4"/>
      <c r="G187" s="97">
        <f>G188</f>
        <v>140</v>
      </c>
      <c r="H187" s="97">
        <f t="shared" si="96"/>
        <v>2029.8</v>
      </c>
      <c r="I187" s="97">
        <f t="shared" si="96"/>
        <v>2169.8000000000002</v>
      </c>
    </row>
    <row r="188" spans="1:12" ht="36.75" customHeight="1" x14ac:dyDescent="0.2">
      <c r="A188" s="5" t="s">
        <v>391</v>
      </c>
      <c r="B188" s="4" t="s">
        <v>270</v>
      </c>
      <c r="C188" s="4" t="s">
        <v>59</v>
      </c>
      <c r="D188" s="4" t="s">
        <v>70</v>
      </c>
      <c r="E188" s="4" t="s">
        <v>390</v>
      </c>
      <c r="F188" s="4"/>
      <c r="G188" s="97">
        <f>G189</f>
        <v>140</v>
      </c>
      <c r="H188" s="97">
        <f t="shared" si="96"/>
        <v>2029.8</v>
      </c>
      <c r="I188" s="97">
        <f t="shared" si="96"/>
        <v>2169.8000000000002</v>
      </c>
    </row>
    <row r="189" spans="1:12" ht="24" customHeight="1" x14ac:dyDescent="0.2">
      <c r="A189" s="5" t="s">
        <v>8</v>
      </c>
      <c r="B189" s="4" t="s">
        <v>270</v>
      </c>
      <c r="C189" s="4" t="s">
        <v>59</v>
      </c>
      <c r="D189" s="4" t="s">
        <v>70</v>
      </c>
      <c r="E189" s="4" t="s">
        <v>390</v>
      </c>
      <c r="F189" s="4" t="s">
        <v>5</v>
      </c>
      <c r="G189" s="97">
        <v>140</v>
      </c>
      <c r="H189" s="97">
        <f>359.8+1670</f>
        <v>2029.8</v>
      </c>
      <c r="I189" s="76">
        <f>G189+H189</f>
        <v>2169.8000000000002</v>
      </c>
    </row>
    <row r="190" spans="1:12" ht="24" customHeight="1" x14ac:dyDescent="0.2">
      <c r="A190" s="5" t="s">
        <v>179</v>
      </c>
      <c r="B190" s="4" t="s">
        <v>270</v>
      </c>
      <c r="C190" s="4" t="s">
        <v>59</v>
      </c>
      <c r="D190" s="4" t="s">
        <v>70</v>
      </c>
      <c r="E190" s="4" t="s">
        <v>353</v>
      </c>
      <c r="F190" s="4"/>
      <c r="G190" s="97">
        <f>G191+G193</f>
        <v>0</v>
      </c>
      <c r="H190" s="97">
        <f t="shared" ref="H190:I190" si="97">H191+H193</f>
        <v>1525.1529999999998</v>
      </c>
      <c r="I190" s="97">
        <f t="shared" si="97"/>
        <v>1525.1529999999998</v>
      </c>
    </row>
    <row r="191" spans="1:12" ht="24" customHeight="1" x14ac:dyDescent="0.2">
      <c r="A191" s="5" t="s">
        <v>563</v>
      </c>
      <c r="B191" s="4" t="s">
        <v>270</v>
      </c>
      <c r="C191" s="4" t="s">
        <v>59</v>
      </c>
      <c r="D191" s="4" t="s">
        <v>70</v>
      </c>
      <c r="E191" s="4" t="s">
        <v>562</v>
      </c>
      <c r="F191" s="4"/>
      <c r="G191" s="97">
        <f>G192</f>
        <v>0</v>
      </c>
      <c r="H191" s="97">
        <f t="shared" ref="H191:I191" si="98">H192</f>
        <v>1326.5619999999999</v>
      </c>
      <c r="I191" s="97">
        <f t="shared" si="98"/>
        <v>1326.5619999999999</v>
      </c>
    </row>
    <row r="192" spans="1:12" ht="24" customHeight="1" x14ac:dyDescent="0.2">
      <c r="A192" s="5" t="s">
        <v>8</v>
      </c>
      <c r="B192" s="4" t="s">
        <v>270</v>
      </c>
      <c r="C192" s="4" t="s">
        <v>59</v>
      </c>
      <c r="D192" s="4" t="s">
        <v>70</v>
      </c>
      <c r="E192" s="4" t="s">
        <v>562</v>
      </c>
      <c r="F192" s="4" t="s">
        <v>5</v>
      </c>
      <c r="G192" s="97"/>
      <c r="H192" s="97">
        <v>1326.5619999999999</v>
      </c>
      <c r="I192" s="76">
        <f>G192+H192</f>
        <v>1326.5619999999999</v>
      </c>
    </row>
    <row r="193" spans="1:9" ht="24" customHeight="1" x14ac:dyDescent="0.2">
      <c r="A193" s="5" t="s">
        <v>46</v>
      </c>
      <c r="B193" s="4" t="s">
        <v>270</v>
      </c>
      <c r="C193" s="4" t="s">
        <v>59</v>
      </c>
      <c r="D193" s="4" t="s">
        <v>70</v>
      </c>
      <c r="E193" s="4" t="s">
        <v>44</v>
      </c>
      <c r="F193" s="4"/>
      <c r="G193" s="97">
        <f>G194</f>
        <v>0</v>
      </c>
      <c r="H193" s="97">
        <f t="shared" ref="H193" si="99">H194</f>
        <v>198.59100000000001</v>
      </c>
      <c r="I193" s="97">
        <f t="shared" ref="I193" si="100">I194</f>
        <v>198.59100000000001</v>
      </c>
    </row>
    <row r="194" spans="1:9" ht="24" customHeight="1" x14ac:dyDescent="0.2">
      <c r="A194" s="5" t="s">
        <v>8</v>
      </c>
      <c r="B194" s="4" t="s">
        <v>270</v>
      </c>
      <c r="C194" s="4" t="s">
        <v>59</v>
      </c>
      <c r="D194" s="4" t="s">
        <v>70</v>
      </c>
      <c r="E194" s="4" t="s">
        <v>44</v>
      </c>
      <c r="F194" s="4" t="s">
        <v>5</v>
      </c>
      <c r="G194" s="97"/>
      <c r="H194" s="97">
        <v>198.59100000000001</v>
      </c>
      <c r="I194" s="76">
        <f>G194+H194</f>
        <v>198.59100000000001</v>
      </c>
    </row>
    <row r="195" spans="1:9" ht="21" customHeight="1" x14ac:dyDescent="0.2">
      <c r="A195" s="5" t="s">
        <v>249</v>
      </c>
      <c r="B195" s="4" t="s">
        <v>270</v>
      </c>
      <c r="C195" s="4" t="s">
        <v>59</v>
      </c>
      <c r="D195" s="4" t="s">
        <v>28</v>
      </c>
      <c r="E195" s="4"/>
      <c r="F195" s="4"/>
      <c r="G195" s="76">
        <f>G196</f>
        <v>590.41999999999996</v>
      </c>
      <c r="H195" s="76">
        <f t="shared" ref="H195:I198" si="101">H196</f>
        <v>0</v>
      </c>
      <c r="I195" s="76">
        <f t="shared" si="101"/>
        <v>590.41999999999996</v>
      </c>
    </row>
    <row r="196" spans="1:9" ht="58.5" customHeight="1" x14ac:dyDescent="0.2">
      <c r="A196" s="5" t="s">
        <v>374</v>
      </c>
      <c r="B196" s="4" t="s">
        <v>270</v>
      </c>
      <c r="C196" s="4" t="s">
        <v>59</v>
      </c>
      <c r="D196" s="4" t="s">
        <v>28</v>
      </c>
      <c r="E196" s="4" t="s">
        <v>131</v>
      </c>
      <c r="F196" s="4"/>
      <c r="G196" s="76">
        <f>G197</f>
        <v>590.41999999999996</v>
      </c>
      <c r="H196" s="76">
        <f t="shared" si="101"/>
        <v>0</v>
      </c>
      <c r="I196" s="76">
        <f t="shared" si="101"/>
        <v>590.41999999999996</v>
      </c>
    </row>
    <row r="197" spans="1:9" ht="27" customHeight="1" x14ac:dyDescent="0.2">
      <c r="A197" s="5" t="s">
        <v>145</v>
      </c>
      <c r="B197" s="4" t="s">
        <v>270</v>
      </c>
      <c r="C197" s="4" t="s">
        <v>59</v>
      </c>
      <c r="D197" s="4" t="s">
        <v>28</v>
      </c>
      <c r="E197" s="4" t="s">
        <v>404</v>
      </c>
      <c r="F197" s="4"/>
      <c r="G197" s="76">
        <f>G198</f>
        <v>590.41999999999996</v>
      </c>
      <c r="H197" s="76">
        <f t="shared" si="101"/>
        <v>0</v>
      </c>
      <c r="I197" s="76">
        <f t="shared" si="101"/>
        <v>590.41999999999996</v>
      </c>
    </row>
    <row r="198" spans="1:9" ht="23.25" customHeight="1" x14ac:dyDescent="0.2">
      <c r="A198" s="5" t="s">
        <v>539</v>
      </c>
      <c r="B198" s="4" t="s">
        <v>270</v>
      </c>
      <c r="C198" s="4" t="s">
        <v>59</v>
      </c>
      <c r="D198" s="4" t="s">
        <v>28</v>
      </c>
      <c r="E198" s="4" t="s">
        <v>405</v>
      </c>
      <c r="F198" s="4"/>
      <c r="G198" s="76">
        <f>G199</f>
        <v>590.41999999999996</v>
      </c>
      <c r="H198" s="76">
        <f t="shared" si="101"/>
        <v>0</v>
      </c>
      <c r="I198" s="76">
        <f t="shared" si="101"/>
        <v>590.41999999999996</v>
      </c>
    </row>
    <row r="199" spans="1:9" ht="12.75" customHeight="1" x14ac:dyDescent="0.2">
      <c r="A199" s="5" t="s">
        <v>8</v>
      </c>
      <c r="B199" s="4" t="s">
        <v>270</v>
      </c>
      <c r="C199" s="4" t="s">
        <v>59</v>
      </c>
      <c r="D199" s="4" t="s">
        <v>28</v>
      </c>
      <c r="E199" s="4" t="s">
        <v>405</v>
      </c>
      <c r="F199" s="4" t="s">
        <v>5</v>
      </c>
      <c r="G199" s="76">
        <v>590.41999999999996</v>
      </c>
      <c r="H199" s="76"/>
      <c r="I199" s="76">
        <f>G199+H199</f>
        <v>590.41999999999996</v>
      </c>
    </row>
    <row r="200" spans="1:9" ht="12.75" customHeight="1" x14ac:dyDescent="0.2">
      <c r="A200" s="5" t="s">
        <v>144</v>
      </c>
      <c r="B200" s="4" t="s">
        <v>270</v>
      </c>
      <c r="C200" s="4" t="s">
        <v>36</v>
      </c>
      <c r="D200" s="4"/>
      <c r="E200" s="4"/>
      <c r="F200" s="4"/>
      <c r="G200" s="76">
        <f>G209+G201</f>
        <v>40</v>
      </c>
      <c r="H200" s="76">
        <f>H209+H201</f>
        <v>1537.2339999999999</v>
      </c>
      <c r="I200" s="76">
        <f>I209+I201</f>
        <v>1577.2339999999999</v>
      </c>
    </row>
    <row r="201" spans="1:9" ht="12.75" customHeight="1" x14ac:dyDescent="0.2">
      <c r="A201" s="5" t="s">
        <v>142</v>
      </c>
      <c r="B201" s="4" t="s">
        <v>270</v>
      </c>
      <c r="C201" s="4" t="s">
        <v>36</v>
      </c>
      <c r="D201" s="4" t="s">
        <v>27</v>
      </c>
      <c r="E201" s="4"/>
      <c r="F201" s="4"/>
      <c r="G201" s="76">
        <f>G202+G206</f>
        <v>0</v>
      </c>
      <c r="H201" s="76">
        <f t="shared" ref="H201:I201" si="102">H202+H206</f>
        <v>670</v>
      </c>
      <c r="I201" s="76">
        <f t="shared" si="102"/>
        <v>670</v>
      </c>
    </row>
    <row r="202" spans="1:9" ht="45.75" customHeight="1" x14ac:dyDescent="0.2">
      <c r="A202" s="5" t="s">
        <v>373</v>
      </c>
      <c r="B202" s="4" t="s">
        <v>270</v>
      </c>
      <c r="C202" s="4" t="s">
        <v>36</v>
      </c>
      <c r="D202" s="4" t="s">
        <v>27</v>
      </c>
      <c r="E202" s="4" t="s">
        <v>136</v>
      </c>
      <c r="F202" s="4"/>
      <c r="G202" s="96">
        <f>G203</f>
        <v>0</v>
      </c>
      <c r="H202" s="96">
        <f t="shared" ref="H202:I204" si="103">H203</f>
        <v>520</v>
      </c>
      <c r="I202" s="96">
        <f t="shared" si="103"/>
        <v>520</v>
      </c>
    </row>
    <row r="203" spans="1:9" ht="36" customHeight="1" x14ac:dyDescent="0.2">
      <c r="A203" s="5" t="s">
        <v>135</v>
      </c>
      <c r="B203" s="4" t="s">
        <v>270</v>
      </c>
      <c r="C203" s="4" t="s">
        <v>36</v>
      </c>
      <c r="D203" s="4" t="s">
        <v>27</v>
      </c>
      <c r="E203" s="4" t="s">
        <v>416</v>
      </c>
      <c r="F203" s="4"/>
      <c r="G203" s="96">
        <f>G204</f>
        <v>0</v>
      </c>
      <c r="H203" s="96">
        <f t="shared" si="103"/>
        <v>520</v>
      </c>
      <c r="I203" s="96">
        <f t="shared" si="103"/>
        <v>520</v>
      </c>
    </row>
    <row r="204" spans="1:9" ht="36" customHeight="1" x14ac:dyDescent="0.2">
      <c r="A204" s="5" t="s">
        <v>417</v>
      </c>
      <c r="B204" s="4" t="s">
        <v>270</v>
      </c>
      <c r="C204" s="4" t="s">
        <v>36</v>
      </c>
      <c r="D204" s="4" t="s">
        <v>27</v>
      </c>
      <c r="E204" s="4" t="s">
        <v>418</v>
      </c>
      <c r="F204" s="4"/>
      <c r="G204" s="96">
        <f>G205</f>
        <v>0</v>
      </c>
      <c r="H204" s="96">
        <f t="shared" si="103"/>
        <v>520</v>
      </c>
      <c r="I204" s="96">
        <f t="shared" si="103"/>
        <v>520</v>
      </c>
    </row>
    <row r="205" spans="1:9" ht="24" customHeight="1" x14ac:dyDescent="0.2">
      <c r="A205" s="5" t="s">
        <v>8</v>
      </c>
      <c r="B205" s="4" t="s">
        <v>270</v>
      </c>
      <c r="C205" s="4" t="s">
        <v>36</v>
      </c>
      <c r="D205" s="4" t="s">
        <v>27</v>
      </c>
      <c r="E205" s="4" t="s">
        <v>418</v>
      </c>
      <c r="F205" s="4" t="s">
        <v>5</v>
      </c>
      <c r="G205" s="96"/>
      <c r="H205" s="96">
        <v>520</v>
      </c>
      <c r="I205" s="76">
        <f>G205+H205</f>
        <v>520</v>
      </c>
    </row>
    <row r="206" spans="1:9" ht="24" customHeight="1" x14ac:dyDescent="0.2">
      <c r="A206" s="5" t="s">
        <v>179</v>
      </c>
      <c r="B206" s="4" t="s">
        <v>270</v>
      </c>
      <c r="C206" s="4" t="s">
        <v>36</v>
      </c>
      <c r="D206" s="4" t="s">
        <v>27</v>
      </c>
      <c r="E206" s="4" t="s">
        <v>353</v>
      </c>
      <c r="F206" s="4"/>
      <c r="G206" s="97">
        <f>G207</f>
        <v>0</v>
      </c>
      <c r="H206" s="97">
        <f t="shared" ref="H206:I206" si="104">H207</f>
        <v>150</v>
      </c>
      <c r="I206" s="97">
        <f t="shared" si="104"/>
        <v>150</v>
      </c>
    </row>
    <row r="207" spans="1:9" ht="24" customHeight="1" x14ac:dyDescent="0.2">
      <c r="A207" s="5" t="s">
        <v>46</v>
      </c>
      <c r="B207" s="4" t="s">
        <v>270</v>
      </c>
      <c r="C207" s="4" t="s">
        <v>36</v>
      </c>
      <c r="D207" s="4" t="s">
        <v>27</v>
      </c>
      <c r="E207" s="4" t="s">
        <v>44</v>
      </c>
      <c r="F207" s="4"/>
      <c r="G207" s="97">
        <f>G208</f>
        <v>0</v>
      </c>
      <c r="H207" s="97">
        <f t="shared" ref="H207" si="105">H208</f>
        <v>150</v>
      </c>
      <c r="I207" s="97">
        <f t="shared" ref="I207" si="106">I208</f>
        <v>150</v>
      </c>
    </row>
    <row r="208" spans="1:9" ht="24" customHeight="1" x14ac:dyDescent="0.2">
      <c r="A208" s="5" t="s">
        <v>8</v>
      </c>
      <c r="B208" s="4" t="s">
        <v>270</v>
      </c>
      <c r="C208" s="4" t="s">
        <v>36</v>
      </c>
      <c r="D208" s="4" t="s">
        <v>27</v>
      </c>
      <c r="E208" s="4" t="s">
        <v>44</v>
      </c>
      <c r="F208" s="4" t="s">
        <v>5</v>
      </c>
      <c r="G208" s="97"/>
      <c r="H208" s="97">
        <v>150</v>
      </c>
      <c r="I208" s="76">
        <f>G208+H208</f>
        <v>150</v>
      </c>
    </row>
    <row r="209" spans="1:9" ht="12.75" customHeight="1" x14ac:dyDescent="0.2">
      <c r="A209" s="5" t="s">
        <v>246</v>
      </c>
      <c r="B209" s="4" t="s">
        <v>270</v>
      </c>
      <c r="C209" s="4" t="s">
        <v>36</v>
      </c>
      <c r="D209" s="4" t="s">
        <v>6</v>
      </c>
      <c r="E209" s="4"/>
      <c r="F209" s="4"/>
      <c r="G209" s="76">
        <f>G210+G214</f>
        <v>40</v>
      </c>
      <c r="H209" s="76">
        <f t="shared" ref="H209:I209" si="107">H210+H214</f>
        <v>867.23399999999992</v>
      </c>
      <c r="I209" s="76">
        <f t="shared" si="107"/>
        <v>907.23399999999992</v>
      </c>
    </row>
    <row r="210" spans="1:9" ht="36.75" customHeight="1" x14ac:dyDescent="0.2">
      <c r="A210" s="8" t="s">
        <v>350</v>
      </c>
      <c r="B210" s="4" t="s">
        <v>270</v>
      </c>
      <c r="C210" s="4" t="s">
        <v>36</v>
      </c>
      <c r="D210" s="4" t="s">
        <v>6</v>
      </c>
      <c r="E210" s="4" t="s">
        <v>12</v>
      </c>
      <c r="F210" s="4"/>
      <c r="G210" s="76">
        <f>G211</f>
        <v>40</v>
      </c>
      <c r="H210" s="76">
        <f t="shared" ref="H210:H212" si="108">H211</f>
        <v>0</v>
      </c>
      <c r="I210" s="76">
        <f t="shared" ref="I210:I212" si="109">I211</f>
        <v>40</v>
      </c>
    </row>
    <row r="211" spans="1:9" ht="45" customHeight="1" x14ac:dyDescent="0.2">
      <c r="A211" s="8" t="s">
        <v>11</v>
      </c>
      <c r="B211" s="4" t="s">
        <v>270</v>
      </c>
      <c r="C211" s="4" t="s">
        <v>36</v>
      </c>
      <c r="D211" s="4" t="s">
        <v>6</v>
      </c>
      <c r="E211" s="4" t="s">
        <v>10</v>
      </c>
      <c r="F211" s="4"/>
      <c r="G211" s="76">
        <f>G212</f>
        <v>40</v>
      </c>
      <c r="H211" s="76">
        <f t="shared" si="108"/>
        <v>0</v>
      </c>
      <c r="I211" s="76">
        <f t="shared" si="109"/>
        <v>40</v>
      </c>
    </row>
    <row r="212" spans="1:9" ht="21.75" customHeight="1" x14ac:dyDescent="0.2">
      <c r="A212" s="8" t="s">
        <v>9</v>
      </c>
      <c r="B212" s="4" t="s">
        <v>270</v>
      </c>
      <c r="C212" s="4" t="s">
        <v>36</v>
      </c>
      <c r="D212" s="4" t="s">
        <v>6</v>
      </c>
      <c r="E212" s="4" t="s">
        <v>354</v>
      </c>
      <c r="F212" s="4"/>
      <c r="G212" s="76">
        <f>G213</f>
        <v>40</v>
      </c>
      <c r="H212" s="76">
        <f t="shared" si="108"/>
        <v>0</v>
      </c>
      <c r="I212" s="76">
        <f t="shared" si="109"/>
        <v>40</v>
      </c>
    </row>
    <row r="213" spans="1:9" ht="12.75" customHeight="1" x14ac:dyDescent="0.2">
      <c r="A213" s="5" t="s">
        <v>8</v>
      </c>
      <c r="B213" s="4" t="s">
        <v>270</v>
      </c>
      <c r="C213" s="4" t="s">
        <v>36</v>
      </c>
      <c r="D213" s="4" t="s">
        <v>6</v>
      </c>
      <c r="E213" s="4" t="s">
        <v>354</v>
      </c>
      <c r="F213" s="4" t="s">
        <v>5</v>
      </c>
      <c r="G213" s="76">
        <v>40</v>
      </c>
      <c r="H213" s="76"/>
      <c r="I213" s="76">
        <f>G213+H213</f>
        <v>40</v>
      </c>
    </row>
    <row r="214" spans="1:9" ht="54" customHeight="1" x14ac:dyDescent="0.2">
      <c r="A214" s="5" t="s">
        <v>374</v>
      </c>
      <c r="B214" s="4" t="s">
        <v>270</v>
      </c>
      <c r="C214" s="4" t="s">
        <v>36</v>
      </c>
      <c r="D214" s="4" t="s">
        <v>6</v>
      </c>
      <c r="E214" s="4" t="s">
        <v>131</v>
      </c>
      <c r="F214" s="4"/>
      <c r="G214" s="97">
        <f>G215+G218</f>
        <v>0</v>
      </c>
      <c r="H214" s="97">
        <f t="shared" ref="H214:I214" si="110">H215+H218</f>
        <v>867.23399999999992</v>
      </c>
      <c r="I214" s="97">
        <f t="shared" si="110"/>
        <v>867.23399999999992</v>
      </c>
    </row>
    <row r="215" spans="1:9" ht="24" customHeight="1" x14ac:dyDescent="0.2">
      <c r="A215" s="5" t="s">
        <v>290</v>
      </c>
      <c r="B215" s="4" t="s">
        <v>270</v>
      </c>
      <c r="C215" s="4" t="s">
        <v>36</v>
      </c>
      <c r="D215" s="4" t="s">
        <v>6</v>
      </c>
      <c r="E215" s="4" t="s">
        <v>426</v>
      </c>
      <c r="F215" s="4"/>
      <c r="G215" s="97">
        <f>G216</f>
        <v>0</v>
      </c>
      <c r="H215" s="97">
        <f t="shared" ref="H215:I216" si="111">H216</f>
        <v>480</v>
      </c>
      <c r="I215" s="97">
        <f t="shared" si="111"/>
        <v>480</v>
      </c>
    </row>
    <row r="216" spans="1:9" ht="24" customHeight="1" x14ac:dyDescent="0.2">
      <c r="A216" s="5" t="s">
        <v>428</v>
      </c>
      <c r="B216" s="4" t="s">
        <v>270</v>
      </c>
      <c r="C216" s="4" t="s">
        <v>36</v>
      </c>
      <c r="D216" s="4" t="s">
        <v>6</v>
      </c>
      <c r="E216" s="4" t="s">
        <v>427</v>
      </c>
      <c r="F216" s="4"/>
      <c r="G216" s="97">
        <f>G217</f>
        <v>0</v>
      </c>
      <c r="H216" s="97">
        <f t="shared" si="111"/>
        <v>480</v>
      </c>
      <c r="I216" s="97">
        <f t="shared" si="111"/>
        <v>480</v>
      </c>
    </row>
    <row r="217" spans="1:9" ht="24" customHeight="1" x14ac:dyDescent="0.2">
      <c r="A217" s="5" t="s">
        <v>8</v>
      </c>
      <c r="B217" s="4" t="s">
        <v>270</v>
      </c>
      <c r="C217" s="4" t="s">
        <v>36</v>
      </c>
      <c r="D217" s="4" t="s">
        <v>6</v>
      </c>
      <c r="E217" s="4" t="s">
        <v>427</v>
      </c>
      <c r="F217" s="4" t="s">
        <v>5</v>
      </c>
      <c r="G217" s="97"/>
      <c r="H217" s="97">
        <f>390+90</f>
        <v>480</v>
      </c>
      <c r="I217" s="76">
        <f>G217+H217</f>
        <v>480</v>
      </c>
    </row>
    <row r="218" spans="1:9" ht="24" customHeight="1" x14ac:dyDescent="0.2">
      <c r="A218" s="5" t="s">
        <v>566</v>
      </c>
      <c r="B218" s="4" t="s">
        <v>270</v>
      </c>
      <c r="C218" s="4" t="s">
        <v>36</v>
      </c>
      <c r="D218" s="4" t="s">
        <v>6</v>
      </c>
      <c r="E218" s="4" t="s">
        <v>564</v>
      </c>
      <c r="F218" s="4"/>
      <c r="G218" s="97">
        <f>G219</f>
        <v>0</v>
      </c>
      <c r="H218" s="97">
        <f t="shared" ref="H218:I219" si="112">H219</f>
        <v>387.23399999999998</v>
      </c>
      <c r="I218" s="97">
        <f t="shared" si="112"/>
        <v>387.23399999999998</v>
      </c>
    </row>
    <row r="219" spans="1:9" ht="24" customHeight="1" x14ac:dyDescent="0.2">
      <c r="A219" s="5" t="s">
        <v>567</v>
      </c>
      <c r="B219" s="4" t="s">
        <v>270</v>
      </c>
      <c r="C219" s="4" t="s">
        <v>36</v>
      </c>
      <c r="D219" s="4" t="s">
        <v>6</v>
      </c>
      <c r="E219" s="4" t="s">
        <v>565</v>
      </c>
      <c r="F219" s="4"/>
      <c r="G219" s="97">
        <f>G220</f>
        <v>0</v>
      </c>
      <c r="H219" s="97">
        <f t="shared" si="112"/>
        <v>387.23399999999998</v>
      </c>
      <c r="I219" s="97">
        <f t="shared" si="112"/>
        <v>387.23399999999998</v>
      </c>
    </row>
    <row r="220" spans="1:9" ht="24" customHeight="1" x14ac:dyDescent="0.2">
      <c r="A220" s="5" t="s">
        <v>8</v>
      </c>
      <c r="B220" s="4" t="s">
        <v>270</v>
      </c>
      <c r="C220" s="4" t="s">
        <v>36</v>
      </c>
      <c r="D220" s="4" t="s">
        <v>6</v>
      </c>
      <c r="E220" s="4" t="s">
        <v>565</v>
      </c>
      <c r="F220" s="4" t="s">
        <v>5</v>
      </c>
      <c r="G220" s="97"/>
      <c r="H220" s="97">
        <v>387.23399999999998</v>
      </c>
      <c r="I220" s="76">
        <f>G220+H220</f>
        <v>387.23399999999998</v>
      </c>
    </row>
    <row r="221" spans="1:9" ht="12.75" customHeight="1" x14ac:dyDescent="0.2">
      <c r="A221" s="5" t="s">
        <v>81</v>
      </c>
      <c r="B221" s="4" t="s">
        <v>270</v>
      </c>
      <c r="C221" s="4" t="s">
        <v>76</v>
      </c>
      <c r="D221" s="4"/>
      <c r="E221" s="4"/>
      <c r="F221" s="4"/>
      <c r="G221" s="76">
        <f>G222</f>
        <v>3191.5363200000002</v>
      </c>
      <c r="H221" s="76">
        <f t="shared" ref="H221:I223" si="113">H222</f>
        <v>779.06200000000001</v>
      </c>
      <c r="I221" s="76">
        <f t="shared" si="113"/>
        <v>3970.5983200000001</v>
      </c>
    </row>
    <row r="222" spans="1:9" ht="12.75" customHeight="1" x14ac:dyDescent="0.2">
      <c r="A222" s="5" t="s">
        <v>81</v>
      </c>
      <c r="B222" s="4" t="s">
        <v>270</v>
      </c>
      <c r="C222" s="4" t="s">
        <v>76</v>
      </c>
      <c r="D222" s="4" t="s">
        <v>15</v>
      </c>
      <c r="E222" s="4"/>
      <c r="F222" s="4"/>
      <c r="G222" s="76">
        <f>G223+G231</f>
        <v>3191.5363200000002</v>
      </c>
      <c r="H222" s="76">
        <f>H223+H231</f>
        <v>779.06200000000001</v>
      </c>
      <c r="I222" s="76">
        <f>I223+I231</f>
        <v>3970.5983200000001</v>
      </c>
    </row>
    <row r="223" spans="1:9" ht="12.75" customHeight="1" x14ac:dyDescent="0.2">
      <c r="A223" s="8" t="s">
        <v>371</v>
      </c>
      <c r="B223" s="4" t="s">
        <v>270</v>
      </c>
      <c r="C223" s="4" t="s">
        <v>76</v>
      </c>
      <c r="D223" s="4" t="s">
        <v>15</v>
      </c>
      <c r="E223" s="4" t="s">
        <v>41</v>
      </c>
      <c r="F223" s="4"/>
      <c r="G223" s="76">
        <f>G224</f>
        <v>2900.5373199999999</v>
      </c>
      <c r="H223" s="76">
        <f t="shared" si="113"/>
        <v>409.06200000000001</v>
      </c>
      <c r="I223" s="76">
        <f t="shared" si="113"/>
        <v>3309.5993199999998</v>
      </c>
    </row>
    <row r="224" spans="1:9" ht="12.75" customHeight="1" x14ac:dyDescent="0.2">
      <c r="A224" s="8" t="s">
        <v>40</v>
      </c>
      <c r="B224" s="4" t="s">
        <v>270</v>
      </c>
      <c r="C224" s="4" t="s">
        <v>76</v>
      </c>
      <c r="D224" s="4" t="s">
        <v>15</v>
      </c>
      <c r="E224" s="4" t="s">
        <v>439</v>
      </c>
      <c r="F224" s="4"/>
      <c r="G224" s="76">
        <f>G225+G227+G229</f>
        <v>2900.5373199999999</v>
      </c>
      <c r="H224" s="76">
        <f t="shared" ref="H224:I224" si="114">H225+H227+H229</f>
        <v>409.06200000000001</v>
      </c>
      <c r="I224" s="76">
        <f t="shared" si="114"/>
        <v>3309.5993199999998</v>
      </c>
    </row>
    <row r="225" spans="1:9" ht="12.75" customHeight="1" x14ac:dyDescent="0.2">
      <c r="A225" s="5" t="s">
        <v>542</v>
      </c>
      <c r="B225" s="4" t="s">
        <v>270</v>
      </c>
      <c r="C225" s="4" t="s">
        <v>76</v>
      </c>
      <c r="D225" s="4" t="s">
        <v>15</v>
      </c>
      <c r="E225" s="4" t="s">
        <v>540</v>
      </c>
      <c r="F225" s="4"/>
      <c r="G225" s="76">
        <f>G226</f>
        <v>0</v>
      </c>
      <c r="H225" s="76">
        <f t="shared" ref="H225:I225" si="115">H226</f>
        <v>0</v>
      </c>
      <c r="I225" s="76">
        <f t="shared" si="115"/>
        <v>0</v>
      </c>
    </row>
    <row r="226" spans="1:9" ht="12.75" customHeight="1" x14ac:dyDescent="0.2">
      <c r="A226" s="5" t="s">
        <v>8</v>
      </c>
      <c r="B226" s="4" t="s">
        <v>270</v>
      </c>
      <c r="C226" s="4" t="s">
        <v>76</v>
      </c>
      <c r="D226" s="4" t="s">
        <v>15</v>
      </c>
      <c r="E226" s="4" t="s">
        <v>540</v>
      </c>
      <c r="F226" s="4" t="s">
        <v>5</v>
      </c>
      <c r="G226" s="76"/>
      <c r="H226" s="76"/>
      <c r="I226" s="76">
        <f>G226+H226</f>
        <v>0</v>
      </c>
    </row>
    <row r="227" spans="1:9" ht="12.75" customHeight="1" x14ac:dyDescent="0.2">
      <c r="A227" s="5" t="s">
        <v>542</v>
      </c>
      <c r="B227" s="4" t="s">
        <v>270</v>
      </c>
      <c r="C227" s="4" t="s">
        <v>76</v>
      </c>
      <c r="D227" s="4" t="s">
        <v>15</v>
      </c>
      <c r="E227" s="4" t="s">
        <v>541</v>
      </c>
      <c r="F227" s="4"/>
      <c r="G227" s="76">
        <f>G228</f>
        <v>2900.5373199999999</v>
      </c>
      <c r="H227" s="76">
        <f t="shared" ref="H227:I227" si="116">H228</f>
        <v>0</v>
      </c>
      <c r="I227" s="76">
        <f t="shared" si="116"/>
        <v>2900.5373199999999</v>
      </c>
    </row>
    <row r="228" spans="1:9" ht="15" customHeight="1" x14ac:dyDescent="0.2">
      <c r="A228" s="5" t="s">
        <v>8</v>
      </c>
      <c r="B228" s="4" t="s">
        <v>270</v>
      </c>
      <c r="C228" s="4" t="s">
        <v>76</v>
      </c>
      <c r="D228" s="4" t="s">
        <v>15</v>
      </c>
      <c r="E228" s="4" t="s">
        <v>541</v>
      </c>
      <c r="F228" s="4" t="s">
        <v>5</v>
      </c>
      <c r="G228" s="76">
        <v>2900.5373199999999</v>
      </c>
      <c r="H228" s="76"/>
      <c r="I228" s="76">
        <f>G228+H228</f>
        <v>2900.5373199999999</v>
      </c>
    </row>
    <row r="229" spans="1:9" ht="24.75" customHeight="1" x14ac:dyDescent="0.2">
      <c r="A229" s="5" t="s">
        <v>569</v>
      </c>
      <c r="B229" s="4" t="s">
        <v>270</v>
      </c>
      <c r="C229" s="4" t="s">
        <v>76</v>
      </c>
      <c r="D229" s="4" t="s">
        <v>15</v>
      </c>
      <c r="E229" s="4" t="s">
        <v>568</v>
      </c>
      <c r="F229" s="4"/>
      <c r="G229" s="76">
        <f>G230</f>
        <v>0</v>
      </c>
      <c r="H229" s="76">
        <f t="shared" ref="H229:I229" si="117">H230</f>
        <v>409.06200000000001</v>
      </c>
      <c r="I229" s="76">
        <f t="shared" si="117"/>
        <v>409.06200000000001</v>
      </c>
    </row>
    <row r="230" spans="1:9" ht="15" customHeight="1" x14ac:dyDescent="0.2">
      <c r="A230" s="5" t="s">
        <v>8</v>
      </c>
      <c r="B230" s="4" t="s">
        <v>270</v>
      </c>
      <c r="C230" s="4" t="s">
        <v>76</v>
      </c>
      <c r="D230" s="4" t="s">
        <v>15</v>
      </c>
      <c r="E230" s="4" t="s">
        <v>568</v>
      </c>
      <c r="F230" s="4" t="s">
        <v>5</v>
      </c>
      <c r="G230" s="76"/>
      <c r="H230" s="76">
        <f>204.531+204.531</f>
        <v>409.06200000000001</v>
      </c>
      <c r="I230" s="76">
        <f>G230+H230</f>
        <v>409.06200000000001</v>
      </c>
    </row>
    <row r="231" spans="1:9" ht="51" customHeight="1" x14ac:dyDescent="0.2">
      <c r="A231" s="8" t="s">
        <v>350</v>
      </c>
      <c r="B231" s="4" t="s">
        <v>270</v>
      </c>
      <c r="C231" s="4" t="s">
        <v>76</v>
      </c>
      <c r="D231" s="4" t="s">
        <v>15</v>
      </c>
      <c r="E231" s="4" t="s">
        <v>12</v>
      </c>
      <c r="F231" s="4"/>
      <c r="G231" s="76">
        <f>G232</f>
        <v>290.99900000000002</v>
      </c>
      <c r="H231" s="76">
        <f t="shared" ref="H231:H232" si="118">H232</f>
        <v>370</v>
      </c>
      <c r="I231" s="76">
        <f t="shared" ref="I231:I232" si="119">I232</f>
        <v>660.99900000000002</v>
      </c>
    </row>
    <row r="232" spans="1:9" ht="33.75" customHeight="1" x14ac:dyDescent="0.2">
      <c r="A232" s="8" t="s">
        <v>11</v>
      </c>
      <c r="B232" s="4" t="s">
        <v>270</v>
      </c>
      <c r="C232" s="4" t="s">
        <v>76</v>
      </c>
      <c r="D232" s="4" t="s">
        <v>15</v>
      </c>
      <c r="E232" s="4" t="s">
        <v>10</v>
      </c>
      <c r="F232" s="4"/>
      <c r="G232" s="76">
        <f>G233</f>
        <v>290.99900000000002</v>
      </c>
      <c r="H232" s="76">
        <f t="shared" si="118"/>
        <v>370</v>
      </c>
      <c r="I232" s="76">
        <f t="shared" si="119"/>
        <v>660.99900000000002</v>
      </c>
    </row>
    <row r="233" spans="1:9" ht="22.5" customHeight="1" x14ac:dyDescent="0.2">
      <c r="A233" s="5" t="s">
        <v>9</v>
      </c>
      <c r="B233" s="4" t="s">
        <v>270</v>
      </c>
      <c r="C233" s="4" t="s">
        <v>76</v>
      </c>
      <c r="D233" s="4" t="s">
        <v>15</v>
      </c>
      <c r="E233" s="4" t="s">
        <v>354</v>
      </c>
      <c r="F233" s="4"/>
      <c r="G233" s="76">
        <f>G234</f>
        <v>290.99900000000002</v>
      </c>
      <c r="H233" s="76">
        <f t="shared" ref="H233" si="120">H234</f>
        <v>370</v>
      </c>
      <c r="I233" s="76">
        <f t="shared" ref="I233" si="121">I234</f>
        <v>660.99900000000002</v>
      </c>
    </row>
    <row r="234" spans="1:9" ht="12.75" customHeight="1" x14ac:dyDescent="0.2">
      <c r="A234" s="5" t="s">
        <v>8</v>
      </c>
      <c r="B234" s="4" t="s">
        <v>270</v>
      </c>
      <c r="C234" s="4" t="s">
        <v>76</v>
      </c>
      <c r="D234" s="4" t="s">
        <v>15</v>
      </c>
      <c r="E234" s="4" t="s">
        <v>354</v>
      </c>
      <c r="F234" s="4" t="s">
        <v>5</v>
      </c>
      <c r="G234" s="76">
        <f>590.999-300</f>
        <v>290.99900000000002</v>
      </c>
      <c r="H234" s="76">
        <v>370</v>
      </c>
      <c r="I234" s="76">
        <f>G234+H234</f>
        <v>660.99900000000002</v>
      </c>
    </row>
    <row r="235" spans="1:9" ht="12.75" customHeight="1" x14ac:dyDescent="0.2">
      <c r="A235" s="5" t="s">
        <v>50</v>
      </c>
      <c r="B235" s="4" t="s">
        <v>270</v>
      </c>
      <c r="C235" s="4" t="s">
        <v>37</v>
      </c>
      <c r="D235" s="4"/>
      <c r="E235" s="4"/>
      <c r="F235" s="4"/>
      <c r="G235" s="76">
        <f>G236</f>
        <v>550</v>
      </c>
      <c r="H235" s="76">
        <f t="shared" ref="H235:I236" si="122">H236</f>
        <v>0</v>
      </c>
      <c r="I235" s="76">
        <f t="shared" si="122"/>
        <v>550</v>
      </c>
    </row>
    <row r="236" spans="1:9" ht="12.75" customHeight="1" x14ac:dyDescent="0.2">
      <c r="A236" s="5" t="s">
        <v>49</v>
      </c>
      <c r="B236" s="4" t="s">
        <v>270</v>
      </c>
      <c r="C236" s="4" t="s">
        <v>37</v>
      </c>
      <c r="D236" s="4" t="s">
        <v>15</v>
      </c>
      <c r="E236" s="4"/>
      <c r="F236" s="4"/>
      <c r="G236" s="76">
        <f>G237</f>
        <v>550</v>
      </c>
      <c r="H236" s="76">
        <f t="shared" si="122"/>
        <v>0</v>
      </c>
      <c r="I236" s="76">
        <f t="shared" si="122"/>
        <v>550</v>
      </c>
    </row>
    <row r="237" spans="1:9" ht="12.75" customHeight="1" x14ac:dyDescent="0.2">
      <c r="A237" s="8" t="s">
        <v>350</v>
      </c>
      <c r="B237" s="4" t="s">
        <v>270</v>
      </c>
      <c r="C237" s="4" t="s">
        <v>37</v>
      </c>
      <c r="D237" s="4" t="s">
        <v>15</v>
      </c>
      <c r="E237" s="4" t="s">
        <v>12</v>
      </c>
      <c r="F237" s="4"/>
      <c r="G237" s="76">
        <f>G238</f>
        <v>550</v>
      </c>
      <c r="H237" s="76">
        <f t="shared" ref="H237:H239" si="123">H238</f>
        <v>0</v>
      </c>
      <c r="I237" s="76">
        <f t="shared" ref="I237:I239" si="124">I238</f>
        <v>550</v>
      </c>
    </row>
    <row r="238" spans="1:9" ht="12.75" customHeight="1" x14ac:dyDescent="0.2">
      <c r="A238" s="8" t="s">
        <v>11</v>
      </c>
      <c r="B238" s="4" t="s">
        <v>270</v>
      </c>
      <c r="C238" s="4" t="s">
        <v>37</v>
      </c>
      <c r="D238" s="4" t="s">
        <v>15</v>
      </c>
      <c r="E238" s="4" t="s">
        <v>10</v>
      </c>
      <c r="F238" s="4"/>
      <c r="G238" s="76">
        <f>G239</f>
        <v>550</v>
      </c>
      <c r="H238" s="76">
        <f t="shared" si="123"/>
        <v>0</v>
      </c>
      <c r="I238" s="76">
        <f t="shared" si="124"/>
        <v>550</v>
      </c>
    </row>
    <row r="239" spans="1:9" ht="12.75" customHeight="1" x14ac:dyDescent="0.2">
      <c r="A239" s="5" t="s">
        <v>9</v>
      </c>
      <c r="B239" s="4" t="s">
        <v>270</v>
      </c>
      <c r="C239" s="4" t="s">
        <v>37</v>
      </c>
      <c r="D239" s="4" t="s">
        <v>15</v>
      </c>
      <c r="E239" s="4" t="s">
        <v>354</v>
      </c>
      <c r="F239" s="4"/>
      <c r="G239" s="76">
        <f>G240</f>
        <v>550</v>
      </c>
      <c r="H239" s="76">
        <f t="shared" si="123"/>
        <v>0</v>
      </c>
      <c r="I239" s="76">
        <f t="shared" si="124"/>
        <v>550</v>
      </c>
    </row>
    <row r="240" spans="1:9" ht="12.75" customHeight="1" x14ac:dyDescent="0.2">
      <c r="A240" s="5" t="s">
        <v>8</v>
      </c>
      <c r="B240" s="4" t="s">
        <v>270</v>
      </c>
      <c r="C240" s="4" t="s">
        <v>37</v>
      </c>
      <c r="D240" s="4" t="s">
        <v>15</v>
      </c>
      <c r="E240" s="4" t="s">
        <v>354</v>
      </c>
      <c r="F240" s="4" t="s">
        <v>5</v>
      </c>
      <c r="G240" s="76">
        <f>250+300</f>
        <v>550</v>
      </c>
      <c r="H240" s="76"/>
      <c r="I240" s="76">
        <f>G240+H240</f>
        <v>550</v>
      </c>
    </row>
    <row r="241" spans="1:9" ht="24" customHeight="1" x14ac:dyDescent="0.2">
      <c r="A241" s="5" t="s">
        <v>20</v>
      </c>
      <c r="B241" s="4" t="s">
        <v>270</v>
      </c>
      <c r="C241" s="4" t="s">
        <v>7</v>
      </c>
      <c r="D241" s="4" t="s">
        <v>19</v>
      </c>
      <c r="E241" s="4"/>
      <c r="F241" s="4"/>
      <c r="G241" s="76">
        <f t="shared" ref="G241:I241" si="125">G242+G249</f>
        <v>29829.43</v>
      </c>
      <c r="H241" s="76">
        <f t="shared" si="125"/>
        <v>5536.0820000000003</v>
      </c>
      <c r="I241" s="76">
        <f t="shared" si="125"/>
        <v>35365.512000000002</v>
      </c>
    </row>
    <row r="242" spans="1:9" ht="24" customHeight="1" x14ac:dyDescent="0.2">
      <c r="A242" s="5" t="s">
        <v>18</v>
      </c>
      <c r="B242" s="4" t="s">
        <v>270</v>
      </c>
      <c r="C242" s="4" t="s">
        <v>7</v>
      </c>
      <c r="D242" s="4" t="s">
        <v>15</v>
      </c>
      <c r="E242" s="4"/>
      <c r="F242" s="4"/>
      <c r="G242" s="76">
        <f>G243</f>
        <v>25970</v>
      </c>
      <c r="H242" s="76">
        <f t="shared" ref="H242:I242" si="126">H243</f>
        <v>0</v>
      </c>
      <c r="I242" s="76">
        <f t="shared" si="126"/>
        <v>25970</v>
      </c>
    </row>
    <row r="243" spans="1:9" ht="24" customHeight="1" x14ac:dyDescent="0.2">
      <c r="A243" s="5" t="s">
        <v>350</v>
      </c>
      <c r="B243" s="4" t="s">
        <v>270</v>
      </c>
      <c r="C243" s="4" t="s">
        <v>7</v>
      </c>
      <c r="D243" s="4" t="s">
        <v>15</v>
      </c>
      <c r="E243" s="4" t="s">
        <v>12</v>
      </c>
      <c r="F243" s="4"/>
      <c r="G243" s="97">
        <f t="shared" ref="G243:I243" si="127">G244</f>
        <v>25970</v>
      </c>
      <c r="H243" s="97">
        <f t="shared" si="127"/>
        <v>0</v>
      </c>
      <c r="I243" s="97">
        <f t="shared" si="127"/>
        <v>25970</v>
      </c>
    </row>
    <row r="244" spans="1:9" ht="36" customHeight="1" x14ac:dyDescent="0.2">
      <c r="A244" s="5" t="s">
        <v>11</v>
      </c>
      <c r="B244" s="4" t="s">
        <v>270</v>
      </c>
      <c r="C244" s="4" t="s">
        <v>7</v>
      </c>
      <c r="D244" s="4" t="s">
        <v>15</v>
      </c>
      <c r="E244" s="4" t="s">
        <v>10</v>
      </c>
      <c r="F244" s="4"/>
      <c r="G244" s="97">
        <f>G245+G247</f>
        <v>25970</v>
      </c>
      <c r="H244" s="97">
        <f t="shared" ref="H244:I244" si="128">H245+H247</f>
        <v>0</v>
      </c>
      <c r="I244" s="97">
        <f t="shared" si="128"/>
        <v>25970</v>
      </c>
    </row>
    <row r="245" spans="1:9" ht="36" customHeight="1" x14ac:dyDescent="0.2">
      <c r="A245" s="5" t="s">
        <v>17</v>
      </c>
      <c r="B245" s="4" t="s">
        <v>270</v>
      </c>
      <c r="C245" s="4" t="s">
        <v>7</v>
      </c>
      <c r="D245" s="4" t="s">
        <v>15</v>
      </c>
      <c r="E245" s="4" t="s">
        <v>16</v>
      </c>
      <c r="F245" s="4"/>
      <c r="G245" s="97">
        <f t="shared" ref="G245:I245" si="129">G246</f>
        <v>20107</v>
      </c>
      <c r="H245" s="97">
        <f t="shared" si="129"/>
        <v>0</v>
      </c>
      <c r="I245" s="97">
        <f t="shared" si="129"/>
        <v>20107</v>
      </c>
    </row>
    <row r="246" spans="1:9" ht="12.75" customHeight="1" x14ac:dyDescent="0.2">
      <c r="A246" s="5" t="s">
        <v>8</v>
      </c>
      <c r="B246" s="4" t="s">
        <v>270</v>
      </c>
      <c r="C246" s="4" t="s">
        <v>7</v>
      </c>
      <c r="D246" s="4" t="s">
        <v>15</v>
      </c>
      <c r="E246" s="4" t="s">
        <v>16</v>
      </c>
      <c r="F246" s="4" t="s">
        <v>5</v>
      </c>
      <c r="G246" s="97">
        <v>20107</v>
      </c>
      <c r="H246" s="97"/>
      <c r="I246" s="76">
        <f>G246+H246</f>
        <v>20107</v>
      </c>
    </row>
    <row r="247" spans="1:9" ht="36" customHeight="1" x14ac:dyDescent="0.2">
      <c r="A247" s="5" t="s">
        <v>301</v>
      </c>
      <c r="B247" s="4" t="s">
        <v>270</v>
      </c>
      <c r="C247" s="4" t="s">
        <v>7</v>
      </c>
      <c r="D247" s="4" t="s">
        <v>15</v>
      </c>
      <c r="E247" s="4" t="s">
        <v>14</v>
      </c>
      <c r="F247" s="4"/>
      <c r="G247" s="97">
        <f t="shared" ref="G247:I247" si="130">G248</f>
        <v>5863</v>
      </c>
      <c r="H247" s="97">
        <f t="shared" si="130"/>
        <v>0</v>
      </c>
      <c r="I247" s="97">
        <f t="shared" si="130"/>
        <v>5863</v>
      </c>
    </row>
    <row r="248" spans="1:9" ht="12.75" customHeight="1" x14ac:dyDescent="0.2">
      <c r="A248" s="5" t="s">
        <v>8</v>
      </c>
      <c r="B248" s="4" t="s">
        <v>270</v>
      </c>
      <c r="C248" s="4" t="s">
        <v>7</v>
      </c>
      <c r="D248" s="4" t="s">
        <v>15</v>
      </c>
      <c r="E248" s="4" t="s">
        <v>14</v>
      </c>
      <c r="F248" s="4" t="s">
        <v>5</v>
      </c>
      <c r="G248" s="97">
        <v>5863</v>
      </c>
      <c r="H248" s="97"/>
      <c r="I248" s="76">
        <f>G248+H248</f>
        <v>5863</v>
      </c>
    </row>
    <row r="249" spans="1:9" ht="36" customHeight="1" x14ac:dyDescent="0.2">
      <c r="A249" s="5" t="s">
        <v>13</v>
      </c>
      <c r="B249" s="4" t="s">
        <v>270</v>
      </c>
      <c r="C249" s="4" t="s">
        <v>7</v>
      </c>
      <c r="D249" s="4" t="s">
        <v>6</v>
      </c>
      <c r="E249" s="4"/>
      <c r="F249" s="4"/>
      <c r="G249" s="76">
        <f>G250+G256</f>
        <v>3859.4300000000003</v>
      </c>
      <c r="H249" s="76">
        <f t="shared" ref="H249:I249" si="131">H250+H256</f>
        <v>5536.0820000000003</v>
      </c>
      <c r="I249" s="76">
        <f t="shared" si="131"/>
        <v>9395.5120000000006</v>
      </c>
    </row>
    <row r="250" spans="1:9" ht="36" customHeight="1" x14ac:dyDescent="0.2">
      <c r="A250" s="5" t="s">
        <v>350</v>
      </c>
      <c r="B250" s="4" t="s">
        <v>270</v>
      </c>
      <c r="C250" s="4" t="s">
        <v>7</v>
      </c>
      <c r="D250" s="4" t="s">
        <v>6</v>
      </c>
      <c r="E250" s="4" t="s">
        <v>12</v>
      </c>
      <c r="F250" s="4"/>
      <c r="G250" s="100">
        <f>G251</f>
        <v>3859.4300000000003</v>
      </c>
      <c r="H250" s="100">
        <f t="shared" ref="G250:I252" si="132">H251</f>
        <v>5486.0820000000003</v>
      </c>
      <c r="I250" s="100">
        <f t="shared" si="132"/>
        <v>9345.5120000000006</v>
      </c>
    </row>
    <row r="251" spans="1:9" ht="36" customHeight="1" x14ac:dyDescent="0.2">
      <c r="A251" s="5" t="s">
        <v>11</v>
      </c>
      <c r="B251" s="4" t="s">
        <v>270</v>
      </c>
      <c r="C251" s="4" t="s">
        <v>7</v>
      </c>
      <c r="D251" s="4" t="s">
        <v>6</v>
      </c>
      <c r="E251" s="4" t="s">
        <v>10</v>
      </c>
      <c r="F251" s="4"/>
      <c r="G251" s="100">
        <f>G252+G254</f>
        <v>3859.4300000000003</v>
      </c>
      <c r="H251" s="100">
        <f t="shared" ref="H251:I251" si="133">H252+H254</f>
        <v>5486.0820000000003</v>
      </c>
      <c r="I251" s="100">
        <f t="shared" si="133"/>
        <v>9345.5120000000006</v>
      </c>
    </row>
    <row r="252" spans="1:9" ht="12.75" customHeight="1" x14ac:dyDescent="0.2">
      <c r="A252" s="5" t="s">
        <v>9</v>
      </c>
      <c r="B252" s="4" t="s">
        <v>270</v>
      </c>
      <c r="C252" s="4" t="s">
        <v>7</v>
      </c>
      <c r="D252" s="4" t="s">
        <v>6</v>
      </c>
      <c r="E252" s="4" t="s">
        <v>354</v>
      </c>
      <c r="F252" s="4"/>
      <c r="G252" s="100">
        <f t="shared" si="132"/>
        <v>1665.9</v>
      </c>
      <c r="H252" s="100">
        <f t="shared" si="132"/>
        <v>993.69</v>
      </c>
      <c r="I252" s="100">
        <f t="shared" si="132"/>
        <v>2659.59</v>
      </c>
    </row>
    <row r="253" spans="1:9" ht="12.75" customHeight="1" x14ac:dyDescent="0.2">
      <c r="A253" s="5" t="s">
        <v>8</v>
      </c>
      <c r="B253" s="4" t="s">
        <v>270</v>
      </c>
      <c r="C253" s="4" t="s">
        <v>7</v>
      </c>
      <c r="D253" s="4" t="s">
        <v>6</v>
      </c>
      <c r="E253" s="4" t="s">
        <v>354</v>
      </c>
      <c r="F253" s="4" t="s">
        <v>5</v>
      </c>
      <c r="G253" s="100">
        <v>1665.9</v>
      </c>
      <c r="H253" s="100">
        <f>538+455.69</f>
        <v>993.69</v>
      </c>
      <c r="I253" s="76">
        <f>G253+H253</f>
        <v>2659.59</v>
      </c>
    </row>
    <row r="254" spans="1:9" ht="12.75" customHeight="1" x14ac:dyDescent="0.2">
      <c r="A254" s="8" t="s">
        <v>525</v>
      </c>
      <c r="B254" s="4" t="s">
        <v>270</v>
      </c>
      <c r="C254" s="4" t="s">
        <v>7</v>
      </c>
      <c r="D254" s="4" t="s">
        <v>6</v>
      </c>
      <c r="E254" s="4" t="s">
        <v>544</v>
      </c>
      <c r="F254" s="4"/>
      <c r="G254" s="100">
        <f>G255</f>
        <v>2193.5300000000002</v>
      </c>
      <c r="H254" s="100">
        <f t="shared" ref="H254:I254" si="134">H255</f>
        <v>4492.3919999999998</v>
      </c>
      <c r="I254" s="100">
        <f t="shared" si="134"/>
        <v>6685.9220000000005</v>
      </c>
    </row>
    <row r="255" spans="1:9" ht="12.75" customHeight="1" x14ac:dyDescent="0.2">
      <c r="A255" s="5" t="s">
        <v>8</v>
      </c>
      <c r="B255" s="4" t="s">
        <v>270</v>
      </c>
      <c r="C255" s="4" t="s">
        <v>7</v>
      </c>
      <c r="D255" s="4" t="s">
        <v>6</v>
      </c>
      <c r="E255" s="4" t="s">
        <v>544</v>
      </c>
      <c r="F255" s="4" t="s">
        <v>5</v>
      </c>
      <c r="G255" s="100">
        <v>2193.5300000000002</v>
      </c>
      <c r="H255" s="100">
        <v>4492.3919999999998</v>
      </c>
      <c r="I255" s="76">
        <f>G255+H255</f>
        <v>6685.9220000000005</v>
      </c>
    </row>
    <row r="256" spans="1:9" ht="12.75" customHeight="1" x14ac:dyDescent="0.2">
      <c r="A256" s="5" t="s">
        <v>179</v>
      </c>
      <c r="B256" s="4" t="s">
        <v>270</v>
      </c>
      <c r="C256" s="4" t="s">
        <v>7</v>
      </c>
      <c r="D256" s="4" t="s">
        <v>6</v>
      </c>
      <c r="E256" s="4" t="s">
        <v>353</v>
      </c>
      <c r="F256" s="4"/>
      <c r="G256" s="100">
        <f>G257</f>
        <v>0</v>
      </c>
      <c r="H256" s="100">
        <f t="shared" ref="H256:I257" si="135">H257</f>
        <v>50</v>
      </c>
      <c r="I256" s="100">
        <f t="shared" si="135"/>
        <v>50</v>
      </c>
    </row>
    <row r="257" spans="1:10" ht="12.75" customHeight="1" x14ac:dyDescent="0.2">
      <c r="A257" s="5" t="s">
        <v>46</v>
      </c>
      <c r="B257" s="4" t="s">
        <v>270</v>
      </c>
      <c r="C257" s="4" t="s">
        <v>7</v>
      </c>
      <c r="D257" s="4" t="s">
        <v>6</v>
      </c>
      <c r="E257" s="4" t="s">
        <v>44</v>
      </c>
      <c r="F257" s="4"/>
      <c r="G257" s="100">
        <f>G258</f>
        <v>0</v>
      </c>
      <c r="H257" s="100">
        <f t="shared" si="135"/>
        <v>50</v>
      </c>
      <c r="I257" s="100">
        <f t="shared" si="135"/>
        <v>50</v>
      </c>
    </row>
    <row r="258" spans="1:10" ht="12.75" customHeight="1" x14ac:dyDescent="0.2">
      <c r="A258" s="5" t="s">
        <v>8</v>
      </c>
      <c r="B258" s="4" t="s">
        <v>270</v>
      </c>
      <c r="C258" s="4" t="s">
        <v>7</v>
      </c>
      <c r="D258" s="4" t="s">
        <v>6</v>
      </c>
      <c r="E258" s="4" t="s">
        <v>44</v>
      </c>
      <c r="F258" s="4" t="s">
        <v>5</v>
      </c>
      <c r="G258" s="100"/>
      <c r="H258" s="100">
        <v>50</v>
      </c>
      <c r="I258" s="76">
        <f>G258+H258</f>
        <v>50</v>
      </c>
    </row>
    <row r="259" spans="1:10" ht="28.5" customHeight="1" x14ac:dyDescent="0.2">
      <c r="A259" s="72" t="s">
        <v>317</v>
      </c>
      <c r="B259" s="6" t="s">
        <v>87</v>
      </c>
      <c r="C259" s="6"/>
      <c r="D259" s="6"/>
      <c r="E259" s="6"/>
      <c r="F259" s="4"/>
      <c r="G259" s="125">
        <f>G260+G338+G366+G425+G481+G503+G531+G497+G539+G475</f>
        <v>69978.555640000006</v>
      </c>
      <c r="H259" s="125">
        <f>H260+H338+H366+H425+H481+H503+H531+H497+H539+H475</f>
        <v>23042.28674</v>
      </c>
      <c r="I259" s="125">
        <f>I260+I338+I366+I425+I481+I503+I531+I497+I539+I475</f>
        <v>93020.842380000016</v>
      </c>
      <c r="J259" s="34">
        <v>95183.795639999997</v>
      </c>
    </row>
    <row r="260" spans="1:10" ht="12.75" customHeight="1" x14ac:dyDescent="0.2">
      <c r="A260" s="5" t="s">
        <v>213</v>
      </c>
      <c r="B260" s="4" t="s">
        <v>87</v>
      </c>
      <c r="C260" s="4" t="s">
        <v>15</v>
      </c>
      <c r="D260" s="4"/>
      <c r="E260" s="4"/>
      <c r="F260" s="4"/>
      <c r="G260" s="76">
        <f>G261+G264+G272+G310+G300+G306+G295</f>
        <v>19766.28</v>
      </c>
      <c r="H260" s="76">
        <f>H261+H264+H272+H310+H300+H306+H295</f>
        <v>207.43999999999994</v>
      </c>
      <c r="I260" s="76">
        <f>I261+I264+I272+I310+I300+I306+I295</f>
        <v>19973.72</v>
      </c>
      <c r="J260" s="123">
        <f>J259-I259</f>
        <v>2162.9532599999802</v>
      </c>
    </row>
    <row r="261" spans="1:10" ht="36" customHeight="1" x14ac:dyDescent="0.2">
      <c r="A261" s="5" t="s">
        <v>212</v>
      </c>
      <c r="B261" s="4" t="s">
        <v>87</v>
      </c>
      <c r="C261" s="4" t="s">
        <v>15</v>
      </c>
      <c r="D261" s="4" t="s">
        <v>27</v>
      </c>
      <c r="E261" s="4"/>
      <c r="F261" s="4"/>
      <c r="G261" s="76">
        <f>G262</f>
        <v>1371.02</v>
      </c>
      <c r="H261" s="76">
        <f t="shared" ref="H261:I261" si="136">H262</f>
        <v>0</v>
      </c>
      <c r="I261" s="76">
        <f t="shared" si="136"/>
        <v>1371.02</v>
      </c>
    </row>
    <row r="262" spans="1:10" ht="24" customHeight="1" x14ac:dyDescent="0.2">
      <c r="A262" s="5" t="s">
        <v>211</v>
      </c>
      <c r="B262" s="4" t="s">
        <v>87</v>
      </c>
      <c r="C262" s="4" t="s">
        <v>15</v>
      </c>
      <c r="D262" s="4" t="s">
        <v>27</v>
      </c>
      <c r="E262" s="4" t="s">
        <v>210</v>
      </c>
      <c r="F262" s="4"/>
      <c r="G262" s="95">
        <f t="shared" ref="G262:I262" si="137">G263</f>
        <v>1371.02</v>
      </c>
      <c r="H262" s="95">
        <f t="shared" si="137"/>
        <v>0</v>
      </c>
      <c r="I262" s="95">
        <f t="shared" si="137"/>
        <v>1371.02</v>
      </c>
    </row>
    <row r="263" spans="1:10" ht="60" customHeight="1" x14ac:dyDescent="0.2">
      <c r="A263" s="5" t="s">
        <v>38</v>
      </c>
      <c r="B263" s="4" t="s">
        <v>87</v>
      </c>
      <c r="C263" s="4" t="s">
        <v>15</v>
      </c>
      <c r="D263" s="4" t="s">
        <v>27</v>
      </c>
      <c r="E263" s="4" t="s">
        <v>210</v>
      </c>
      <c r="F263" s="4" t="s">
        <v>34</v>
      </c>
      <c r="G263" s="95">
        <v>1371.02</v>
      </c>
      <c r="H263" s="95"/>
      <c r="I263" s="76">
        <f>G263+H263</f>
        <v>1371.02</v>
      </c>
    </row>
    <row r="264" spans="1:10" ht="48" customHeight="1" x14ac:dyDescent="0.2">
      <c r="A264" s="5" t="s">
        <v>209</v>
      </c>
      <c r="B264" s="4" t="s">
        <v>87</v>
      </c>
      <c r="C264" s="4" t="s">
        <v>15</v>
      </c>
      <c r="D264" s="4" t="s">
        <v>6</v>
      </c>
      <c r="E264" s="4"/>
      <c r="F264" s="4"/>
      <c r="G264" s="76">
        <f>G265+G267</f>
        <v>2059.1089999999999</v>
      </c>
      <c r="H264" s="76">
        <f t="shared" ref="H264:I264" si="138">H265+H267</f>
        <v>0</v>
      </c>
      <c r="I264" s="76">
        <f t="shared" si="138"/>
        <v>2059.1089999999999</v>
      </c>
    </row>
    <row r="265" spans="1:10" ht="24" customHeight="1" x14ac:dyDescent="0.2">
      <c r="A265" s="5" t="s">
        <v>208</v>
      </c>
      <c r="B265" s="4" t="s">
        <v>87</v>
      </c>
      <c r="C265" s="4" t="s">
        <v>15</v>
      </c>
      <c r="D265" s="4" t="s">
        <v>6</v>
      </c>
      <c r="E265" s="4" t="s">
        <v>207</v>
      </c>
      <c r="F265" s="4"/>
      <c r="G265" s="95">
        <f t="shared" ref="G265:I265" si="139">G266</f>
        <v>1095.2280000000001</v>
      </c>
      <c r="H265" s="95">
        <f t="shared" si="139"/>
        <v>0</v>
      </c>
      <c r="I265" s="95">
        <f t="shared" si="139"/>
        <v>1095.2280000000001</v>
      </c>
    </row>
    <row r="266" spans="1:10" ht="60" customHeight="1" x14ac:dyDescent="0.2">
      <c r="A266" s="5" t="s">
        <v>38</v>
      </c>
      <c r="B266" s="4" t="s">
        <v>87</v>
      </c>
      <c r="C266" s="4" t="s">
        <v>15</v>
      </c>
      <c r="D266" s="4" t="s">
        <v>6</v>
      </c>
      <c r="E266" s="4" t="s">
        <v>207</v>
      </c>
      <c r="F266" s="4" t="s">
        <v>34</v>
      </c>
      <c r="G266" s="95">
        <v>1095.2280000000001</v>
      </c>
      <c r="H266" s="95"/>
      <c r="I266" s="76">
        <f>G266+H266</f>
        <v>1095.2280000000001</v>
      </c>
    </row>
    <row r="267" spans="1:10" ht="24" customHeight="1" x14ac:dyDescent="0.2">
      <c r="A267" s="5" t="s">
        <v>206</v>
      </c>
      <c r="B267" s="4">
        <v>800</v>
      </c>
      <c r="C267" s="4" t="s">
        <v>15</v>
      </c>
      <c r="D267" s="4" t="s">
        <v>6</v>
      </c>
      <c r="E267" s="4" t="s">
        <v>205</v>
      </c>
      <c r="F267" s="4"/>
      <c r="G267" s="95">
        <f t="shared" ref="G267" si="140">G268+G270</f>
        <v>963.88099999999997</v>
      </c>
      <c r="H267" s="95">
        <f t="shared" ref="H267:I267" si="141">H268+H270</f>
        <v>0</v>
      </c>
      <c r="I267" s="95">
        <f t="shared" si="141"/>
        <v>963.88099999999997</v>
      </c>
    </row>
    <row r="268" spans="1:10" ht="36" customHeight="1" x14ac:dyDescent="0.2">
      <c r="A268" s="5" t="s">
        <v>204</v>
      </c>
      <c r="B268" s="4">
        <v>800</v>
      </c>
      <c r="C268" s="4" t="s">
        <v>15</v>
      </c>
      <c r="D268" s="4" t="s">
        <v>6</v>
      </c>
      <c r="E268" s="4" t="s">
        <v>203</v>
      </c>
      <c r="F268" s="4"/>
      <c r="G268" s="95">
        <f t="shared" ref="G268:I268" si="142">G269</f>
        <v>963.88099999999997</v>
      </c>
      <c r="H268" s="95">
        <f t="shared" si="142"/>
        <v>0</v>
      </c>
      <c r="I268" s="95">
        <f t="shared" si="142"/>
        <v>963.88099999999997</v>
      </c>
    </row>
    <row r="269" spans="1:10" ht="60" customHeight="1" x14ac:dyDescent="0.2">
      <c r="A269" s="5" t="s">
        <v>38</v>
      </c>
      <c r="B269" s="4" t="s">
        <v>87</v>
      </c>
      <c r="C269" s="4" t="s">
        <v>15</v>
      </c>
      <c r="D269" s="4" t="s">
        <v>6</v>
      </c>
      <c r="E269" s="4" t="s">
        <v>203</v>
      </c>
      <c r="F269" s="4" t="s">
        <v>34</v>
      </c>
      <c r="G269" s="95">
        <v>963.88099999999997</v>
      </c>
      <c r="H269" s="95"/>
      <c r="I269" s="76">
        <f>G269+H269</f>
        <v>963.88099999999997</v>
      </c>
    </row>
    <row r="270" spans="1:10" ht="24" hidden="1" customHeight="1" x14ac:dyDescent="0.2">
      <c r="A270" s="5" t="s">
        <v>202</v>
      </c>
      <c r="B270" s="4">
        <v>800</v>
      </c>
      <c r="C270" s="4" t="s">
        <v>15</v>
      </c>
      <c r="D270" s="4" t="s">
        <v>6</v>
      </c>
      <c r="E270" s="4" t="s">
        <v>201</v>
      </c>
      <c r="F270" s="4"/>
      <c r="G270" s="95">
        <f t="shared" ref="G270:I270" si="143">G271</f>
        <v>0</v>
      </c>
      <c r="H270" s="95">
        <f t="shared" si="143"/>
        <v>0</v>
      </c>
      <c r="I270" s="95">
        <f t="shared" si="143"/>
        <v>0</v>
      </c>
    </row>
    <row r="271" spans="1:10" ht="24" hidden="1" customHeight="1" x14ac:dyDescent="0.2">
      <c r="A271" s="5" t="s">
        <v>47</v>
      </c>
      <c r="B271" s="4" t="s">
        <v>87</v>
      </c>
      <c r="C271" s="4" t="s">
        <v>15</v>
      </c>
      <c r="D271" s="4" t="s">
        <v>6</v>
      </c>
      <c r="E271" s="4" t="s">
        <v>201</v>
      </c>
      <c r="F271" s="4" t="s">
        <v>51</v>
      </c>
      <c r="G271" s="95"/>
      <c r="H271" s="95"/>
      <c r="I271" s="76">
        <f>G271+H271</f>
        <v>0</v>
      </c>
    </row>
    <row r="272" spans="1:10" ht="48" customHeight="1" x14ac:dyDescent="0.2">
      <c r="A272" s="5" t="s">
        <v>200</v>
      </c>
      <c r="B272" s="4" t="s">
        <v>87</v>
      </c>
      <c r="C272" s="4" t="s">
        <v>15</v>
      </c>
      <c r="D272" s="4" t="s">
        <v>59</v>
      </c>
      <c r="E272" s="4"/>
      <c r="F272" s="4"/>
      <c r="G272" s="95">
        <f>G273+G282+G286+G291</f>
        <v>13467.410999999998</v>
      </c>
      <c r="H272" s="95">
        <f>H273+H282+H286+H291</f>
        <v>323.13</v>
      </c>
      <c r="I272" s="95">
        <f>I273+I282+I286+I291</f>
        <v>13790.540999999999</v>
      </c>
    </row>
    <row r="273" spans="1:9" ht="72" x14ac:dyDescent="0.2">
      <c r="A273" s="5" t="s">
        <v>356</v>
      </c>
      <c r="B273" s="4" t="s">
        <v>87</v>
      </c>
      <c r="C273" s="4" t="s">
        <v>15</v>
      </c>
      <c r="D273" s="4" t="s">
        <v>59</v>
      </c>
      <c r="E273" s="4" t="s">
        <v>199</v>
      </c>
      <c r="F273" s="4"/>
      <c r="G273" s="95">
        <f>G274+G280</f>
        <v>12589.710999999999</v>
      </c>
      <c r="H273" s="95">
        <f t="shared" ref="H273:I273" si="144">H274+H280</f>
        <v>323.13</v>
      </c>
      <c r="I273" s="95">
        <f t="shared" si="144"/>
        <v>12912.841</v>
      </c>
    </row>
    <row r="274" spans="1:9" ht="36" x14ac:dyDescent="0.2">
      <c r="A274" s="5" t="s">
        <v>355</v>
      </c>
      <c r="B274" s="4" t="s">
        <v>87</v>
      </c>
      <c r="C274" s="4" t="s">
        <v>15</v>
      </c>
      <c r="D274" s="4" t="s">
        <v>59</v>
      </c>
      <c r="E274" s="4" t="s">
        <v>357</v>
      </c>
      <c r="F274" s="4"/>
      <c r="G274" s="95">
        <f>G275+G277</f>
        <v>12038.721</v>
      </c>
      <c r="H274" s="95">
        <f t="shared" ref="H274:I274" si="145">H275+H277</f>
        <v>107.11</v>
      </c>
      <c r="I274" s="95">
        <f t="shared" si="145"/>
        <v>12145.831</v>
      </c>
    </row>
    <row r="275" spans="1:9" ht="24" x14ac:dyDescent="0.2">
      <c r="A275" s="5" t="s">
        <v>198</v>
      </c>
      <c r="B275" s="4" t="s">
        <v>87</v>
      </c>
      <c r="C275" s="4" t="s">
        <v>15</v>
      </c>
      <c r="D275" s="4" t="s">
        <v>59</v>
      </c>
      <c r="E275" s="4" t="s">
        <v>197</v>
      </c>
      <c r="F275" s="4"/>
      <c r="G275" s="95">
        <f t="shared" ref="G275:I275" si="146">G276</f>
        <v>10873.321</v>
      </c>
      <c r="H275" s="95">
        <f t="shared" si="146"/>
        <v>-80.89</v>
      </c>
      <c r="I275" s="95">
        <f t="shared" si="146"/>
        <v>10792.431</v>
      </c>
    </row>
    <row r="276" spans="1:9" ht="60" x14ac:dyDescent="0.2">
      <c r="A276" s="5" t="s">
        <v>38</v>
      </c>
      <c r="B276" s="4" t="s">
        <v>87</v>
      </c>
      <c r="C276" s="4" t="s">
        <v>15</v>
      </c>
      <c r="D276" s="4" t="s">
        <v>59</v>
      </c>
      <c r="E276" s="4" t="s">
        <v>197</v>
      </c>
      <c r="F276" s="4" t="s">
        <v>34</v>
      </c>
      <c r="G276" s="95">
        <v>10873.321</v>
      </c>
      <c r="H276" s="95">
        <v>-80.89</v>
      </c>
      <c r="I276" s="76">
        <f>G276+H276</f>
        <v>10792.431</v>
      </c>
    </row>
    <row r="277" spans="1:9" ht="24" x14ac:dyDescent="0.2">
      <c r="A277" s="5" t="s">
        <v>196</v>
      </c>
      <c r="B277" s="4" t="s">
        <v>87</v>
      </c>
      <c r="C277" s="4" t="s">
        <v>15</v>
      </c>
      <c r="D277" s="4" t="s">
        <v>59</v>
      </c>
      <c r="E277" s="4" t="s">
        <v>195</v>
      </c>
      <c r="F277" s="4"/>
      <c r="G277" s="95">
        <f t="shared" ref="G277" si="147">G278+G279</f>
        <v>1165.4000000000001</v>
      </c>
      <c r="H277" s="95">
        <f t="shared" ref="H277:I277" si="148">H278+H279</f>
        <v>188</v>
      </c>
      <c r="I277" s="95">
        <f t="shared" si="148"/>
        <v>1353.4</v>
      </c>
    </row>
    <row r="278" spans="1:9" ht="24" x14ac:dyDescent="0.2">
      <c r="A278" s="5" t="s">
        <v>47</v>
      </c>
      <c r="B278" s="4" t="s">
        <v>87</v>
      </c>
      <c r="C278" s="4" t="s">
        <v>15</v>
      </c>
      <c r="D278" s="4" t="s">
        <v>59</v>
      </c>
      <c r="E278" s="4" t="s">
        <v>195</v>
      </c>
      <c r="F278" s="4" t="s">
        <v>51</v>
      </c>
      <c r="G278" s="95">
        <v>907.43</v>
      </c>
      <c r="H278" s="95"/>
      <c r="I278" s="76">
        <f>G278+H278</f>
        <v>907.43</v>
      </c>
    </row>
    <row r="279" spans="1:9" ht="24" x14ac:dyDescent="0.2">
      <c r="A279" s="5" t="s">
        <v>77</v>
      </c>
      <c r="B279" s="4" t="s">
        <v>87</v>
      </c>
      <c r="C279" s="4" t="s">
        <v>15</v>
      </c>
      <c r="D279" s="4" t="s">
        <v>59</v>
      </c>
      <c r="E279" s="4" t="s">
        <v>195</v>
      </c>
      <c r="F279" s="4" t="s">
        <v>87</v>
      </c>
      <c r="G279" s="95">
        <v>257.97000000000003</v>
      </c>
      <c r="H279" s="95">
        <f>188</f>
        <v>188</v>
      </c>
      <c r="I279" s="76">
        <f>G279+H279</f>
        <v>445.97</v>
      </c>
    </row>
    <row r="280" spans="1:9" ht="24" customHeight="1" x14ac:dyDescent="0.2">
      <c r="A280" s="5" t="s">
        <v>525</v>
      </c>
      <c r="B280" s="4" t="s">
        <v>87</v>
      </c>
      <c r="C280" s="4" t="s">
        <v>15</v>
      </c>
      <c r="D280" s="4" t="s">
        <v>59</v>
      </c>
      <c r="E280" s="4" t="s">
        <v>545</v>
      </c>
      <c r="F280" s="4"/>
      <c r="G280" s="76">
        <f>G281</f>
        <v>550.99</v>
      </c>
      <c r="H280" s="76">
        <f t="shared" ref="H280:I280" si="149">H281</f>
        <v>216.02</v>
      </c>
      <c r="I280" s="76">
        <f t="shared" si="149"/>
        <v>767.01</v>
      </c>
    </row>
    <row r="281" spans="1:9" ht="24" customHeight="1" x14ac:dyDescent="0.2">
      <c r="A281" s="5" t="s">
        <v>38</v>
      </c>
      <c r="B281" s="4" t="s">
        <v>87</v>
      </c>
      <c r="C281" s="4" t="s">
        <v>15</v>
      </c>
      <c r="D281" s="4" t="s">
        <v>59</v>
      </c>
      <c r="E281" s="4" t="s">
        <v>545</v>
      </c>
      <c r="F281" s="4" t="s">
        <v>34</v>
      </c>
      <c r="G281" s="76">
        <v>550.99</v>
      </c>
      <c r="H281" s="76">
        <f>216.02</f>
        <v>216.02</v>
      </c>
      <c r="I281" s="76">
        <f>G281+H281</f>
        <v>767.01</v>
      </c>
    </row>
    <row r="282" spans="1:9" ht="68.25" customHeight="1" x14ac:dyDescent="0.2">
      <c r="A282" s="9" t="s">
        <v>358</v>
      </c>
      <c r="B282" s="4" t="s">
        <v>87</v>
      </c>
      <c r="C282" s="4" t="s">
        <v>15</v>
      </c>
      <c r="D282" s="4" t="s">
        <v>59</v>
      </c>
      <c r="E282" s="4" t="s">
        <v>57</v>
      </c>
      <c r="F282" s="4"/>
      <c r="G282" s="99">
        <f>G283</f>
        <v>78.3</v>
      </c>
      <c r="H282" s="99">
        <f t="shared" ref="H282:I283" si="150">H283</f>
        <v>0</v>
      </c>
      <c r="I282" s="99">
        <f t="shared" si="150"/>
        <v>78.3</v>
      </c>
    </row>
    <row r="283" spans="1:9" ht="37.5" customHeight="1" x14ac:dyDescent="0.2">
      <c r="A283" s="9" t="s">
        <v>55</v>
      </c>
      <c r="B283" s="4" t="s">
        <v>87</v>
      </c>
      <c r="C283" s="4" t="s">
        <v>15</v>
      </c>
      <c r="D283" s="4" t="s">
        <v>59</v>
      </c>
      <c r="E283" s="4" t="s">
        <v>359</v>
      </c>
      <c r="F283" s="4"/>
      <c r="G283" s="99">
        <f>G284</f>
        <v>78.3</v>
      </c>
      <c r="H283" s="99">
        <f t="shared" si="150"/>
        <v>0</v>
      </c>
      <c r="I283" s="99">
        <f t="shared" si="150"/>
        <v>78.3</v>
      </c>
    </row>
    <row r="284" spans="1:9" ht="51" customHeight="1" x14ac:dyDescent="0.2">
      <c r="A284" s="9" t="s">
        <v>489</v>
      </c>
      <c r="B284" s="4" t="s">
        <v>87</v>
      </c>
      <c r="C284" s="4" t="s">
        <v>15</v>
      </c>
      <c r="D284" s="4" t="s">
        <v>59</v>
      </c>
      <c r="E284" s="4" t="s">
        <v>56</v>
      </c>
      <c r="F284" s="4"/>
      <c r="G284" s="99">
        <f t="shared" ref="G284:I284" si="151">G285</f>
        <v>78.3</v>
      </c>
      <c r="H284" s="99">
        <f t="shared" si="151"/>
        <v>0</v>
      </c>
      <c r="I284" s="99">
        <f t="shared" si="151"/>
        <v>78.3</v>
      </c>
    </row>
    <row r="285" spans="1:9" ht="60" customHeight="1" x14ac:dyDescent="0.2">
      <c r="A285" s="5" t="s">
        <v>38</v>
      </c>
      <c r="B285" s="4" t="s">
        <v>87</v>
      </c>
      <c r="C285" s="4" t="s">
        <v>15</v>
      </c>
      <c r="D285" s="4" t="s">
        <v>59</v>
      </c>
      <c r="E285" s="4" t="s">
        <v>56</v>
      </c>
      <c r="F285" s="4" t="s">
        <v>34</v>
      </c>
      <c r="G285" s="99">
        <v>78.3</v>
      </c>
      <c r="H285" s="99"/>
      <c r="I285" s="76">
        <f>G285+H285</f>
        <v>78.3</v>
      </c>
    </row>
    <row r="286" spans="1:9" ht="46.5" customHeight="1" x14ac:dyDescent="0.2">
      <c r="A286" s="5" t="s">
        <v>332</v>
      </c>
      <c r="B286" s="4" t="s">
        <v>87</v>
      </c>
      <c r="C286" s="4" t="s">
        <v>15</v>
      </c>
      <c r="D286" s="4" t="s">
        <v>59</v>
      </c>
      <c r="E286" s="4" t="s">
        <v>60</v>
      </c>
      <c r="F286" s="4"/>
      <c r="G286" s="99">
        <f>G287</f>
        <v>799.1</v>
      </c>
      <c r="H286" s="99">
        <f t="shared" ref="H286:I287" si="152">H287</f>
        <v>0</v>
      </c>
      <c r="I286" s="99">
        <f t="shared" si="152"/>
        <v>799.1</v>
      </c>
    </row>
    <row r="287" spans="1:9" ht="36" customHeight="1" x14ac:dyDescent="0.2">
      <c r="A287" s="5" t="s">
        <v>360</v>
      </c>
      <c r="B287" s="4" t="s">
        <v>87</v>
      </c>
      <c r="C287" s="4" t="s">
        <v>15</v>
      </c>
      <c r="D287" s="4" t="s">
        <v>59</v>
      </c>
      <c r="E287" s="4" t="s">
        <v>362</v>
      </c>
      <c r="F287" s="4"/>
      <c r="G287" s="99">
        <f>G288</f>
        <v>799.1</v>
      </c>
      <c r="H287" s="99">
        <f t="shared" si="152"/>
        <v>0</v>
      </c>
      <c r="I287" s="99">
        <f t="shared" si="152"/>
        <v>799.1</v>
      </c>
    </row>
    <row r="288" spans="1:9" ht="60" customHeight="1" x14ac:dyDescent="0.2">
      <c r="A288" s="5" t="s">
        <v>361</v>
      </c>
      <c r="B288" s="4" t="s">
        <v>87</v>
      </c>
      <c r="C288" s="4" t="s">
        <v>15</v>
      </c>
      <c r="D288" s="4" t="s">
        <v>59</v>
      </c>
      <c r="E288" s="4" t="s">
        <v>363</v>
      </c>
      <c r="F288" s="4"/>
      <c r="G288" s="99">
        <f t="shared" ref="G288" si="153">G289+G290</f>
        <v>799.1</v>
      </c>
      <c r="H288" s="99">
        <f t="shared" ref="H288:I288" si="154">H289+H290</f>
        <v>0</v>
      </c>
      <c r="I288" s="99">
        <f t="shared" si="154"/>
        <v>799.1</v>
      </c>
    </row>
    <row r="289" spans="1:9" ht="60" customHeight="1" x14ac:dyDescent="0.2">
      <c r="A289" s="5" t="s">
        <v>38</v>
      </c>
      <c r="B289" s="4" t="s">
        <v>87</v>
      </c>
      <c r="C289" s="4" t="s">
        <v>15</v>
      </c>
      <c r="D289" s="4" t="s">
        <v>59</v>
      </c>
      <c r="E289" s="4" t="s">
        <v>363</v>
      </c>
      <c r="F289" s="4" t="s">
        <v>34</v>
      </c>
      <c r="G289" s="99">
        <v>610.09199999999998</v>
      </c>
      <c r="H289" s="99"/>
      <c r="I289" s="76">
        <f>G289+H289</f>
        <v>610.09199999999998</v>
      </c>
    </row>
    <row r="290" spans="1:9" ht="24" customHeight="1" x14ac:dyDescent="0.2">
      <c r="A290" s="5" t="s">
        <v>47</v>
      </c>
      <c r="B290" s="4" t="s">
        <v>87</v>
      </c>
      <c r="C290" s="4" t="s">
        <v>15</v>
      </c>
      <c r="D290" s="4" t="s">
        <v>59</v>
      </c>
      <c r="E290" s="4" t="s">
        <v>363</v>
      </c>
      <c r="F290" s="4" t="s">
        <v>51</v>
      </c>
      <c r="G290" s="99">
        <v>189.00800000000001</v>
      </c>
      <c r="H290" s="99"/>
      <c r="I290" s="76">
        <f>G290+H290</f>
        <v>189.00800000000001</v>
      </c>
    </row>
    <row r="291" spans="1:9" ht="57" customHeight="1" x14ac:dyDescent="0.2">
      <c r="A291" s="5" t="s">
        <v>364</v>
      </c>
      <c r="B291" s="4" t="s">
        <v>87</v>
      </c>
      <c r="C291" s="4" t="s">
        <v>15</v>
      </c>
      <c r="D291" s="4" t="s">
        <v>59</v>
      </c>
      <c r="E291" s="4" t="s">
        <v>131</v>
      </c>
      <c r="F291" s="4"/>
      <c r="G291" s="99">
        <f>G292</f>
        <v>0.3</v>
      </c>
      <c r="H291" s="99">
        <f t="shared" ref="H291:I292" si="155">H292</f>
        <v>0</v>
      </c>
      <c r="I291" s="99">
        <f t="shared" si="155"/>
        <v>0.3</v>
      </c>
    </row>
    <row r="292" spans="1:9" ht="53.25" customHeight="1" x14ac:dyDescent="0.2">
      <c r="A292" s="5" t="s">
        <v>134</v>
      </c>
      <c r="B292" s="4" t="s">
        <v>87</v>
      </c>
      <c r="C292" s="4" t="s">
        <v>15</v>
      </c>
      <c r="D292" s="4" t="s">
        <v>59</v>
      </c>
      <c r="E292" s="4" t="s">
        <v>365</v>
      </c>
      <c r="F292" s="4"/>
      <c r="G292" s="99">
        <f>G293</f>
        <v>0.3</v>
      </c>
      <c r="H292" s="99">
        <f t="shared" si="155"/>
        <v>0</v>
      </c>
      <c r="I292" s="99">
        <f t="shared" si="155"/>
        <v>0.3</v>
      </c>
    </row>
    <row r="293" spans="1:9" ht="48" customHeight="1" x14ac:dyDescent="0.2">
      <c r="A293" s="5" t="s">
        <v>490</v>
      </c>
      <c r="B293" s="4" t="s">
        <v>87</v>
      </c>
      <c r="C293" s="4" t="s">
        <v>15</v>
      </c>
      <c r="D293" s="4" t="s">
        <v>59</v>
      </c>
      <c r="E293" s="4" t="s">
        <v>366</v>
      </c>
      <c r="F293" s="4"/>
      <c r="G293" s="99">
        <f t="shared" ref="G293:I293" si="156">G294</f>
        <v>0.3</v>
      </c>
      <c r="H293" s="99">
        <f t="shared" si="156"/>
        <v>0</v>
      </c>
      <c r="I293" s="99">
        <f t="shared" si="156"/>
        <v>0.3</v>
      </c>
    </row>
    <row r="294" spans="1:9" ht="24" customHeight="1" x14ac:dyDescent="0.2">
      <c r="A294" s="5" t="s">
        <v>47</v>
      </c>
      <c r="B294" s="4" t="s">
        <v>87</v>
      </c>
      <c r="C294" s="4" t="s">
        <v>15</v>
      </c>
      <c r="D294" s="4" t="s">
        <v>59</v>
      </c>
      <c r="E294" s="4" t="s">
        <v>366</v>
      </c>
      <c r="F294" s="4" t="s">
        <v>51</v>
      </c>
      <c r="G294" s="99">
        <v>0.3</v>
      </c>
      <c r="H294" s="99"/>
      <c r="I294" s="76">
        <f>G294+H294</f>
        <v>0.3</v>
      </c>
    </row>
    <row r="295" spans="1:9" ht="24" customHeight="1" x14ac:dyDescent="0.2">
      <c r="A295" s="5" t="s">
        <v>257</v>
      </c>
      <c r="B295" s="4" t="s">
        <v>87</v>
      </c>
      <c r="C295" s="4" t="s">
        <v>15</v>
      </c>
      <c r="D295" s="4" t="s">
        <v>36</v>
      </c>
      <c r="E295" s="4"/>
      <c r="F295" s="4"/>
      <c r="G295" s="99">
        <f>G296</f>
        <v>113.2</v>
      </c>
      <c r="H295" s="99">
        <f t="shared" ref="H295:I297" si="157">H296</f>
        <v>0</v>
      </c>
      <c r="I295" s="99">
        <f t="shared" si="157"/>
        <v>113.2</v>
      </c>
    </row>
    <row r="296" spans="1:9" ht="36" customHeight="1" x14ac:dyDescent="0.2">
      <c r="A296" s="5" t="s">
        <v>350</v>
      </c>
      <c r="B296" s="4" t="s">
        <v>87</v>
      </c>
      <c r="C296" s="4" t="s">
        <v>15</v>
      </c>
      <c r="D296" s="4" t="s">
        <v>36</v>
      </c>
      <c r="E296" s="4" t="s">
        <v>12</v>
      </c>
      <c r="F296" s="4"/>
      <c r="G296" s="96">
        <f>G297</f>
        <v>113.2</v>
      </c>
      <c r="H296" s="96">
        <f t="shared" si="157"/>
        <v>0</v>
      </c>
      <c r="I296" s="96">
        <f t="shared" si="157"/>
        <v>113.2</v>
      </c>
    </row>
    <row r="297" spans="1:9" ht="36" customHeight="1" x14ac:dyDescent="0.2">
      <c r="A297" s="5" t="s">
        <v>189</v>
      </c>
      <c r="B297" s="4" t="s">
        <v>87</v>
      </c>
      <c r="C297" s="4" t="s">
        <v>15</v>
      </c>
      <c r="D297" s="4" t="s">
        <v>36</v>
      </c>
      <c r="E297" s="4" t="s">
        <v>351</v>
      </c>
      <c r="F297" s="4"/>
      <c r="G297" s="96">
        <f>G298</f>
        <v>113.2</v>
      </c>
      <c r="H297" s="96">
        <f t="shared" si="157"/>
        <v>0</v>
      </c>
      <c r="I297" s="96">
        <f t="shared" si="157"/>
        <v>113.2</v>
      </c>
    </row>
    <row r="298" spans="1:9" ht="48" customHeight="1" x14ac:dyDescent="0.2">
      <c r="A298" s="5" t="s">
        <v>173</v>
      </c>
      <c r="B298" s="4" t="s">
        <v>87</v>
      </c>
      <c r="C298" s="4" t="s">
        <v>15</v>
      </c>
      <c r="D298" s="4" t="s">
        <v>36</v>
      </c>
      <c r="E298" s="4" t="s">
        <v>172</v>
      </c>
      <c r="F298" s="4"/>
      <c r="G298" s="96">
        <f>G299</f>
        <v>113.2</v>
      </c>
      <c r="H298" s="96">
        <f t="shared" ref="H298:I298" si="158">H299</f>
        <v>0</v>
      </c>
      <c r="I298" s="96">
        <f t="shared" si="158"/>
        <v>113.2</v>
      </c>
    </row>
    <row r="299" spans="1:9" ht="24" customHeight="1" x14ac:dyDescent="0.2">
      <c r="A299" s="5" t="s">
        <v>47</v>
      </c>
      <c r="B299" s="4" t="s">
        <v>87</v>
      </c>
      <c r="C299" s="4" t="s">
        <v>15</v>
      </c>
      <c r="D299" s="4" t="s">
        <v>36</v>
      </c>
      <c r="E299" s="4" t="s">
        <v>172</v>
      </c>
      <c r="F299" s="4" t="s">
        <v>51</v>
      </c>
      <c r="G299" s="96">
        <v>113.2</v>
      </c>
      <c r="H299" s="96"/>
      <c r="I299" s="76">
        <f>G299+H299</f>
        <v>113.2</v>
      </c>
    </row>
    <row r="300" spans="1:9" ht="24" customHeight="1" x14ac:dyDescent="0.2">
      <c r="A300" s="5" t="s">
        <v>194</v>
      </c>
      <c r="B300" s="4" t="s">
        <v>87</v>
      </c>
      <c r="C300" s="4" t="s">
        <v>15</v>
      </c>
      <c r="D300" s="4" t="s">
        <v>53</v>
      </c>
      <c r="E300" s="4"/>
      <c r="F300" s="4"/>
      <c r="G300" s="76">
        <f>G301</f>
        <v>813.14</v>
      </c>
      <c r="H300" s="76">
        <f t="shared" ref="H300:I300" si="159">H301</f>
        <v>0</v>
      </c>
      <c r="I300" s="76">
        <f t="shared" si="159"/>
        <v>813.14</v>
      </c>
    </row>
    <row r="301" spans="1:9" ht="36" customHeight="1" x14ac:dyDescent="0.2">
      <c r="A301" s="5" t="s">
        <v>188</v>
      </c>
      <c r="B301" s="4" t="s">
        <v>87</v>
      </c>
      <c r="C301" s="4" t="s">
        <v>15</v>
      </c>
      <c r="D301" s="4" t="s">
        <v>53</v>
      </c>
      <c r="E301" s="4" t="s">
        <v>187</v>
      </c>
      <c r="F301" s="4"/>
      <c r="G301" s="96">
        <f t="shared" ref="G301" si="160">G302+G304</f>
        <v>813.14</v>
      </c>
      <c r="H301" s="96">
        <f t="shared" ref="H301:I301" si="161">H302+H304</f>
        <v>0</v>
      </c>
      <c r="I301" s="96">
        <f t="shared" si="161"/>
        <v>813.14</v>
      </c>
    </row>
    <row r="302" spans="1:9" ht="36" customHeight="1" x14ac:dyDescent="0.2">
      <c r="A302" s="5" t="s">
        <v>186</v>
      </c>
      <c r="B302" s="4" t="s">
        <v>87</v>
      </c>
      <c r="C302" s="4" t="s">
        <v>15</v>
      </c>
      <c r="D302" s="4" t="s">
        <v>53</v>
      </c>
      <c r="E302" s="4" t="s">
        <v>185</v>
      </c>
      <c r="F302" s="4"/>
      <c r="G302" s="96">
        <f t="shared" ref="G302:I302" si="162">G303</f>
        <v>808.14</v>
      </c>
      <c r="H302" s="96">
        <f t="shared" si="162"/>
        <v>0</v>
      </c>
      <c r="I302" s="96">
        <f t="shared" si="162"/>
        <v>808.14</v>
      </c>
    </row>
    <row r="303" spans="1:9" ht="60" customHeight="1" x14ac:dyDescent="0.2">
      <c r="A303" s="5" t="s">
        <v>38</v>
      </c>
      <c r="B303" s="4" t="s">
        <v>87</v>
      </c>
      <c r="C303" s="4" t="s">
        <v>15</v>
      </c>
      <c r="D303" s="4" t="s">
        <v>53</v>
      </c>
      <c r="E303" s="4" t="s">
        <v>185</v>
      </c>
      <c r="F303" s="4" t="s">
        <v>34</v>
      </c>
      <c r="G303" s="96">
        <v>808.14</v>
      </c>
      <c r="H303" s="96"/>
      <c r="I303" s="76">
        <f>G303+H303</f>
        <v>808.14</v>
      </c>
    </row>
    <row r="304" spans="1:9" ht="24" customHeight="1" x14ac:dyDescent="0.2">
      <c r="A304" s="5" t="s">
        <v>184</v>
      </c>
      <c r="B304" s="4" t="s">
        <v>87</v>
      </c>
      <c r="C304" s="4" t="s">
        <v>15</v>
      </c>
      <c r="D304" s="4" t="s">
        <v>53</v>
      </c>
      <c r="E304" s="4" t="s">
        <v>183</v>
      </c>
      <c r="F304" s="4"/>
      <c r="G304" s="96">
        <f t="shared" ref="G304:I304" si="163">G305</f>
        <v>5</v>
      </c>
      <c r="H304" s="96">
        <f t="shared" si="163"/>
        <v>0</v>
      </c>
      <c r="I304" s="96">
        <f t="shared" si="163"/>
        <v>5</v>
      </c>
    </row>
    <row r="305" spans="1:9" ht="24" customHeight="1" x14ac:dyDescent="0.2">
      <c r="A305" s="5" t="s">
        <v>47</v>
      </c>
      <c r="B305" s="4" t="s">
        <v>87</v>
      </c>
      <c r="C305" s="4" t="s">
        <v>15</v>
      </c>
      <c r="D305" s="4" t="s">
        <v>53</v>
      </c>
      <c r="E305" s="4" t="s">
        <v>183</v>
      </c>
      <c r="F305" s="4" t="s">
        <v>51</v>
      </c>
      <c r="G305" s="96">
        <v>5</v>
      </c>
      <c r="H305" s="96"/>
      <c r="I305" s="76">
        <f>G305+H305</f>
        <v>5</v>
      </c>
    </row>
    <row r="306" spans="1:9" ht="12.75" customHeight="1" x14ac:dyDescent="0.2">
      <c r="A306" s="5" t="s">
        <v>182</v>
      </c>
      <c r="B306" s="4" t="s">
        <v>87</v>
      </c>
      <c r="C306" s="4" t="s">
        <v>15</v>
      </c>
      <c r="D306" s="4" t="s">
        <v>84</v>
      </c>
      <c r="E306" s="4"/>
      <c r="F306" s="4"/>
      <c r="G306" s="96">
        <f>G307</f>
        <v>1040</v>
      </c>
      <c r="H306" s="96">
        <f t="shared" ref="H306:I306" si="164">H307</f>
        <v>-115.69000000000005</v>
      </c>
      <c r="I306" s="96">
        <f t="shared" si="164"/>
        <v>924.31</v>
      </c>
    </row>
    <row r="307" spans="1:9" ht="24" customHeight="1" x14ac:dyDescent="0.2">
      <c r="A307" s="5" t="s">
        <v>181</v>
      </c>
      <c r="B307" s="4">
        <v>800</v>
      </c>
      <c r="C307" s="4" t="s">
        <v>15</v>
      </c>
      <c r="D307" s="4" t="s">
        <v>84</v>
      </c>
      <c r="E307" s="4" t="s">
        <v>180</v>
      </c>
      <c r="F307" s="4"/>
      <c r="G307" s="96">
        <f>G308+G309</f>
        <v>1040</v>
      </c>
      <c r="H307" s="96">
        <f t="shared" ref="H307:I307" si="165">H308+H309</f>
        <v>-115.69000000000005</v>
      </c>
      <c r="I307" s="96">
        <f t="shared" si="165"/>
        <v>924.31</v>
      </c>
    </row>
    <row r="308" spans="1:9" ht="24" customHeight="1" x14ac:dyDescent="0.2">
      <c r="A308" s="5" t="s">
        <v>47</v>
      </c>
      <c r="B308" s="4">
        <v>800</v>
      </c>
      <c r="C308" s="4" t="s">
        <v>15</v>
      </c>
      <c r="D308" s="4" t="s">
        <v>84</v>
      </c>
      <c r="E308" s="4" t="s">
        <v>180</v>
      </c>
      <c r="F308" s="4">
        <v>200</v>
      </c>
      <c r="G308" s="96">
        <v>1040</v>
      </c>
      <c r="H308" s="96">
        <f>-115.957+0.267-924.31</f>
        <v>-1040</v>
      </c>
      <c r="I308" s="76">
        <f>G308+H308</f>
        <v>0</v>
      </c>
    </row>
    <row r="309" spans="1:9" ht="24" customHeight="1" x14ac:dyDescent="0.2">
      <c r="A309" s="5" t="s">
        <v>77</v>
      </c>
      <c r="B309" s="4">
        <v>800</v>
      </c>
      <c r="C309" s="4" t="s">
        <v>15</v>
      </c>
      <c r="D309" s="4" t="s">
        <v>84</v>
      </c>
      <c r="E309" s="4" t="s">
        <v>180</v>
      </c>
      <c r="F309" s="4" t="s">
        <v>87</v>
      </c>
      <c r="G309" s="96"/>
      <c r="H309" s="96">
        <f>924.31</f>
        <v>924.31</v>
      </c>
      <c r="I309" s="76">
        <f>G309+H309</f>
        <v>924.31</v>
      </c>
    </row>
    <row r="310" spans="1:9" ht="12.75" customHeight="1" x14ac:dyDescent="0.2">
      <c r="A310" s="5" t="s">
        <v>178</v>
      </c>
      <c r="B310" s="4" t="s">
        <v>87</v>
      </c>
      <c r="C310" s="4" t="s">
        <v>15</v>
      </c>
      <c r="D310" s="4" t="s">
        <v>24</v>
      </c>
      <c r="E310" s="4"/>
      <c r="F310" s="4"/>
      <c r="G310" s="76">
        <f>G311+G315+G320+G326+G332+G336</f>
        <v>902.4</v>
      </c>
      <c r="H310" s="76">
        <f>H311+H315+H320+H326+H332+H336</f>
        <v>0</v>
      </c>
      <c r="I310" s="76">
        <f t="shared" ref="I310" si="166">I311+I315+I320+I326+I332+I336</f>
        <v>902.4</v>
      </c>
    </row>
    <row r="311" spans="1:9" ht="63" customHeight="1" x14ac:dyDescent="0.2">
      <c r="A311" s="5" t="s">
        <v>368</v>
      </c>
      <c r="B311" s="4" t="s">
        <v>87</v>
      </c>
      <c r="C311" s="4" t="s">
        <v>15</v>
      </c>
      <c r="D311" s="4" t="s">
        <v>24</v>
      </c>
      <c r="E311" s="4" t="s">
        <v>31</v>
      </c>
      <c r="F311" s="4"/>
      <c r="G311" s="96">
        <f>G312</f>
        <v>0.1</v>
      </c>
      <c r="H311" s="96">
        <f t="shared" ref="H311:I311" si="167">H312</f>
        <v>0</v>
      </c>
      <c r="I311" s="96">
        <f t="shared" si="167"/>
        <v>0.1</v>
      </c>
    </row>
    <row r="312" spans="1:9" ht="63" customHeight="1" x14ac:dyDescent="0.2">
      <c r="A312" s="5" t="s">
        <v>369</v>
      </c>
      <c r="B312" s="4" t="s">
        <v>87</v>
      </c>
      <c r="C312" s="4" t="s">
        <v>15</v>
      </c>
      <c r="D312" s="4" t="s">
        <v>24</v>
      </c>
      <c r="E312" s="4" t="s">
        <v>370</v>
      </c>
      <c r="F312" s="4"/>
      <c r="G312" s="96">
        <f>G313</f>
        <v>0.1</v>
      </c>
      <c r="H312" s="96">
        <f t="shared" ref="H312:I312" si="168">H313</f>
        <v>0</v>
      </c>
      <c r="I312" s="96">
        <f t="shared" si="168"/>
        <v>0.1</v>
      </c>
    </row>
    <row r="313" spans="1:9" ht="36" customHeight="1" x14ac:dyDescent="0.2">
      <c r="A313" s="5" t="s">
        <v>177</v>
      </c>
      <c r="B313" s="4" t="s">
        <v>87</v>
      </c>
      <c r="C313" s="4" t="s">
        <v>15</v>
      </c>
      <c r="D313" s="4" t="s">
        <v>24</v>
      </c>
      <c r="E313" s="4" t="s">
        <v>176</v>
      </c>
      <c r="F313" s="4"/>
      <c r="G313" s="96">
        <f t="shared" ref="G313:I313" si="169">G314</f>
        <v>0.1</v>
      </c>
      <c r="H313" s="96">
        <f t="shared" si="169"/>
        <v>0</v>
      </c>
      <c r="I313" s="96">
        <f t="shared" si="169"/>
        <v>0.1</v>
      </c>
    </row>
    <row r="314" spans="1:9" ht="24" customHeight="1" x14ac:dyDescent="0.2">
      <c r="A314" s="5" t="s">
        <v>47</v>
      </c>
      <c r="B314" s="4" t="s">
        <v>87</v>
      </c>
      <c r="C314" s="4" t="s">
        <v>15</v>
      </c>
      <c r="D314" s="4" t="s">
        <v>24</v>
      </c>
      <c r="E314" s="4" t="s">
        <v>176</v>
      </c>
      <c r="F314" s="4">
        <v>200</v>
      </c>
      <c r="G314" s="96">
        <v>0.1</v>
      </c>
      <c r="H314" s="96"/>
      <c r="I314" s="76">
        <f>G314+H314</f>
        <v>0.1</v>
      </c>
    </row>
    <row r="315" spans="1:9" ht="48" customHeight="1" x14ac:dyDescent="0.2">
      <c r="A315" s="5" t="s">
        <v>371</v>
      </c>
      <c r="B315" s="4" t="s">
        <v>87</v>
      </c>
      <c r="C315" s="4" t="s">
        <v>15</v>
      </c>
      <c r="D315" s="4" t="s">
        <v>24</v>
      </c>
      <c r="E315" s="4" t="s">
        <v>41</v>
      </c>
      <c r="F315" s="4"/>
      <c r="G315" s="96">
        <f>G316</f>
        <v>628.79999999999995</v>
      </c>
      <c r="H315" s="96">
        <f t="shared" ref="H315:I316" si="170">H316</f>
        <v>0</v>
      </c>
      <c r="I315" s="96">
        <f t="shared" si="170"/>
        <v>628.79999999999995</v>
      </c>
    </row>
    <row r="316" spans="1:9" ht="50.25" customHeight="1" x14ac:dyDescent="0.2">
      <c r="A316" s="5" t="s">
        <v>474</v>
      </c>
      <c r="B316" s="4" t="s">
        <v>87</v>
      </c>
      <c r="C316" s="4" t="s">
        <v>15</v>
      </c>
      <c r="D316" s="4" t="s">
        <v>24</v>
      </c>
      <c r="E316" s="4" t="s">
        <v>372</v>
      </c>
      <c r="F316" s="4"/>
      <c r="G316" s="96">
        <f>G317</f>
        <v>628.79999999999995</v>
      </c>
      <c r="H316" s="96">
        <f t="shared" si="170"/>
        <v>0</v>
      </c>
      <c r="I316" s="96">
        <f t="shared" si="170"/>
        <v>628.79999999999995</v>
      </c>
    </row>
    <row r="317" spans="1:9" ht="48" customHeight="1" x14ac:dyDescent="0.2">
      <c r="A317" s="5" t="s">
        <v>175</v>
      </c>
      <c r="B317" s="4" t="s">
        <v>87</v>
      </c>
      <c r="C317" s="4" t="s">
        <v>15</v>
      </c>
      <c r="D317" s="4" t="s">
        <v>24</v>
      </c>
      <c r="E317" s="4" t="s">
        <v>174</v>
      </c>
      <c r="F317" s="4"/>
      <c r="G317" s="96">
        <f>G318+G319</f>
        <v>628.79999999999995</v>
      </c>
      <c r="H317" s="96">
        <f t="shared" ref="H317:I317" si="171">H318+H319</f>
        <v>0</v>
      </c>
      <c r="I317" s="96">
        <f t="shared" si="171"/>
        <v>628.79999999999995</v>
      </c>
    </row>
    <row r="318" spans="1:9" ht="24" customHeight="1" x14ac:dyDescent="0.2">
      <c r="A318" s="5" t="s">
        <v>38</v>
      </c>
      <c r="B318" s="4" t="s">
        <v>87</v>
      </c>
      <c r="C318" s="4" t="s">
        <v>15</v>
      </c>
      <c r="D318" s="4" t="s">
        <v>24</v>
      </c>
      <c r="E318" s="4" t="s">
        <v>174</v>
      </c>
      <c r="F318" s="4" t="s">
        <v>34</v>
      </c>
      <c r="G318" s="96">
        <f>419+131+6</f>
        <v>556</v>
      </c>
      <c r="H318" s="96"/>
      <c r="I318" s="76">
        <f>G318+H318</f>
        <v>556</v>
      </c>
    </row>
    <row r="319" spans="1:9" ht="24" customHeight="1" x14ac:dyDescent="0.2">
      <c r="A319" s="5" t="s">
        <v>47</v>
      </c>
      <c r="B319" s="4" t="s">
        <v>87</v>
      </c>
      <c r="C319" s="4" t="s">
        <v>15</v>
      </c>
      <c r="D319" s="4" t="s">
        <v>24</v>
      </c>
      <c r="E319" s="4" t="s">
        <v>174</v>
      </c>
      <c r="F319" s="4" t="s">
        <v>51</v>
      </c>
      <c r="G319" s="96">
        <v>72.8</v>
      </c>
      <c r="H319" s="96"/>
      <c r="I319" s="76">
        <f>G319+H319</f>
        <v>72.8</v>
      </c>
    </row>
    <row r="320" spans="1:9" ht="59.25" customHeight="1" x14ac:dyDescent="0.2">
      <c r="A320" s="5" t="s">
        <v>350</v>
      </c>
      <c r="B320" s="4" t="s">
        <v>87</v>
      </c>
      <c r="C320" s="4" t="s">
        <v>15</v>
      </c>
      <c r="D320" s="4" t="s">
        <v>24</v>
      </c>
      <c r="E320" s="4" t="s">
        <v>12</v>
      </c>
      <c r="F320" s="4"/>
      <c r="G320" s="96">
        <f>G321</f>
        <v>237.5</v>
      </c>
      <c r="H320" s="96">
        <f t="shared" ref="H320:I320" si="172">H321</f>
        <v>0</v>
      </c>
      <c r="I320" s="96">
        <f t="shared" si="172"/>
        <v>237.5</v>
      </c>
    </row>
    <row r="321" spans="1:9" ht="59.25" customHeight="1" x14ac:dyDescent="0.2">
      <c r="A321" s="5" t="s">
        <v>189</v>
      </c>
      <c r="B321" s="4" t="s">
        <v>87</v>
      </c>
      <c r="C321" s="4" t="s">
        <v>15</v>
      </c>
      <c r="D321" s="4" t="s">
        <v>24</v>
      </c>
      <c r="E321" s="4" t="s">
        <v>351</v>
      </c>
      <c r="F321" s="4"/>
      <c r="G321" s="96">
        <f>G322+G324</f>
        <v>237.5</v>
      </c>
      <c r="H321" s="96">
        <f t="shared" ref="H321:I321" si="173">H322+H324</f>
        <v>0</v>
      </c>
      <c r="I321" s="96">
        <f t="shared" si="173"/>
        <v>237.5</v>
      </c>
    </row>
    <row r="322" spans="1:9" ht="36" customHeight="1" x14ac:dyDescent="0.2">
      <c r="A322" s="5" t="s">
        <v>491</v>
      </c>
      <c r="B322" s="4" t="s">
        <v>87</v>
      </c>
      <c r="C322" s="4" t="s">
        <v>15</v>
      </c>
      <c r="D322" s="4" t="s">
        <v>24</v>
      </c>
      <c r="E322" s="4" t="s">
        <v>171</v>
      </c>
      <c r="F322" s="4"/>
      <c r="G322" s="96">
        <f t="shared" ref="G322:I322" si="174">G323</f>
        <v>51.6</v>
      </c>
      <c r="H322" s="96">
        <f t="shared" si="174"/>
        <v>0</v>
      </c>
      <c r="I322" s="96">
        <f t="shared" si="174"/>
        <v>51.6</v>
      </c>
    </row>
    <row r="323" spans="1:9" ht="24" customHeight="1" x14ac:dyDescent="0.2">
      <c r="A323" s="5" t="s">
        <v>47</v>
      </c>
      <c r="B323" s="4" t="s">
        <v>87</v>
      </c>
      <c r="C323" s="4" t="s">
        <v>15</v>
      </c>
      <c r="D323" s="4" t="s">
        <v>24</v>
      </c>
      <c r="E323" s="4" t="s">
        <v>171</v>
      </c>
      <c r="F323" s="4" t="s">
        <v>51</v>
      </c>
      <c r="G323" s="96">
        <v>51.6</v>
      </c>
      <c r="H323" s="96"/>
      <c r="I323" s="76">
        <f>G323+H323</f>
        <v>51.6</v>
      </c>
    </row>
    <row r="324" spans="1:9" ht="60" customHeight="1" x14ac:dyDescent="0.2">
      <c r="A324" s="5" t="s">
        <v>492</v>
      </c>
      <c r="B324" s="4" t="s">
        <v>87</v>
      </c>
      <c r="C324" s="4" t="s">
        <v>15</v>
      </c>
      <c r="D324" s="4" t="s">
        <v>24</v>
      </c>
      <c r="E324" s="4" t="s">
        <v>170</v>
      </c>
      <c r="F324" s="4"/>
      <c r="G324" s="96">
        <f t="shared" ref="G324:I324" si="175">G325</f>
        <v>185.9</v>
      </c>
      <c r="H324" s="96">
        <f t="shared" si="175"/>
        <v>0</v>
      </c>
      <c r="I324" s="96">
        <f t="shared" si="175"/>
        <v>185.9</v>
      </c>
    </row>
    <row r="325" spans="1:9" ht="60" customHeight="1" x14ac:dyDescent="0.2">
      <c r="A325" s="5" t="s">
        <v>38</v>
      </c>
      <c r="B325" s="4" t="s">
        <v>87</v>
      </c>
      <c r="C325" s="4" t="s">
        <v>15</v>
      </c>
      <c r="D325" s="4" t="s">
        <v>24</v>
      </c>
      <c r="E325" s="4" t="s">
        <v>170</v>
      </c>
      <c r="F325" s="4" t="s">
        <v>34</v>
      </c>
      <c r="G325" s="96">
        <v>185.9</v>
      </c>
      <c r="H325" s="96"/>
      <c r="I325" s="76">
        <f>G325+H325</f>
        <v>185.9</v>
      </c>
    </row>
    <row r="326" spans="1:9" ht="59.25" customHeight="1" x14ac:dyDescent="0.2">
      <c r="A326" s="5" t="s">
        <v>373</v>
      </c>
      <c r="B326" s="4" t="s">
        <v>87</v>
      </c>
      <c r="C326" s="4" t="s">
        <v>15</v>
      </c>
      <c r="D326" s="4" t="s">
        <v>24</v>
      </c>
      <c r="E326" s="4" t="s">
        <v>136</v>
      </c>
      <c r="F326" s="4"/>
      <c r="G326" s="97">
        <f>G327</f>
        <v>20</v>
      </c>
      <c r="H326" s="97">
        <f t="shared" ref="H326:I327" si="176">H327</f>
        <v>0</v>
      </c>
      <c r="I326" s="97">
        <f t="shared" si="176"/>
        <v>20</v>
      </c>
    </row>
    <row r="327" spans="1:9" ht="48" customHeight="1" x14ac:dyDescent="0.2">
      <c r="A327" s="5" t="s">
        <v>375</v>
      </c>
      <c r="B327" s="4" t="s">
        <v>87</v>
      </c>
      <c r="C327" s="4" t="s">
        <v>15</v>
      </c>
      <c r="D327" s="4" t="s">
        <v>24</v>
      </c>
      <c r="E327" s="4" t="s">
        <v>376</v>
      </c>
      <c r="F327" s="4"/>
      <c r="G327" s="97">
        <f>G328</f>
        <v>20</v>
      </c>
      <c r="H327" s="97">
        <f t="shared" si="176"/>
        <v>0</v>
      </c>
      <c r="I327" s="97">
        <f t="shared" si="176"/>
        <v>20</v>
      </c>
    </row>
    <row r="328" spans="1:9" ht="36" customHeight="1" x14ac:dyDescent="0.2">
      <c r="A328" s="5" t="s">
        <v>300</v>
      </c>
      <c r="B328" s="4" t="s">
        <v>87</v>
      </c>
      <c r="C328" s="4" t="s">
        <v>15</v>
      </c>
      <c r="D328" s="4" t="s">
        <v>24</v>
      </c>
      <c r="E328" s="4" t="s">
        <v>156</v>
      </c>
      <c r="F328" s="4"/>
      <c r="G328" s="97">
        <f t="shared" ref="G328" si="177">G329+G330</f>
        <v>20</v>
      </c>
      <c r="H328" s="97">
        <f t="shared" ref="H328:I328" si="178">H329+H330</f>
        <v>0</v>
      </c>
      <c r="I328" s="97">
        <f t="shared" si="178"/>
        <v>20</v>
      </c>
    </row>
    <row r="329" spans="1:9" ht="24" hidden="1" customHeight="1" x14ac:dyDescent="0.2">
      <c r="A329" s="5" t="s">
        <v>47</v>
      </c>
      <c r="B329" s="4" t="s">
        <v>87</v>
      </c>
      <c r="C329" s="4" t="s">
        <v>15</v>
      </c>
      <c r="D329" s="4" t="s">
        <v>24</v>
      </c>
      <c r="E329" s="4" t="s">
        <v>156</v>
      </c>
      <c r="F329" s="4">
        <v>200</v>
      </c>
      <c r="G329" s="97"/>
      <c r="H329" s="97"/>
      <c r="I329" s="76">
        <f>G329+H329</f>
        <v>0</v>
      </c>
    </row>
    <row r="330" spans="1:9" ht="12.75" customHeight="1" x14ac:dyDescent="0.2">
      <c r="A330" s="5" t="s">
        <v>45</v>
      </c>
      <c r="B330" s="4" t="s">
        <v>87</v>
      </c>
      <c r="C330" s="4" t="s">
        <v>15</v>
      </c>
      <c r="D330" s="4" t="s">
        <v>24</v>
      </c>
      <c r="E330" s="4" t="s">
        <v>156</v>
      </c>
      <c r="F330" s="4" t="s">
        <v>43</v>
      </c>
      <c r="G330" s="97">
        <v>20</v>
      </c>
      <c r="H330" s="97"/>
      <c r="I330" s="76">
        <f>G330+H330</f>
        <v>20</v>
      </c>
    </row>
    <row r="331" spans="1:9" ht="36" customHeight="1" x14ac:dyDescent="0.2">
      <c r="A331" s="5" t="s">
        <v>310</v>
      </c>
      <c r="B331" s="4" t="s">
        <v>87</v>
      </c>
      <c r="C331" s="4" t="s">
        <v>15</v>
      </c>
      <c r="D331" s="4" t="s">
        <v>24</v>
      </c>
      <c r="E331" s="4" t="s">
        <v>307</v>
      </c>
      <c r="F331" s="4"/>
      <c r="G331" s="97">
        <f t="shared" ref="G331:I334" si="179">G332</f>
        <v>16</v>
      </c>
      <c r="H331" s="97">
        <f t="shared" si="179"/>
        <v>0</v>
      </c>
      <c r="I331" s="97">
        <f t="shared" si="179"/>
        <v>16</v>
      </c>
    </row>
    <row r="332" spans="1:9" ht="57" customHeight="1" x14ac:dyDescent="0.2">
      <c r="A332" s="5" t="s">
        <v>377</v>
      </c>
      <c r="B332" s="4" t="s">
        <v>87</v>
      </c>
      <c r="C332" s="4" t="s">
        <v>15</v>
      </c>
      <c r="D332" s="4" t="s">
        <v>24</v>
      </c>
      <c r="E332" s="4" t="s">
        <v>308</v>
      </c>
      <c r="F332" s="4"/>
      <c r="G332" s="97">
        <f>G333</f>
        <v>16</v>
      </c>
      <c r="H332" s="97">
        <f t="shared" si="179"/>
        <v>0</v>
      </c>
      <c r="I332" s="97">
        <f t="shared" si="179"/>
        <v>16</v>
      </c>
    </row>
    <row r="333" spans="1:9" ht="36" customHeight="1" x14ac:dyDescent="0.2">
      <c r="A333" s="5" t="s">
        <v>311</v>
      </c>
      <c r="B333" s="4" t="s">
        <v>87</v>
      </c>
      <c r="C333" s="4" t="s">
        <v>15</v>
      </c>
      <c r="D333" s="4" t="s">
        <v>24</v>
      </c>
      <c r="E333" s="4" t="s">
        <v>378</v>
      </c>
      <c r="F333" s="4"/>
      <c r="G333" s="97">
        <f>G334</f>
        <v>16</v>
      </c>
      <c r="H333" s="97">
        <f t="shared" si="179"/>
        <v>0</v>
      </c>
      <c r="I333" s="97">
        <f t="shared" si="179"/>
        <v>16</v>
      </c>
    </row>
    <row r="334" spans="1:9" ht="29.25" customHeight="1" x14ac:dyDescent="0.2">
      <c r="A334" s="5" t="s">
        <v>508</v>
      </c>
      <c r="B334" s="4" t="s">
        <v>87</v>
      </c>
      <c r="C334" s="4" t="s">
        <v>15</v>
      </c>
      <c r="D334" s="4" t="s">
        <v>24</v>
      </c>
      <c r="E334" s="4" t="s">
        <v>309</v>
      </c>
      <c r="F334" s="4"/>
      <c r="G334" s="97">
        <f>G335</f>
        <v>16</v>
      </c>
      <c r="H334" s="97">
        <f t="shared" si="179"/>
        <v>0</v>
      </c>
      <c r="I334" s="97">
        <f t="shared" si="179"/>
        <v>16</v>
      </c>
    </row>
    <row r="335" spans="1:9" ht="24" customHeight="1" x14ac:dyDescent="0.2">
      <c r="A335" s="5" t="s">
        <v>47</v>
      </c>
      <c r="B335" s="4" t="s">
        <v>87</v>
      </c>
      <c r="C335" s="4" t="s">
        <v>15</v>
      </c>
      <c r="D335" s="4" t="s">
        <v>24</v>
      </c>
      <c r="E335" s="4" t="s">
        <v>309</v>
      </c>
      <c r="F335" s="4" t="s">
        <v>51</v>
      </c>
      <c r="G335" s="97">
        <v>16</v>
      </c>
      <c r="H335" s="97"/>
      <c r="I335" s="76">
        <f>G335+H335</f>
        <v>16</v>
      </c>
    </row>
    <row r="336" spans="1:9" ht="48" customHeight="1" x14ac:dyDescent="0.2">
      <c r="A336" s="5" t="s">
        <v>502</v>
      </c>
      <c r="B336" s="4" t="s">
        <v>87</v>
      </c>
      <c r="C336" s="4" t="s">
        <v>15</v>
      </c>
      <c r="D336" s="4" t="s">
        <v>24</v>
      </c>
      <c r="E336" s="4" t="s">
        <v>501</v>
      </c>
      <c r="F336" s="4"/>
      <c r="G336" s="103">
        <f>G337</f>
        <v>0</v>
      </c>
      <c r="H336" s="103">
        <f t="shared" ref="H336:I336" si="180">H337</f>
        <v>0</v>
      </c>
      <c r="I336" s="103">
        <f t="shared" si="180"/>
        <v>0</v>
      </c>
    </row>
    <row r="337" spans="1:9" ht="34.5" customHeight="1" x14ac:dyDescent="0.2">
      <c r="A337" s="5" t="s">
        <v>38</v>
      </c>
      <c r="B337" s="4" t="s">
        <v>87</v>
      </c>
      <c r="C337" s="4" t="s">
        <v>15</v>
      </c>
      <c r="D337" s="4" t="s">
        <v>24</v>
      </c>
      <c r="E337" s="4" t="s">
        <v>501</v>
      </c>
      <c r="F337" s="4" t="s">
        <v>34</v>
      </c>
      <c r="G337" s="103">
        <v>0</v>
      </c>
      <c r="H337" s="103"/>
      <c r="I337" s="76">
        <f>G337+H337</f>
        <v>0</v>
      </c>
    </row>
    <row r="338" spans="1:9" ht="24" customHeight="1" x14ac:dyDescent="0.2">
      <c r="A338" s="5" t="s">
        <v>166</v>
      </c>
      <c r="B338" s="4" t="s">
        <v>87</v>
      </c>
      <c r="C338" s="4" t="s">
        <v>6</v>
      </c>
      <c r="D338" s="4"/>
      <c r="E338" s="4"/>
      <c r="F338" s="4"/>
      <c r="G338" s="95">
        <f>G339+G355</f>
        <v>3599.7999999999997</v>
      </c>
      <c r="H338" s="95">
        <f>H339+H355</f>
        <v>1878.38</v>
      </c>
      <c r="I338" s="95">
        <f>I339+I355</f>
        <v>5478.18</v>
      </c>
    </row>
    <row r="339" spans="1:9" ht="36" customHeight="1" x14ac:dyDescent="0.2">
      <c r="A339" s="5" t="s">
        <v>165</v>
      </c>
      <c r="B339" s="4" t="s">
        <v>87</v>
      </c>
      <c r="C339" s="4" t="s">
        <v>6</v>
      </c>
      <c r="D339" s="4" t="s">
        <v>70</v>
      </c>
      <c r="E339" s="4"/>
      <c r="F339" s="4"/>
      <c r="G339" s="76">
        <f>G340+G349+G353</f>
        <v>3559.7999999999997</v>
      </c>
      <c r="H339" s="76">
        <f t="shared" ref="H339:I339" si="181">H340+H349+H353</f>
        <v>1878.38</v>
      </c>
      <c r="I339" s="76">
        <f t="shared" si="181"/>
        <v>5438.18</v>
      </c>
    </row>
    <row r="340" spans="1:9" ht="79.5" customHeight="1" x14ac:dyDescent="0.2">
      <c r="A340" s="5" t="s">
        <v>476</v>
      </c>
      <c r="B340" s="4" t="s">
        <v>87</v>
      </c>
      <c r="C340" s="4" t="s">
        <v>6</v>
      </c>
      <c r="D340" s="4" t="s">
        <v>70</v>
      </c>
      <c r="E340" s="4" t="s">
        <v>297</v>
      </c>
      <c r="F340" s="4"/>
      <c r="G340" s="97">
        <f>G341+G347</f>
        <v>2759.7999999999997</v>
      </c>
      <c r="H340" s="97">
        <f t="shared" ref="H340:I340" si="182">H341+H347</f>
        <v>223.38</v>
      </c>
      <c r="I340" s="97">
        <f t="shared" si="182"/>
        <v>2983.18</v>
      </c>
    </row>
    <row r="341" spans="1:9" ht="38.25" customHeight="1" x14ac:dyDescent="0.2">
      <c r="A341" s="5" t="s">
        <v>477</v>
      </c>
      <c r="B341" s="4" t="s">
        <v>87</v>
      </c>
      <c r="C341" s="4" t="s">
        <v>6</v>
      </c>
      <c r="D341" s="4" t="s">
        <v>70</v>
      </c>
      <c r="E341" s="4" t="s">
        <v>164</v>
      </c>
      <c r="F341" s="4"/>
      <c r="G341" s="97">
        <f>G342+G344</f>
        <v>2616.1</v>
      </c>
      <c r="H341" s="97">
        <f t="shared" ref="H341:I341" si="183">H342+H344</f>
        <v>0</v>
      </c>
      <c r="I341" s="97">
        <f t="shared" si="183"/>
        <v>2616.1</v>
      </c>
    </row>
    <row r="342" spans="1:9" ht="36" customHeight="1" x14ac:dyDescent="0.2">
      <c r="A342" s="5" t="s">
        <v>288</v>
      </c>
      <c r="B342" s="4" t="s">
        <v>87</v>
      </c>
      <c r="C342" s="4" t="s">
        <v>6</v>
      </c>
      <c r="D342" s="4" t="s">
        <v>70</v>
      </c>
      <c r="E342" s="4" t="s">
        <v>163</v>
      </c>
      <c r="F342" s="4"/>
      <c r="G342" s="97">
        <f>G343</f>
        <v>2600.1</v>
      </c>
      <c r="H342" s="97">
        <f t="shared" ref="H342" si="184">H343</f>
        <v>0</v>
      </c>
      <c r="I342" s="97">
        <f>I343</f>
        <v>2600.1</v>
      </c>
    </row>
    <row r="343" spans="1:9" ht="60" customHeight="1" x14ac:dyDescent="0.2">
      <c r="A343" s="5" t="s">
        <v>38</v>
      </c>
      <c r="B343" s="4" t="s">
        <v>87</v>
      </c>
      <c r="C343" s="4" t="s">
        <v>6</v>
      </c>
      <c r="D343" s="4" t="s">
        <v>70</v>
      </c>
      <c r="E343" s="4" t="s">
        <v>163</v>
      </c>
      <c r="F343" s="4">
        <v>100</v>
      </c>
      <c r="G343" s="97">
        <v>2600.1</v>
      </c>
      <c r="H343" s="97"/>
      <c r="I343" s="76">
        <f>G343+H343</f>
        <v>2600.1</v>
      </c>
    </row>
    <row r="344" spans="1:9" ht="24" customHeight="1" x14ac:dyDescent="0.2">
      <c r="A344" s="5" t="s">
        <v>289</v>
      </c>
      <c r="B344" s="4" t="s">
        <v>87</v>
      </c>
      <c r="C344" s="4" t="s">
        <v>6</v>
      </c>
      <c r="D344" s="4" t="s">
        <v>70</v>
      </c>
      <c r="E344" s="4" t="s">
        <v>162</v>
      </c>
      <c r="F344" s="4"/>
      <c r="G344" s="97">
        <f>G345+G346</f>
        <v>16</v>
      </c>
      <c r="H344" s="97">
        <f t="shared" ref="H344:I344" si="185">H345+H346</f>
        <v>0</v>
      </c>
      <c r="I344" s="97">
        <f t="shared" si="185"/>
        <v>16</v>
      </c>
    </row>
    <row r="345" spans="1:9" ht="24" customHeight="1" x14ac:dyDescent="0.2">
      <c r="A345" s="5" t="s">
        <v>47</v>
      </c>
      <c r="B345" s="4" t="s">
        <v>87</v>
      </c>
      <c r="C345" s="4" t="s">
        <v>6</v>
      </c>
      <c r="D345" s="4" t="s">
        <v>70</v>
      </c>
      <c r="E345" s="4" t="s">
        <v>162</v>
      </c>
      <c r="F345" s="4" t="s">
        <v>51</v>
      </c>
      <c r="G345" s="97">
        <v>15</v>
      </c>
      <c r="H345" s="97">
        <v>-6</v>
      </c>
      <c r="I345" s="76">
        <f>G345+H345</f>
        <v>9</v>
      </c>
    </row>
    <row r="346" spans="1:9" ht="24" customHeight="1" x14ac:dyDescent="0.2">
      <c r="A346" s="5" t="s">
        <v>77</v>
      </c>
      <c r="B346" s="4" t="s">
        <v>87</v>
      </c>
      <c r="C346" s="4" t="s">
        <v>6</v>
      </c>
      <c r="D346" s="4" t="s">
        <v>70</v>
      </c>
      <c r="E346" s="4" t="s">
        <v>162</v>
      </c>
      <c r="F346" s="4" t="s">
        <v>87</v>
      </c>
      <c r="G346" s="97">
        <v>1</v>
      </c>
      <c r="H346" s="97">
        <v>6</v>
      </c>
      <c r="I346" s="76">
        <f>G346+H346</f>
        <v>7</v>
      </c>
    </row>
    <row r="347" spans="1:9" ht="24" customHeight="1" x14ac:dyDescent="0.2">
      <c r="A347" s="5" t="s">
        <v>525</v>
      </c>
      <c r="B347" s="4" t="s">
        <v>87</v>
      </c>
      <c r="C347" s="4" t="s">
        <v>6</v>
      </c>
      <c r="D347" s="4" t="s">
        <v>70</v>
      </c>
      <c r="E347" s="4" t="s">
        <v>546</v>
      </c>
      <c r="F347" s="4"/>
      <c r="G347" s="76">
        <f>G348</f>
        <v>143.69999999999999</v>
      </c>
      <c r="H347" s="76">
        <f t="shared" ref="H347:I347" si="186">H348</f>
        <v>223.38</v>
      </c>
      <c r="I347" s="76">
        <f t="shared" si="186"/>
        <v>367.08</v>
      </c>
    </row>
    <row r="348" spans="1:9" ht="24" customHeight="1" x14ac:dyDescent="0.2">
      <c r="A348" s="5" t="s">
        <v>38</v>
      </c>
      <c r="B348" s="4" t="s">
        <v>87</v>
      </c>
      <c r="C348" s="4" t="s">
        <v>6</v>
      </c>
      <c r="D348" s="4" t="s">
        <v>70</v>
      </c>
      <c r="E348" s="4" t="s">
        <v>546</v>
      </c>
      <c r="F348" s="4" t="s">
        <v>34</v>
      </c>
      <c r="G348" s="76">
        <v>143.69999999999999</v>
      </c>
      <c r="H348" s="76">
        <f>223.38</f>
        <v>223.38</v>
      </c>
      <c r="I348" s="76">
        <f>G348+H348</f>
        <v>367.08</v>
      </c>
    </row>
    <row r="349" spans="1:9" ht="24" customHeight="1" x14ac:dyDescent="0.2">
      <c r="A349" s="5" t="s">
        <v>373</v>
      </c>
      <c r="B349" s="4" t="s">
        <v>87</v>
      </c>
      <c r="C349" s="4" t="s">
        <v>6</v>
      </c>
      <c r="D349" s="4" t="s">
        <v>70</v>
      </c>
      <c r="E349" s="4" t="s">
        <v>136</v>
      </c>
      <c r="F349" s="4"/>
      <c r="G349" s="97">
        <f>G350</f>
        <v>500</v>
      </c>
      <c r="H349" s="97">
        <f t="shared" ref="H349:I350" si="187">H350</f>
        <v>1500</v>
      </c>
      <c r="I349" s="97">
        <f t="shared" si="187"/>
        <v>2000</v>
      </c>
    </row>
    <row r="350" spans="1:9" ht="41.25" customHeight="1" x14ac:dyDescent="0.2">
      <c r="A350" s="5" t="s">
        <v>161</v>
      </c>
      <c r="B350" s="4" t="s">
        <v>87</v>
      </c>
      <c r="C350" s="4" t="s">
        <v>6</v>
      </c>
      <c r="D350" s="4" t="s">
        <v>70</v>
      </c>
      <c r="E350" s="4" t="s">
        <v>380</v>
      </c>
      <c r="F350" s="4"/>
      <c r="G350" s="97">
        <f>G351</f>
        <v>500</v>
      </c>
      <c r="H350" s="97">
        <f t="shared" si="187"/>
        <v>1500</v>
      </c>
      <c r="I350" s="97">
        <f t="shared" si="187"/>
        <v>2000</v>
      </c>
    </row>
    <row r="351" spans="1:9" ht="43.5" customHeight="1" x14ac:dyDescent="0.2">
      <c r="A351" s="5" t="s">
        <v>593</v>
      </c>
      <c r="B351" s="4" t="s">
        <v>87</v>
      </c>
      <c r="C351" s="4" t="s">
        <v>6</v>
      </c>
      <c r="D351" s="4" t="s">
        <v>70</v>
      </c>
      <c r="E351" s="4" t="s">
        <v>592</v>
      </c>
      <c r="F351" s="4"/>
      <c r="G351" s="97">
        <f>G352</f>
        <v>500</v>
      </c>
      <c r="H351" s="97">
        <f t="shared" ref="H351:I351" si="188">H352</f>
        <v>1500</v>
      </c>
      <c r="I351" s="97">
        <f t="shared" si="188"/>
        <v>2000</v>
      </c>
    </row>
    <row r="352" spans="1:9" ht="24" customHeight="1" x14ac:dyDescent="0.2">
      <c r="A352" s="5" t="s">
        <v>47</v>
      </c>
      <c r="B352" s="4" t="s">
        <v>87</v>
      </c>
      <c r="C352" s="4" t="s">
        <v>6</v>
      </c>
      <c r="D352" s="4" t="s">
        <v>70</v>
      </c>
      <c r="E352" s="4" t="s">
        <v>592</v>
      </c>
      <c r="F352" s="4" t="s">
        <v>51</v>
      </c>
      <c r="G352" s="97">
        <v>500</v>
      </c>
      <c r="H352" s="97">
        <f>36+1464</f>
        <v>1500</v>
      </c>
      <c r="I352" s="76">
        <f>G352+H352</f>
        <v>2000</v>
      </c>
    </row>
    <row r="353" spans="1:9" ht="12.75" customHeight="1" x14ac:dyDescent="0.2">
      <c r="A353" s="5" t="s">
        <v>46</v>
      </c>
      <c r="B353" s="4" t="s">
        <v>87</v>
      </c>
      <c r="C353" s="4" t="s">
        <v>6</v>
      </c>
      <c r="D353" s="4" t="s">
        <v>70</v>
      </c>
      <c r="E353" s="4" t="s">
        <v>44</v>
      </c>
      <c r="F353" s="4"/>
      <c r="G353" s="103">
        <f t="shared" ref="G353:I353" si="189">G354</f>
        <v>300</v>
      </c>
      <c r="H353" s="103">
        <f t="shared" si="189"/>
        <v>155</v>
      </c>
      <c r="I353" s="103">
        <f t="shared" si="189"/>
        <v>455</v>
      </c>
    </row>
    <row r="354" spans="1:9" ht="27.75" customHeight="1" x14ac:dyDescent="0.2">
      <c r="A354" s="5" t="s">
        <v>47</v>
      </c>
      <c r="B354" s="4" t="s">
        <v>87</v>
      </c>
      <c r="C354" s="4" t="s">
        <v>6</v>
      </c>
      <c r="D354" s="4" t="s">
        <v>70</v>
      </c>
      <c r="E354" s="4" t="s">
        <v>44</v>
      </c>
      <c r="F354" s="4" t="s">
        <v>51</v>
      </c>
      <c r="G354" s="103">
        <v>300</v>
      </c>
      <c r="H354" s="103">
        <f>155</f>
        <v>155</v>
      </c>
      <c r="I354" s="76">
        <f>G354+H354</f>
        <v>455</v>
      </c>
    </row>
    <row r="355" spans="1:9" ht="24" customHeight="1" x14ac:dyDescent="0.2">
      <c r="A355" s="5" t="s">
        <v>160</v>
      </c>
      <c r="B355" s="4" t="s">
        <v>87</v>
      </c>
      <c r="C355" s="4" t="s">
        <v>6</v>
      </c>
      <c r="D355" s="4" t="s">
        <v>7</v>
      </c>
      <c r="E355" s="4"/>
      <c r="F355" s="4"/>
      <c r="G355" s="95">
        <f>G356</f>
        <v>40</v>
      </c>
      <c r="H355" s="95">
        <f t="shared" ref="H355:I355" si="190">H356</f>
        <v>0</v>
      </c>
      <c r="I355" s="95">
        <f t="shared" si="190"/>
        <v>40</v>
      </c>
    </row>
    <row r="356" spans="1:9" ht="24" customHeight="1" x14ac:dyDescent="0.2">
      <c r="A356" s="5" t="s">
        <v>373</v>
      </c>
      <c r="B356" s="4" t="s">
        <v>87</v>
      </c>
      <c r="C356" s="4" t="s">
        <v>6</v>
      </c>
      <c r="D356" s="4">
        <v>14</v>
      </c>
      <c r="E356" s="4" t="s">
        <v>136</v>
      </c>
      <c r="F356" s="4"/>
      <c r="G356" s="97">
        <f>G357+G360</f>
        <v>40</v>
      </c>
      <c r="H356" s="97">
        <f t="shared" ref="H356:I356" si="191">H357+H360</f>
        <v>0</v>
      </c>
      <c r="I356" s="97">
        <f t="shared" si="191"/>
        <v>40</v>
      </c>
    </row>
    <row r="357" spans="1:9" ht="60" customHeight="1" x14ac:dyDescent="0.2">
      <c r="A357" s="5" t="s">
        <v>159</v>
      </c>
      <c r="B357" s="4" t="s">
        <v>87</v>
      </c>
      <c r="C357" s="4" t="s">
        <v>6</v>
      </c>
      <c r="D357" s="4" t="s">
        <v>7</v>
      </c>
      <c r="E357" s="4" t="s">
        <v>376</v>
      </c>
      <c r="F357" s="4"/>
      <c r="G357" s="97">
        <f>G358</f>
        <v>15</v>
      </c>
      <c r="H357" s="97">
        <f t="shared" ref="H357:I358" si="192">H358</f>
        <v>0</v>
      </c>
      <c r="I357" s="97">
        <f t="shared" si="192"/>
        <v>15</v>
      </c>
    </row>
    <row r="358" spans="1:9" ht="24" x14ac:dyDescent="0.2">
      <c r="A358" s="5" t="s">
        <v>381</v>
      </c>
      <c r="B358" s="4" t="s">
        <v>87</v>
      </c>
      <c r="C358" s="4" t="s">
        <v>6</v>
      </c>
      <c r="D358" s="4" t="s">
        <v>7</v>
      </c>
      <c r="E358" s="4" t="s">
        <v>158</v>
      </c>
      <c r="F358" s="4"/>
      <c r="G358" s="97">
        <f>G359</f>
        <v>15</v>
      </c>
      <c r="H358" s="97">
        <f t="shared" si="192"/>
        <v>0</v>
      </c>
      <c r="I358" s="97">
        <f t="shared" si="192"/>
        <v>15</v>
      </c>
    </row>
    <row r="359" spans="1:9" ht="24" customHeight="1" x14ac:dyDescent="0.2">
      <c r="A359" s="5" t="s">
        <v>47</v>
      </c>
      <c r="B359" s="4" t="s">
        <v>87</v>
      </c>
      <c r="C359" s="4" t="s">
        <v>6</v>
      </c>
      <c r="D359" s="4">
        <v>14</v>
      </c>
      <c r="E359" s="4" t="s">
        <v>158</v>
      </c>
      <c r="F359" s="4">
        <v>200</v>
      </c>
      <c r="G359" s="97">
        <v>15</v>
      </c>
      <c r="H359" s="97"/>
      <c r="I359" s="76">
        <f>G359+H359</f>
        <v>15</v>
      </c>
    </row>
    <row r="360" spans="1:9" ht="48" customHeight="1" x14ac:dyDescent="0.2">
      <c r="A360" s="5" t="s">
        <v>157</v>
      </c>
      <c r="B360" s="4" t="s">
        <v>87</v>
      </c>
      <c r="C360" s="4" t="s">
        <v>6</v>
      </c>
      <c r="D360" s="4" t="s">
        <v>7</v>
      </c>
      <c r="E360" s="4" t="s">
        <v>382</v>
      </c>
      <c r="F360" s="4"/>
      <c r="G360" s="97">
        <f>G361+G363</f>
        <v>25</v>
      </c>
      <c r="H360" s="97">
        <f t="shared" ref="H360:I360" si="193">H361+H363</f>
        <v>0</v>
      </c>
      <c r="I360" s="97">
        <f t="shared" si="193"/>
        <v>25</v>
      </c>
    </row>
    <row r="361" spans="1:9" ht="48" customHeight="1" x14ac:dyDescent="0.2">
      <c r="A361" s="5" t="s">
        <v>384</v>
      </c>
      <c r="B361" s="4" t="s">
        <v>87</v>
      </c>
      <c r="C361" s="4" t="s">
        <v>6</v>
      </c>
      <c r="D361" s="4" t="s">
        <v>7</v>
      </c>
      <c r="E361" s="4" t="s">
        <v>383</v>
      </c>
      <c r="F361" s="4"/>
      <c r="G361" s="97">
        <f>G362</f>
        <v>25</v>
      </c>
      <c r="H361" s="97">
        <f t="shared" ref="H361:I361" si="194">H362</f>
        <v>0</v>
      </c>
      <c r="I361" s="97">
        <f t="shared" si="194"/>
        <v>25</v>
      </c>
    </row>
    <row r="362" spans="1:9" ht="24" customHeight="1" x14ac:dyDescent="0.2">
      <c r="A362" s="5" t="s">
        <v>47</v>
      </c>
      <c r="B362" s="4" t="s">
        <v>87</v>
      </c>
      <c r="C362" s="4" t="s">
        <v>6</v>
      </c>
      <c r="D362" s="4">
        <v>14</v>
      </c>
      <c r="E362" s="4" t="s">
        <v>383</v>
      </c>
      <c r="F362" s="4">
        <v>200</v>
      </c>
      <c r="G362" s="97">
        <v>25</v>
      </c>
      <c r="H362" s="97"/>
      <c r="I362" s="76">
        <f>G362+H362</f>
        <v>25</v>
      </c>
    </row>
    <row r="363" spans="1:9" ht="60" hidden="1" customHeight="1" x14ac:dyDescent="0.2">
      <c r="A363" s="5" t="s">
        <v>305</v>
      </c>
      <c r="B363" s="4" t="s">
        <v>87</v>
      </c>
      <c r="C363" s="4" t="s">
        <v>6</v>
      </c>
      <c r="D363" s="4">
        <v>14</v>
      </c>
      <c r="E363" s="4" t="s">
        <v>385</v>
      </c>
      <c r="F363" s="4"/>
      <c r="G363" s="97">
        <f t="shared" ref="G363" si="195">G364+G365</f>
        <v>0</v>
      </c>
      <c r="H363" s="97">
        <f t="shared" ref="H363:I363" si="196">H364+H365</f>
        <v>0</v>
      </c>
      <c r="I363" s="97">
        <f t="shared" si="196"/>
        <v>0</v>
      </c>
    </row>
    <row r="364" spans="1:9" ht="24" hidden="1" customHeight="1" x14ac:dyDescent="0.2">
      <c r="A364" s="5" t="s">
        <v>47</v>
      </c>
      <c r="B364" s="4" t="s">
        <v>87</v>
      </c>
      <c r="C364" s="4" t="s">
        <v>6</v>
      </c>
      <c r="D364" s="4">
        <v>14</v>
      </c>
      <c r="E364" s="4" t="s">
        <v>385</v>
      </c>
      <c r="F364" s="4">
        <v>200</v>
      </c>
      <c r="G364" s="97"/>
      <c r="H364" s="97"/>
      <c r="I364" s="76">
        <f>G364+H364</f>
        <v>0</v>
      </c>
    </row>
    <row r="365" spans="1:9" ht="12.75" hidden="1" customHeight="1" x14ac:dyDescent="0.2">
      <c r="A365" s="5" t="s">
        <v>45</v>
      </c>
      <c r="B365" s="4" t="s">
        <v>87</v>
      </c>
      <c r="C365" s="4" t="s">
        <v>6</v>
      </c>
      <c r="D365" s="4">
        <v>14</v>
      </c>
      <c r="E365" s="4" t="s">
        <v>385</v>
      </c>
      <c r="F365" s="4" t="s">
        <v>43</v>
      </c>
      <c r="G365" s="97"/>
      <c r="H365" s="97"/>
      <c r="I365" s="76">
        <f>G365+H365</f>
        <v>0</v>
      </c>
    </row>
    <row r="366" spans="1:9" ht="12.75" customHeight="1" x14ac:dyDescent="0.2">
      <c r="A366" s="5" t="s">
        <v>155</v>
      </c>
      <c r="B366" s="4" t="s">
        <v>87</v>
      </c>
      <c r="C366" s="4" t="s">
        <v>59</v>
      </c>
      <c r="D366" s="4"/>
      <c r="E366" s="4"/>
      <c r="F366" s="4"/>
      <c r="G366" s="95">
        <f>G367+G387+G377+G382</f>
        <v>16378.47525</v>
      </c>
      <c r="H366" s="95">
        <f t="shared" ref="H366:I366" si="197">H367+H387+H377+H382</f>
        <v>1915.943</v>
      </c>
      <c r="I366" s="95">
        <f t="shared" si="197"/>
        <v>18294.418249999999</v>
      </c>
    </row>
    <row r="367" spans="1:9" ht="12.75" customHeight="1" x14ac:dyDescent="0.2">
      <c r="A367" s="5" t="s">
        <v>154</v>
      </c>
      <c r="B367" s="4" t="s">
        <v>87</v>
      </c>
      <c r="C367" s="4" t="s">
        <v>59</v>
      </c>
      <c r="D367" s="4" t="s">
        <v>36</v>
      </c>
      <c r="E367" s="4"/>
      <c r="F367" s="4"/>
      <c r="G367" s="95">
        <f>G368</f>
        <v>635.70000000000005</v>
      </c>
      <c r="H367" s="95">
        <f t="shared" ref="H367:I368" si="198">H368</f>
        <v>99</v>
      </c>
      <c r="I367" s="95">
        <f t="shared" si="198"/>
        <v>734.7</v>
      </c>
    </row>
    <row r="368" spans="1:9" ht="60" x14ac:dyDescent="0.2">
      <c r="A368" s="5" t="s">
        <v>367</v>
      </c>
      <c r="B368" s="4" t="s">
        <v>87</v>
      </c>
      <c r="C368" s="4" t="s">
        <v>59</v>
      </c>
      <c r="D368" s="4" t="s">
        <v>36</v>
      </c>
      <c r="E368" s="4" t="s">
        <v>64</v>
      </c>
      <c r="F368" s="4"/>
      <c r="G368" s="96">
        <f>G369</f>
        <v>635.70000000000005</v>
      </c>
      <c r="H368" s="96">
        <f t="shared" si="198"/>
        <v>99</v>
      </c>
      <c r="I368" s="96">
        <f t="shared" si="198"/>
        <v>734.7</v>
      </c>
    </row>
    <row r="369" spans="1:9" ht="36" x14ac:dyDescent="0.2">
      <c r="A369" s="5" t="s">
        <v>153</v>
      </c>
      <c r="B369" s="4" t="s">
        <v>87</v>
      </c>
      <c r="C369" s="4" t="s">
        <v>59</v>
      </c>
      <c r="D369" s="4" t="s">
        <v>36</v>
      </c>
      <c r="E369" s="4" t="s">
        <v>386</v>
      </c>
      <c r="F369" s="4"/>
      <c r="G369" s="96">
        <f>G370+G373+G375</f>
        <v>635.70000000000005</v>
      </c>
      <c r="H369" s="96">
        <f t="shared" ref="H369:I369" si="199">H370+H373+H375</f>
        <v>99</v>
      </c>
      <c r="I369" s="96">
        <f t="shared" si="199"/>
        <v>734.7</v>
      </c>
    </row>
    <row r="370" spans="1:9" ht="30.75" customHeight="1" x14ac:dyDescent="0.2">
      <c r="A370" s="5" t="s">
        <v>387</v>
      </c>
      <c r="B370" s="4" t="s">
        <v>87</v>
      </c>
      <c r="C370" s="4" t="s">
        <v>59</v>
      </c>
      <c r="D370" s="4" t="s">
        <v>36</v>
      </c>
      <c r="E370" s="4" t="s">
        <v>152</v>
      </c>
      <c r="F370" s="4"/>
      <c r="G370" s="96">
        <f>G371+G372</f>
        <v>40</v>
      </c>
      <c r="H370" s="96">
        <f t="shared" ref="H370:I370" si="200">H371+H372</f>
        <v>99</v>
      </c>
      <c r="I370" s="96">
        <f t="shared" si="200"/>
        <v>139</v>
      </c>
    </row>
    <row r="371" spans="1:9" ht="24" x14ac:dyDescent="0.2">
      <c r="A371" s="5" t="s">
        <v>47</v>
      </c>
      <c r="B371" s="4" t="s">
        <v>87</v>
      </c>
      <c r="C371" s="4" t="s">
        <v>59</v>
      </c>
      <c r="D371" s="4" t="s">
        <v>36</v>
      </c>
      <c r="E371" s="4" t="s">
        <v>152</v>
      </c>
      <c r="F371" s="4">
        <v>200</v>
      </c>
      <c r="G371" s="96">
        <v>40</v>
      </c>
      <c r="H371" s="96">
        <f>99</f>
        <v>99</v>
      </c>
      <c r="I371" s="76">
        <f>G371+H371</f>
        <v>139</v>
      </c>
    </row>
    <row r="372" spans="1:9" ht="24" hidden="1" x14ac:dyDescent="0.2">
      <c r="A372" s="5" t="s">
        <v>77</v>
      </c>
      <c r="B372" s="4" t="s">
        <v>87</v>
      </c>
      <c r="C372" s="4" t="s">
        <v>59</v>
      </c>
      <c r="D372" s="4" t="s">
        <v>36</v>
      </c>
      <c r="E372" s="4" t="s">
        <v>152</v>
      </c>
      <c r="F372" s="4" t="s">
        <v>87</v>
      </c>
      <c r="G372" s="96"/>
      <c r="H372" s="96"/>
      <c r="I372" s="76">
        <f>G372+H372</f>
        <v>0</v>
      </c>
    </row>
    <row r="373" spans="1:9" ht="96" x14ac:dyDescent="0.2">
      <c r="A373" s="5" t="s">
        <v>493</v>
      </c>
      <c r="B373" s="4" t="s">
        <v>87</v>
      </c>
      <c r="C373" s="4" t="s">
        <v>59</v>
      </c>
      <c r="D373" s="4" t="s">
        <v>36</v>
      </c>
      <c r="E373" s="4" t="s">
        <v>151</v>
      </c>
      <c r="F373" s="4"/>
      <c r="G373" s="96">
        <f t="shared" ref="G373:I373" si="201">G374</f>
        <v>191.8</v>
      </c>
      <c r="H373" s="96">
        <f t="shared" si="201"/>
        <v>0</v>
      </c>
      <c r="I373" s="96">
        <f t="shared" si="201"/>
        <v>191.8</v>
      </c>
    </row>
    <row r="374" spans="1:9" ht="24" x14ac:dyDescent="0.2">
      <c r="A374" s="5" t="s">
        <v>47</v>
      </c>
      <c r="B374" s="4" t="s">
        <v>87</v>
      </c>
      <c r="C374" s="4" t="s">
        <v>59</v>
      </c>
      <c r="D374" s="4" t="s">
        <v>36</v>
      </c>
      <c r="E374" s="4" t="s">
        <v>151</v>
      </c>
      <c r="F374" s="4" t="s">
        <v>51</v>
      </c>
      <c r="G374" s="96">
        <v>191.8</v>
      </c>
      <c r="H374" s="96"/>
      <c r="I374" s="76">
        <f>G374+H374</f>
        <v>191.8</v>
      </c>
    </row>
    <row r="375" spans="1:9" ht="36" x14ac:dyDescent="0.2">
      <c r="A375" s="5" t="s">
        <v>494</v>
      </c>
      <c r="B375" s="4" t="s">
        <v>87</v>
      </c>
      <c r="C375" s="4" t="s">
        <v>59</v>
      </c>
      <c r="D375" s="4" t="s">
        <v>36</v>
      </c>
      <c r="E375" s="4" t="s">
        <v>150</v>
      </c>
      <c r="F375" s="4"/>
      <c r="G375" s="96">
        <f t="shared" ref="G375:I375" si="202">G376</f>
        <v>403.9</v>
      </c>
      <c r="H375" s="96">
        <f t="shared" si="202"/>
        <v>0</v>
      </c>
      <c r="I375" s="96">
        <f t="shared" si="202"/>
        <v>403.9</v>
      </c>
    </row>
    <row r="376" spans="1:9" ht="24" x14ac:dyDescent="0.2">
      <c r="A376" s="5" t="s">
        <v>47</v>
      </c>
      <c r="B376" s="4" t="s">
        <v>87</v>
      </c>
      <c r="C376" s="4" t="s">
        <v>59</v>
      </c>
      <c r="D376" s="4" t="s">
        <v>36</v>
      </c>
      <c r="E376" s="4" t="s">
        <v>150</v>
      </c>
      <c r="F376" s="4" t="s">
        <v>51</v>
      </c>
      <c r="G376" s="96">
        <v>403.9</v>
      </c>
      <c r="H376" s="96"/>
      <c r="I376" s="76">
        <f>G376+H376</f>
        <v>403.9</v>
      </c>
    </row>
    <row r="377" spans="1:9" ht="31.5" customHeight="1" x14ac:dyDescent="0.2">
      <c r="A377" s="5" t="s">
        <v>149</v>
      </c>
      <c r="B377" s="4" t="s">
        <v>87</v>
      </c>
      <c r="C377" s="4" t="s">
        <v>59</v>
      </c>
      <c r="D377" s="4" t="s">
        <v>70</v>
      </c>
      <c r="E377" s="4"/>
      <c r="F377" s="4"/>
      <c r="G377" s="76">
        <f>G378</f>
        <v>7814.4362499999997</v>
      </c>
      <c r="H377" s="76">
        <f t="shared" ref="H377:I377" si="203">H378</f>
        <v>-2029.8</v>
      </c>
      <c r="I377" s="76">
        <f t="shared" si="203"/>
        <v>5784.6362499999996</v>
      </c>
    </row>
    <row r="378" spans="1:9" ht="47.25" customHeight="1" x14ac:dyDescent="0.2">
      <c r="A378" s="5" t="s">
        <v>374</v>
      </c>
      <c r="B378" s="4" t="s">
        <v>87</v>
      </c>
      <c r="C378" s="4" t="s">
        <v>59</v>
      </c>
      <c r="D378" s="4" t="s">
        <v>70</v>
      </c>
      <c r="E378" s="4" t="s">
        <v>131</v>
      </c>
      <c r="F378" s="4"/>
      <c r="G378" s="97">
        <f>G379</f>
        <v>7814.4362499999997</v>
      </c>
      <c r="H378" s="97">
        <f t="shared" ref="H378:I380" si="204">H379</f>
        <v>-2029.8</v>
      </c>
      <c r="I378" s="97">
        <f t="shared" si="204"/>
        <v>5784.6362499999996</v>
      </c>
    </row>
    <row r="379" spans="1:9" ht="24" customHeight="1" x14ac:dyDescent="0.2">
      <c r="A379" s="5" t="s">
        <v>388</v>
      </c>
      <c r="B379" s="4" t="s">
        <v>87</v>
      </c>
      <c r="C379" s="4" t="s">
        <v>59</v>
      </c>
      <c r="D379" s="4" t="s">
        <v>70</v>
      </c>
      <c r="E379" s="4" t="s">
        <v>389</v>
      </c>
      <c r="F379" s="4"/>
      <c r="G379" s="97">
        <f>G380</f>
        <v>7814.4362499999997</v>
      </c>
      <c r="H379" s="97">
        <f t="shared" si="204"/>
        <v>-2029.8</v>
      </c>
      <c r="I379" s="97">
        <f t="shared" si="204"/>
        <v>5784.6362499999996</v>
      </c>
    </row>
    <row r="380" spans="1:9" ht="36.75" customHeight="1" x14ac:dyDescent="0.2">
      <c r="A380" s="5" t="s">
        <v>391</v>
      </c>
      <c r="B380" s="4" t="s">
        <v>87</v>
      </c>
      <c r="C380" s="4" t="s">
        <v>59</v>
      </c>
      <c r="D380" s="4" t="s">
        <v>70</v>
      </c>
      <c r="E380" s="4" t="s">
        <v>390</v>
      </c>
      <c r="F380" s="4"/>
      <c r="G380" s="97">
        <f>G381</f>
        <v>7814.4362499999997</v>
      </c>
      <c r="H380" s="97">
        <f t="shared" si="204"/>
        <v>-2029.8</v>
      </c>
      <c r="I380" s="97">
        <f t="shared" si="204"/>
        <v>5784.6362499999996</v>
      </c>
    </row>
    <row r="381" spans="1:9" ht="24" customHeight="1" x14ac:dyDescent="0.2">
      <c r="A381" s="5" t="s">
        <v>47</v>
      </c>
      <c r="B381" s="4" t="s">
        <v>87</v>
      </c>
      <c r="C381" s="4" t="s">
        <v>59</v>
      </c>
      <c r="D381" s="4" t="s">
        <v>70</v>
      </c>
      <c r="E381" s="4" t="s">
        <v>390</v>
      </c>
      <c r="F381" s="4" t="s">
        <v>51</v>
      </c>
      <c r="G381" s="97">
        <v>7814.4362499999997</v>
      </c>
      <c r="H381" s="97">
        <f>-250-109.8-1670</f>
        <v>-2029.8</v>
      </c>
      <c r="I381" s="76">
        <f>G381+H381</f>
        <v>5784.6362499999996</v>
      </c>
    </row>
    <row r="382" spans="1:9" ht="24" customHeight="1" x14ac:dyDescent="0.2">
      <c r="A382" s="5" t="s">
        <v>579</v>
      </c>
      <c r="B382" s="4" t="s">
        <v>87</v>
      </c>
      <c r="C382" s="4" t="s">
        <v>59</v>
      </c>
      <c r="D382" s="4" t="s">
        <v>54</v>
      </c>
      <c r="E382" s="4"/>
      <c r="F382" s="4"/>
      <c r="G382" s="97">
        <f>G383</f>
        <v>0</v>
      </c>
      <c r="H382" s="97">
        <f t="shared" ref="H382:I385" si="205">H383</f>
        <v>380</v>
      </c>
      <c r="I382" s="97">
        <f t="shared" si="205"/>
        <v>380</v>
      </c>
    </row>
    <row r="383" spans="1:9" ht="24" customHeight="1" x14ac:dyDescent="0.2">
      <c r="A383" s="5" t="s">
        <v>374</v>
      </c>
      <c r="B383" s="4" t="s">
        <v>87</v>
      </c>
      <c r="C383" s="4" t="s">
        <v>59</v>
      </c>
      <c r="D383" s="4" t="s">
        <v>54</v>
      </c>
      <c r="E383" s="4" t="s">
        <v>131</v>
      </c>
      <c r="F383" s="4"/>
      <c r="G383" s="97">
        <f>G384</f>
        <v>0</v>
      </c>
      <c r="H383" s="97">
        <f t="shared" si="205"/>
        <v>380</v>
      </c>
      <c r="I383" s="97">
        <f t="shared" si="205"/>
        <v>380</v>
      </c>
    </row>
    <row r="384" spans="1:9" ht="24" customHeight="1" x14ac:dyDescent="0.2">
      <c r="A384" s="5" t="s">
        <v>581</v>
      </c>
      <c r="B384" s="4" t="s">
        <v>87</v>
      </c>
      <c r="C384" s="4" t="s">
        <v>59</v>
      </c>
      <c r="D384" s="4" t="s">
        <v>54</v>
      </c>
      <c r="E384" s="4" t="s">
        <v>573</v>
      </c>
      <c r="F384" s="4"/>
      <c r="G384" s="97">
        <f>G385</f>
        <v>0</v>
      </c>
      <c r="H384" s="97">
        <f t="shared" si="205"/>
        <v>380</v>
      </c>
      <c r="I384" s="97">
        <f t="shared" si="205"/>
        <v>380</v>
      </c>
    </row>
    <row r="385" spans="1:9" ht="24" customHeight="1" x14ac:dyDescent="0.2">
      <c r="A385" s="5" t="s">
        <v>580</v>
      </c>
      <c r="B385" s="4" t="s">
        <v>87</v>
      </c>
      <c r="C385" s="4" t="s">
        <v>59</v>
      </c>
      <c r="D385" s="4" t="s">
        <v>54</v>
      </c>
      <c r="E385" s="4" t="s">
        <v>574</v>
      </c>
      <c r="F385" s="4"/>
      <c r="G385" s="97">
        <f>G386</f>
        <v>0</v>
      </c>
      <c r="H385" s="97">
        <f t="shared" si="205"/>
        <v>380</v>
      </c>
      <c r="I385" s="97">
        <f t="shared" si="205"/>
        <v>380</v>
      </c>
    </row>
    <row r="386" spans="1:9" ht="24" customHeight="1" x14ac:dyDescent="0.2">
      <c r="A386" s="5" t="s">
        <v>47</v>
      </c>
      <c r="B386" s="4" t="s">
        <v>87</v>
      </c>
      <c r="C386" s="4" t="s">
        <v>59</v>
      </c>
      <c r="D386" s="4" t="s">
        <v>54</v>
      </c>
      <c r="E386" s="4" t="s">
        <v>574</v>
      </c>
      <c r="F386" s="4" t="s">
        <v>51</v>
      </c>
      <c r="G386" s="97"/>
      <c r="H386" s="97">
        <v>380</v>
      </c>
      <c r="I386" s="76">
        <f>G386+H386</f>
        <v>380</v>
      </c>
    </row>
    <row r="387" spans="1:9" ht="12.75" customHeight="1" x14ac:dyDescent="0.2">
      <c r="A387" s="5" t="s">
        <v>148</v>
      </c>
      <c r="B387" s="4" t="s">
        <v>87</v>
      </c>
      <c r="C387" s="4" t="s">
        <v>59</v>
      </c>
      <c r="D387" s="4" t="s">
        <v>28</v>
      </c>
      <c r="E387" s="4"/>
      <c r="F387" s="4"/>
      <c r="G387" s="95">
        <f>G388+G397+G405+G410+G423</f>
        <v>7928.3389999999999</v>
      </c>
      <c r="H387" s="95">
        <f t="shared" ref="H387:I387" si="206">H388+H397+H405+H410+H423</f>
        <v>3466.7429999999999</v>
      </c>
      <c r="I387" s="95">
        <f t="shared" si="206"/>
        <v>11395.081999999999</v>
      </c>
    </row>
    <row r="388" spans="1:9" ht="48" customHeight="1" x14ac:dyDescent="0.2">
      <c r="A388" s="5" t="s">
        <v>399</v>
      </c>
      <c r="B388" s="5" t="s">
        <v>87</v>
      </c>
      <c r="C388" s="5" t="s">
        <v>59</v>
      </c>
      <c r="D388" s="5" t="s">
        <v>28</v>
      </c>
      <c r="E388" s="5" t="s">
        <v>296</v>
      </c>
      <c r="F388" s="5"/>
      <c r="G388" s="102">
        <f>G389+G395</f>
        <v>1078.96</v>
      </c>
      <c r="H388" s="102">
        <f t="shared" ref="H388:I388" si="207">H389+H395</f>
        <v>35.08</v>
      </c>
      <c r="I388" s="102">
        <f t="shared" si="207"/>
        <v>1114.04</v>
      </c>
    </row>
    <row r="389" spans="1:9" ht="48" customHeight="1" x14ac:dyDescent="0.2">
      <c r="A389" s="5" t="s">
        <v>379</v>
      </c>
      <c r="B389" s="5" t="s">
        <v>87</v>
      </c>
      <c r="C389" s="5" t="s">
        <v>59</v>
      </c>
      <c r="D389" s="5" t="s">
        <v>28</v>
      </c>
      <c r="E389" s="5" t="s">
        <v>400</v>
      </c>
      <c r="F389" s="5"/>
      <c r="G389" s="102">
        <f>G390+G392</f>
        <v>1034.76</v>
      </c>
      <c r="H389" s="102">
        <f t="shared" ref="H389:I389" si="208">H390+H392</f>
        <v>0</v>
      </c>
      <c r="I389" s="102">
        <f t="shared" si="208"/>
        <v>1034.76</v>
      </c>
    </row>
    <row r="390" spans="1:9" ht="36" customHeight="1" x14ac:dyDescent="0.2">
      <c r="A390" s="5" t="s">
        <v>298</v>
      </c>
      <c r="B390" s="5" t="s">
        <v>87</v>
      </c>
      <c r="C390" s="5" t="s">
        <v>59</v>
      </c>
      <c r="D390" s="5" t="s">
        <v>28</v>
      </c>
      <c r="E390" s="5" t="s">
        <v>286</v>
      </c>
      <c r="F390" s="5"/>
      <c r="G390" s="102">
        <f t="shared" ref="G390:I390" si="209">G391</f>
        <v>821.56</v>
      </c>
      <c r="H390" s="102">
        <f t="shared" si="209"/>
        <v>0</v>
      </c>
      <c r="I390" s="102">
        <f t="shared" si="209"/>
        <v>821.56</v>
      </c>
    </row>
    <row r="391" spans="1:9" ht="60" customHeight="1" x14ac:dyDescent="0.2">
      <c r="A391" s="5" t="s">
        <v>38</v>
      </c>
      <c r="B391" s="5" t="s">
        <v>87</v>
      </c>
      <c r="C391" s="5" t="s">
        <v>59</v>
      </c>
      <c r="D391" s="5" t="s">
        <v>28</v>
      </c>
      <c r="E391" s="5" t="s">
        <v>286</v>
      </c>
      <c r="F391" s="5" t="s">
        <v>34</v>
      </c>
      <c r="G391" s="102">
        <v>821.56</v>
      </c>
      <c r="H391" s="102"/>
      <c r="I391" s="76">
        <f>G391+H391</f>
        <v>821.56</v>
      </c>
    </row>
    <row r="392" spans="1:9" ht="36" customHeight="1" x14ac:dyDescent="0.2">
      <c r="A392" s="5" t="s">
        <v>299</v>
      </c>
      <c r="B392" s="5" t="s">
        <v>87</v>
      </c>
      <c r="C392" s="5" t="s">
        <v>59</v>
      </c>
      <c r="D392" s="5" t="s">
        <v>28</v>
      </c>
      <c r="E392" s="5" t="s">
        <v>285</v>
      </c>
      <c r="F392" s="5"/>
      <c r="G392" s="102">
        <f t="shared" ref="G392:I392" si="210">G393+G394</f>
        <v>213.2</v>
      </c>
      <c r="H392" s="102">
        <f t="shared" si="210"/>
        <v>0</v>
      </c>
      <c r="I392" s="102">
        <f t="shared" si="210"/>
        <v>213.2</v>
      </c>
    </row>
    <row r="393" spans="1:9" ht="24" customHeight="1" x14ac:dyDescent="0.2">
      <c r="A393" s="5" t="s">
        <v>47</v>
      </c>
      <c r="B393" s="5" t="s">
        <v>87</v>
      </c>
      <c r="C393" s="5" t="s">
        <v>59</v>
      </c>
      <c r="D393" s="5" t="s">
        <v>28</v>
      </c>
      <c r="E393" s="5" t="s">
        <v>285</v>
      </c>
      <c r="F393" s="5" t="s">
        <v>51</v>
      </c>
      <c r="G393" s="102">
        <v>171.2</v>
      </c>
      <c r="H393" s="102"/>
      <c r="I393" s="76">
        <f>G393+H393</f>
        <v>171.2</v>
      </c>
    </row>
    <row r="394" spans="1:9" ht="24" customHeight="1" x14ac:dyDescent="0.2">
      <c r="A394" s="5" t="s">
        <v>77</v>
      </c>
      <c r="B394" s="5" t="s">
        <v>87</v>
      </c>
      <c r="C394" s="5" t="s">
        <v>59</v>
      </c>
      <c r="D394" s="5" t="s">
        <v>28</v>
      </c>
      <c r="E394" s="5" t="s">
        <v>285</v>
      </c>
      <c r="F394" s="5" t="s">
        <v>87</v>
      </c>
      <c r="G394" s="102">
        <v>42</v>
      </c>
      <c r="H394" s="102">
        <f>-0.2+0.2</f>
        <v>0</v>
      </c>
      <c r="I394" s="76">
        <f>G394+H394</f>
        <v>42</v>
      </c>
    </row>
    <row r="395" spans="1:9" ht="24" customHeight="1" x14ac:dyDescent="0.2">
      <c r="A395" s="5" t="s">
        <v>525</v>
      </c>
      <c r="B395" s="4" t="s">
        <v>87</v>
      </c>
      <c r="C395" s="4" t="s">
        <v>59</v>
      </c>
      <c r="D395" s="4" t="s">
        <v>28</v>
      </c>
      <c r="E395" s="4" t="s">
        <v>547</v>
      </c>
      <c r="F395" s="4"/>
      <c r="G395" s="76">
        <f>G396</f>
        <v>44.2</v>
      </c>
      <c r="H395" s="76">
        <f t="shared" ref="H395:I395" si="211">H396</f>
        <v>35.08</v>
      </c>
      <c r="I395" s="76">
        <f t="shared" si="211"/>
        <v>79.28</v>
      </c>
    </row>
    <row r="396" spans="1:9" ht="24" customHeight="1" x14ac:dyDescent="0.2">
      <c r="A396" s="5" t="s">
        <v>38</v>
      </c>
      <c r="B396" s="4" t="s">
        <v>87</v>
      </c>
      <c r="C396" s="4" t="s">
        <v>59</v>
      </c>
      <c r="D396" s="4" t="s">
        <v>28</v>
      </c>
      <c r="E396" s="4" t="s">
        <v>547</v>
      </c>
      <c r="F396" s="4" t="s">
        <v>34</v>
      </c>
      <c r="G396" s="76">
        <v>44.2</v>
      </c>
      <c r="H396" s="76">
        <v>35.08</v>
      </c>
      <c r="I396" s="76">
        <f>G396+H396</f>
        <v>79.28</v>
      </c>
    </row>
    <row r="397" spans="1:9" ht="51.75" customHeight="1" x14ac:dyDescent="0.2">
      <c r="A397" s="5" t="s">
        <v>392</v>
      </c>
      <c r="B397" s="4" t="s">
        <v>87</v>
      </c>
      <c r="C397" s="4" t="s">
        <v>59</v>
      </c>
      <c r="D397" s="4" t="s">
        <v>28</v>
      </c>
      <c r="E397" s="4" t="s">
        <v>147</v>
      </c>
      <c r="F397" s="4"/>
      <c r="G397" s="98">
        <f>G398+G402</f>
        <v>250</v>
      </c>
      <c r="H397" s="98">
        <f t="shared" ref="H397:I397" si="212">H398+H402</f>
        <v>743.99900000000002</v>
      </c>
      <c r="I397" s="98">
        <f t="shared" si="212"/>
        <v>993.99900000000002</v>
      </c>
    </row>
    <row r="398" spans="1:9" ht="36" customHeight="1" x14ac:dyDescent="0.2">
      <c r="A398" s="5" t="s">
        <v>269</v>
      </c>
      <c r="B398" s="4" t="s">
        <v>87</v>
      </c>
      <c r="C398" s="4" t="s">
        <v>59</v>
      </c>
      <c r="D398" s="4" t="s">
        <v>28</v>
      </c>
      <c r="E398" s="4" t="s">
        <v>393</v>
      </c>
      <c r="F398" s="4"/>
      <c r="G398" s="98">
        <f>G399</f>
        <v>250</v>
      </c>
      <c r="H398" s="98">
        <f t="shared" ref="H398:I398" si="213">H399</f>
        <v>688.99900000000002</v>
      </c>
      <c r="I398" s="98">
        <f t="shared" si="213"/>
        <v>938.99900000000002</v>
      </c>
    </row>
    <row r="399" spans="1:9" ht="44.25" customHeight="1" x14ac:dyDescent="0.2">
      <c r="A399" s="5" t="s">
        <v>394</v>
      </c>
      <c r="B399" s="4" t="s">
        <v>87</v>
      </c>
      <c r="C399" s="4" t="s">
        <v>59</v>
      </c>
      <c r="D399" s="4" t="s">
        <v>28</v>
      </c>
      <c r="E399" s="4" t="s">
        <v>146</v>
      </c>
      <c r="F399" s="4"/>
      <c r="G399" s="98">
        <f>G401+G400</f>
        <v>250</v>
      </c>
      <c r="H399" s="98">
        <f t="shared" ref="H399:I399" si="214">H401+H400</f>
        <v>688.99900000000002</v>
      </c>
      <c r="I399" s="98">
        <f t="shared" si="214"/>
        <v>938.99900000000002</v>
      </c>
    </row>
    <row r="400" spans="1:9" ht="44.25" customHeight="1" x14ac:dyDescent="0.2">
      <c r="A400" s="5" t="s">
        <v>47</v>
      </c>
      <c r="B400" s="4" t="s">
        <v>87</v>
      </c>
      <c r="C400" s="4" t="s">
        <v>59</v>
      </c>
      <c r="D400" s="4" t="s">
        <v>28</v>
      </c>
      <c r="E400" s="4" t="s">
        <v>146</v>
      </c>
      <c r="F400" s="4" t="s">
        <v>51</v>
      </c>
      <c r="G400" s="98">
        <v>50</v>
      </c>
      <c r="H400" s="98">
        <f>98.999</f>
        <v>98.998999999999995</v>
      </c>
      <c r="I400" s="76">
        <f>G400+H400</f>
        <v>148.999</v>
      </c>
    </row>
    <row r="401" spans="1:9" ht="24" customHeight="1" x14ac:dyDescent="0.2">
      <c r="A401" s="5" t="s">
        <v>77</v>
      </c>
      <c r="B401" s="4" t="s">
        <v>87</v>
      </c>
      <c r="C401" s="4" t="s">
        <v>59</v>
      </c>
      <c r="D401" s="4" t="s">
        <v>28</v>
      </c>
      <c r="E401" s="4" t="s">
        <v>146</v>
      </c>
      <c r="F401" s="4" t="s">
        <v>87</v>
      </c>
      <c r="G401" s="98">
        <v>200</v>
      </c>
      <c r="H401" s="98">
        <f>590</f>
        <v>590</v>
      </c>
      <c r="I401" s="76">
        <f>G401+H401</f>
        <v>790</v>
      </c>
    </row>
    <row r="402" spans="1:9" ht="32.25" customHeight="1" x14ac:dyDescent="0.2">
      <c r="A402" s="8" t="s">
        <v>397</v>
      </c>
      <c r="B402" s="4" t="s">
        <v>87</v>
      </c>
      <c r="C402" s="4" t="s">
        <v>59</v>
      </c>
      <c r="D402" s="4" t="s">
        <v>28</v>
      </c>
      <c r="E402" s="4" t="s">
        <v>395</v>
      </c>
      <c r="F402" s="4"/>
      <c r="G402" s="98">
        <f>G403</f>
        <v>0</v>
      </c>
      <c r="H402" s="98">
        <f t="shared" ref="H402" si="215">H403</f>
        <v>55</v>
      </c>
      <c r="I402" s="98">
        <f t="shared" ref="I402" si="216">I403</f>
        <v>55</v>
      </c>
    </row>
    <row r="403" spans="1:9" ht="24" customHeight="1" x14ac:dyDescent="0.2">
      <c r="A403" s="5" t="s">
        <v>398</v>
      </c>
      <c r="B403" s="4" t="s">
        <v>87</v>
      </c>
      <c r="C403" s="4" t="s">
        <v>59</v>
      </c>
      <c r="D403" s="4" t="s">
        <v>28</v>
      </c>
      <c r="E403" s="4" t="s">
        <v>396</v>
      </c>
      <c r="F403" s="4"/>
      <c r="G403" s="98">
        <f t="shared" ref="G403:I403" si="217">G404</f>
        <v>0</v>
      </c>
      <c r="H403" s="98">
        <f t="shared" si="217"/>
        <v>55</v>
      </c>
      <c r="I403" s="98">
        <f t="shared" si="217"/>
        <v>55</v>
      </c>
    </row>
    <row r="404" spans="1:9" ht="24" customHeight="1" x14ac:dyDescent="0.2">
      <c r="A404" s="5" t="s">
        <v>47</v>
      </c>
      <c r="B404" s="4" t="s">
        <v>87</v>
      </c>
      <c r="C404" s="4" t="s">
        <v>59</v>
      </c>
      <c r="D404" s="4" t="s">
        <v>28</v>
      </c>
      <c r="E404" s="4" t="s">
        <v>396</v>
      </c>
      <c r="F404" s="4" t="s">
        <v>51</v>
      </c>
      <c r="G404" s="98"/>
      <c r="H404" s="98">
        <v>55</v>
      </c>
      <c r="I404" s="76">
        <f>G404+H404</f>
        <v>55</v>
      </c>
    </row>
    <row r="405" spans="1:9" ht="48" customHeight="1" x14ac:dyDescent="0.2">
      <c r="A405" s="5" t="s">
        <v>401</v>
      </c>
      <c r="B405" s="4" t="s">
        <v>87</v>
      </c>
      <c r="C405" s="4" t="s">
        <v>59</v>
      </c>
      <c r="D405" s="4" t="s">
        <v>28</v>
      </c>
      <c r="E405" s="4" t="s">
        <v>139</v>
      </c>
      <c r="F405" s="4"/>
      <c r="G405" s="98">
        <f>G406</f>
        <v>5285.61</v>
      </c>
      <c r="H405" s="98">
        <f t="shared" ref="H405:I406" si="218">H406</f>
        <v>1007.6639999999999</v>
      </c>
      <c r="I405" s="98">
        <f t="shared" si="218"/>
        <v>6293.2739999999994</v>
      </c>
    </row>
    <row r="406" spans="1:9" ht="48" customHeight="1" x14ac:dyDescent="0.2">
      <c r="A406" s="5" t="s">
        <v>138</v>
      </c>
      <c r="B406" s="4" t="s">
        <v>87</v>
      </c>
      <c r="C406" s="4" t="s">
        <v>59</v>
      </c>
      <c r="D406" s="4" t="s">
        <v>28</v>
      </c>
      <c r="E406" s="4" t="s">
        <v>402</v>
      </c>
      <c r="F406" s="4"/>
      <c r="G406" s="98">
        <f>G407</f>
        <v>5285.61</v>
      </c>
      <c r="H406" s="98">
        <f t="shared" si="218"/>
        <v>1007.6639999999999</v>
      </c>
      <c r="I406" s="98">
        <f t="shared" si="218"/>
        <v>6293.2739999999994</v>
      </c>
    </row>
    <row r="407" spans="1:9" ht="48" customHeight="1" x14ac:dyDescent="0.2">
      <c r="A407" s="5" t="s">
        <v>403</v>
      </c>
      <c r="B407" s="4" t="s">
        <v>87</v>
      </c>
      <c r="C407" s="4" t="s">
        <v>59</v>
      </c>
      <c r="D407" s="4" t="s">
        <v>28</v>
      </c>
      <c r="E407" s="4" t="s">
        <v>137</v>
      </c>
      <c r="F407" s="4"/>
      <c r="G407" s="98">
        <f>G408+G409</f>
        <v>5285.61</v>
      </c>
      <c r="H407" s="98">
        <f t="shared" ref="H407:I407" si="219">H408+H409</f>
        <v>1007.6639999999999</v>
      </c>
      <c r="I407" s="98">
        <f t="shared" si="219"/>
        <v>6293.2739999999994</v>
      </c>
    </row>
    <row r="408" spans="1:9" ht="24" customHeight="1" x14ac:dyDescent="0.2">
      <c r="A408" s="5" t="s">
        <v>47</v>
      </c>
      <c r="B408" s="4" t="s">
        <v>87</v>
      </c>
      <c r="C408" s="4" t="s">
        <v>59</v>
      </c>
      <c r="D408" s="4" t="s">
        <v>28</v>
      </c>
      <c r="E408" s="4" t="s">
        <v>137</v>
      </c>
      <c r="F408" s="4" t="s">
        <v>51</v>
      </c>
      <c r="G408" s="98">
        <v>4218.41</v>
      </c>
      <c r="H408" s="98">
        <f>1107.331-99.667</f>
        <v>1007.6639999999999</v>
      </c>
      <c r="I408" s="76">
        <f>G408+H408</f>
        <v>5226.0739999999996</v>
      </c>
    </row>
    <row r="409" spans="1:9" ht="24" customHeight="1" x14ac:dyDescent="0.2">
      <c r="A409" s="5" t="s">
        <v>77</v>
      </c>
      <c r="B409" s="4" t="s">
        <v>87</v>
      </c>
      <c r="C409" s="4" t="s">
        <v>59</v>
      </c>
      <c r="D409" s="4" t="s">
        <v>28</v>
      </c>
      <c r="E409" s="4" t="s">
        <v>137</v>
      </c>
      <c r="F409" s="4" t="s">
        <v>87</v>
      </c>
      <c r="G409" s="98">
        <v>1067.2</v>
      </c>
      <c r="H409" s="98"/>
      <c r="I409" s="76">
        <f>G409+H409</f>
        <v>1067.2</v>
      </c>
    </row>
    <row r="410" spans="1:9" ht="57.75" customHeight="1" x14ac:dyDescent="0.2">
      <c r="A410" s="5" t="s">
        <v>374</v>
      </c>
      <c r="B410" s="4" t="s">
        <v>87</v>
      </c>
      <c r="C410" s="4" t="s">
        <v>59</v>
      </c>
      <c r="D410" s="4" t="s">
        <v>28</v>
      </c>
      <c r="E410" s="4" t="s">
        <v>131</v>
      </c>
      <c r="F410" s="4"/>
      <c r="G410" s="98">
        <f>G411+G418</f>
        <v>1263.769</v>
      </c>
      <c r="H410" s="98">
        <f t="shared" ref="H410:I410" si="220">H411+H418</f>
        <v>1680</v>
      </c>
      <c r="I410" s="98">
        <f t="shared" si="220"/>
        <v>2943.7690000000002</v>
      </c>
    </row>
    <row r="411" spans="1:9" ht="39" customHeight="1" x14ac:dyDescent="0.2">
      <c r="A411" s="5" t="s">
        <v>145</v>
      </c>
      <c r="B411" s="4" t="s">
        <v>87</v>
      </c>
      <c r="C411" s="4" t="s">
        <v>59</v>
      </c>
      <c r="D411" s="4" t="s">
        <v>28</v>
      </c>
      <c r="E411" s="4" t="s">
        <v>404</v>
      </c>
      <c r="F411" s="4"/>
      <c r="G411" s="98">
        <f>G412+G414+G416</f>
        <v>447.44900000000001</v>
      </c>
      <c r="H411" s="98">
        <f t="shared" ref="H411:I411" si="221">H412+H414+H416</f>
        <v>1680</v>
      </c>
      <c r="I411" s="98">
        <f t="shared" si="221"/>
        <v>2127.4490000000001</v>
      </c>
    </row>
    <row r="412" spans="1:9" ht="30.75" customHeight="1" x14ac:dyDescent="0.2">
      <c r="A412" s="5" t="s">
        <v>406</v>
      </c>
      <c r="B412" s="4" t="s">
        <v>87</v>
      </c>
      <c r="C412" s="4" t="s">
        <v>59</v>
      </c>
      <c r="D412" s="4" t="s">
        <v>28</v>
      </c>
      <c r="E412" s="4" t="s">
        <v>405</v>
      </c>
      <c r="F412" s="4"/>
      <c r="G412" s="98">
        <f>G413</f>
        <v>75</v>
      </c>
      <c r="H412" s="98">
        <f t="shared" ref="H412:I412" si="222">H413</f>
        <v>1680</v>
      </c>
      <c r="I412" s="98">
        <f t="shared" si="222"/>
        <v>1755</v>
      </c>
    </row>
    <row r="413" spans="1:9" ht="24" x14ac:dyDescent="0.2">
      <c r="A413" s="5" t="s">
        <v>47</v>
      </c>
      <c r="B413" s="4" t="s">
        <v>87</v>
      </c>
      <c r="C413" s="4" t="s">
        <v>59</v>
      </c>
      <c r="D413" s="4" t="s">
        <v>28</v>
      </c>
      <c r="E413" s="4" t="s">
        <v>405</v>
      </c>
      <c r="F413" s="4" t="s">
        <v>51</v>
      </c>
      <c r="G413" s="98">
        <v>75</v>
      </c>
      <c r="H413" s="98">
        <v>1680</v>
      </c>
      <c r="I413" s="76">
        <f>G413+H413</f>
        <v>1755</v>
      </c>
    </row>
    <row r="414" spans="1:9" ht="48" customHeight="1" x14ac:dyDescent="0.2">
      <c r="A414" s="5" t="s">
        <v>304</v>
      </c>
      <c r="B414" s="4" t="s">
        <v>87</v>
      </c>
      <c r="C414" s="4" t="s">
        <v>59</v>
      </c>
      <c r="D414" s="4" t="s">
        <v>28</v>
      </c>
      <c r="E414" s="4" t="s">
        <v>548</v>
      </c>
      <c r="F414" s="4"/>
      <c r="G414" s="98">
        <f>G415</f>
        <v>0</v>
      </c>
      <c r="H414" s="98">
        <f t="shared" ref="H414:I416" si="223">H415</f>
        <v>0</v>
      </c>
      <c r="I414" s="98">
        <f t="shared" si="223"/>
        <v>0</v>
      </c>
    </row>
    <row r="415" spans="1:9" ht="24" customHeight="1" x14ac:dyDescent="0.2">
      <c r="A415" s="5" t="s">
        <v>47</v>
      </c>
      <c r="B415" s="4" t="s">
        <v>87</v>
      </c>
      <c r="C415" s="4" t="s">
        <v>59</v>
      </c>
      <c r="D415" s="4" t="s">
        <v>28</v>
      </c>
      <c r="E415" s="4" t="s">
        <v>548</v>
      </c>
      <c r="F415" s="4" t="s">
        <v>51</v>
      </c>
      <c r="G415" s="98"/>
      <c r="H415" s="98"/>
      <c r="I415" s="76">
        <f>G415+H415</f>
        <v>0</v>
      </c>
    </row>
    <row r="416" spans="1:9" ht="48" customHeight="1" x14ac:dyDescent="0.2">
      <c r="A416" s="5" t="s">
        <v>550</v>
      </c>
      <c r="B416" s="4" t="s">
        <v>87</v>
      </c>
      <c r="C416" s="4" t="s">
        <v>59</v>
      </c>
      <c r="D416" s="4" t="s">
        <v>28</v>
      </c>
      <c r="E416" s="4" t="s">
        <v>549</v>
      </c>
      <c r="F416" s="4"/>
      <c r="G416" s="98">
        <f>G417</f>
        <v>372.44900000000001</v>
      </c>
      <c r="H416" s="98">
        <f t="shared" si="223"/>
        <v>0</v>
      </c>
      <c r="I416" s="98">
        <f t="shared" si="223"/>
        <v>372.44900000000001</v>
      </c>
    </row>
    <row r="417" spans="1:9" ht="24" customHeight="1" x14ac:dyDescent="0.2">
      <c r="A417" s="5" t="s">
        <v>47</v>
      </c>
      <c r="B417" s="4" t="s">
        <v>87</v>
      </c>
      <c r="C417" s="4" t="s">
        <v>59</v>
      </c>
      <c r="D417" s="4" t="s">
        <v>28</v>
      </c>
      <c r="E417" s="4" t="s">
        <v>549</v>
      </c>
      <c r="F417" s="4" t="s">
        <v>51</v>
      </c>
      <c r="G417" s="98">
        <v>372.44900000000001</v>
      </c>
      <c r="H417" s="98"/>
      <c r="I417" s="76">
        <f>G417+H417</f>
        <v>372.44900000000001</v>
      </c>
    </row>
    <row r="418" spans="1:9" ht="49.5" customHeight="1" x14ac:dyDescent="0.2">
      <c r="A418" s="5" t="s">
        <v>467</v>
      </c>
      <c r="B418" s="4" t="s">
        <v>87</v>
      </c>
      <c r="C418" s="4" t="s">
        <v>59</v>
      </c>
      <c r="D418" s="4" t="s">
        <v>28</v>
      </c>
      <c r="E418" s="4" t="s">
        <v>465</v>
      </c>
      <c r="F418" s="4"/>
      <c r="G418" s="98">
        <f>G421+G419</f>
        <v>816.32</v>
      </c>
      <c r="H418" s="98">
        <f t="shared" ref="H418:I418" si="224">H421+H419</f>
        <v>0</v>
      </c>
      <c r="I418" s="98">
        <f t="shared" si="224"/>
        <v>816.32</v>
      </c>
    </row>
    <row r="419" spans="1:9" ht="51.75" customHeight="1" x14ac:dyDescent="0.2">
      <c r="A419" s="5" t="s">
        <v>507</v>
      </c>
      <c r="B419" s="4" t="s">
        <v>87</v>
      </c>
      <c r="C419" s="4" t="s">
        <v>59</v>
      </c>
      <c r="D419" s="4" t="s">
        <v>28</v>
      </c>
      <c r="E419" s="4" t="s">
        <v>506</v>
      </c>
      <c r="F419" s="4"/>
      <c r="G419" s="98">
        <f>G420</f>
        <v>816.32</v>
      </c>
      <c r="H419" s="98">
        <f t="shared" ref="H419:I421" si="225">H420</f>
        <v>0</v>
      </c>
      <c r="I419" s="98">
        <f t="shared" si="225"/>
        <v>816.32</v>
      </c>
    </row>
    <row r="420" spans="1:9" ht="24" customHeight="1" x14ac:dyDescent="0.2">
      <c r="A420" s="5" t="s">
        <v>47</v>
      </c>
      <c r="B420" s="4" t="s">
        <v>87</v>
      </c>
      <c r="C420" s="4" t="s">
        <v>59</v>
      </c>
      <c r="D420" s="4" t="s">
        <v>28</v>
      </c>
      <c r="E420" s="4" t="s">
        <v>506</v>
      </c>
      <c r="F420" s="4" t="s">
        <v>51</v>
      </c>
      <c r="G420" s="98">
        <v>816.32</v>
      </c>
      <c r="H420" s="98"/>
      <c r="I420" s="76">
        <f>G420+H420</f>
        <v>816.32</v>
      </c>
    </row>
    <row r="421" spans="1:9" ht="39" hidden="1" customHeight="1" x14ac:dyDescent="0.2">
      <c r="A421" s="5" t="s">
        <v>468</v>
      </c>
      <c r="B421" s="4" t="s">
        <v>87</v>
      </c>
      <c r="C421" s="4" t="s">
        <v>59</v>
      </c>
      <c r="D421" s="4" t="s">
        <v>28</v>
      </c>
      <c r="E421" s="4" t="s">
        <v>466</v>
      </c>
      <c r="F421" s="4"/>
      <c r="G421" s="98">
        <f>G422</f>
        <v>0</v>
      </c>
      <c r="H421" s="98">
        <f t="shared" si="225"/>
        <v>0</v>
      </c>
      <c r="I421" s="98">
        <f t="shared" si="225"/>
        <v>0</v>
      </c>
    </row>
    <row r="422" spans="1:9" ht="24" hidden="1" customHeight="1" x14ac:dyDescent="0.2">
      <c r="A422" s="5" t="s">
        <v>47</v>
      </c>
      <c r="B422" s="4" t="s">
        <v>87</v>
      </c>
      <c r="C422" s="4" t="s">
        <v>59</v>
      </c>
      <c r="D422" s="4" t="s">
        <v>28</v>
      </c>
      <c r="E422" s="4" t="s">
        <v>466</v>
      </c>
      <c r="F422" s="4" t="s">
        <v>51</v>
      </c>
      <c r="G422" s="98"/>
      <c r="H422" s="98"/>
      <c r="I422" s="76">
        <f>G422+H422</f>
        <v>0</v>
      </c>
    </row>
    <row r="423" spans="1:9" ht="24" customHeight="1" x14ac:dyDescent="0.2">
      <c r="A423" s="5" t="s">
        <v>46</v>
      </c>
      <c r="B423" s="4" t="s">
        <v>87</v>
      </c>
      <c r="C423" s="4" t="s">
        <v>59</v>
      </c>
      <c r="D423" s="4" t="s">
        <v>28</v>
      </c>
      <c r="E423" s="4" t="s">
        <v>44</v>
      </c>
      <c r="F423" s="4"/>
      <c r="G423" s="98">
        <f>G424</f>
        <v>50</v>
      </c>
      <c r="H423" s="98">
        <f t="shared" ref="H423:I423" si="226">H424</f>
        <v>0</v>
      </c>
      <c r="I423" s="98">
        <f t="shared" si="226"/>
        <v>50</v>
      </c>
    </row>
    <row r="424" spans="1:9" ht="24" customHeight="1" x14ac:dyDescent="0.2">
      <c r="A424" s="5" t="s">
        <v>47</v>
      </c>
      <c r="B424" s="4" t="s">
        <v>87</v>
      </c>
      <c r="C424" s="4" t="s">
        <v>59</v>
      </c>
      <c r="D424" s="4" t="s">
        <v>28</v>
      </c>
      <c r="E424" s="4" t="s">
        <v>44</v>
      </c>
      <c r="F424" s="4" t="s">
        <v>51</v>
      </c>
      <c r="G424" s="98">
        <v>50</v>
      </c>
      <c r="H424" s="98"/>
      <c r="I424" s="76">
        <f>G424+H424</f>
        <v>50</v>
      </c>
    </row>
    <row r="425" spans="1:9" ht="12.75" customHeight="1" x14ac:dyDescent="0.2">
      <c r="A425" s="5" t="s">
        <v>144</v>
      </c>
      <c r="B425" s="4" t="s">
        <v>87</v>
      </c>
      <c r="C425" s="4" t="s">
        <v>36</v>
      </c>
      <c r="D425" s="4"/>
      <c r="E425" s="4"/>
      <c r="F425" s="4"/>
      <c r="G425" s="101">
        <f>G431+G469+G426</f>
        <v>21811.980000000003</v>
      </c>
      <c r="H425" s="101">
        <f>H431+H469+H426</f>
        <v>2820.2870000000003</v>
      </c>
      <c r="I425" s="101">
        <f>I431+I469+I426</f>
        <v>24632.267</v>
      </c>
    </row>
    <row r="426" spans="1:9" ht="12.75" customHeight="1" x14ac:dyDescent="0.2">
      <c r="A426" s="5" t="s">
        <v>143</v>
      </c>
      <c r="B426" s="4" t="s">
        <v>87</v>
      </c>
      <c r="C426" s="4" t="s">
        <v>36</v>
      </c>
      <c r="D426" s="4" t="s">
        <v>15</v>
      </c>
      <c r="E426" s="4"/>
      <c r="F426" s="4"/>
      <c r="G426" s="101">
        <f>G427</f>
        <v>60</v>
      </c>
      <c r="H426" s="101">
        <f t="shared" ref="H426:I427" si="227">H427</f>
        <v>0</v>
      </c>
      <c r="I426" s="101">
        <f t="shared" si="227"/>
        <v>60</v>
      </c>
    </row>
    <row r="427" spans="1:9" ht="36" customHeight="1" x14ac:dyDescent="0.2">
      <c r="A427" s="5" t="s">
        <v>401</v>
      </c>
      <c r="B427" s="4" t="s">
        <v>87</v>
      </c>
      <c r="C427" s="4" t="s">
        <v>36</v>
      </c>
      <c r="D427" s="4" t="s">
        <v>15</v>
      </c>
      <c r="E427" s="4" t="s">
        <v>139</v>
      </c>
      <c r="F427" s="4"/>
      <c r="G427" s="101">
        <f>G428</f>
        <v>60</v>
      </c>
      <c r="H427" s="101">
        <f t="shared" si="227"/>
        <v>0</v>
      </c>
      <c r="I427" s="101">
        <f t="shared" si="227"/>
        <v>60</v>
      </c>
    </row>
    <row r="428" spans="1:9" ht="36" customHeight="1" x14ac:dyDescent="0.2">
      <c r="A428" s="5" t="s">
        <v>314</v>
      </c>
      <c r="B428" s="4" t="s">
        <v>87</v>
      </c>
      <c r="C428" s="4" t="s">
        <v>36</v>
      </c>
      <c r="D428" s="4" t="s">
        <v>15</v>
      </c>
      <c r="E428" s="4" t="s">
        <v>407</v>
      </c>
      <c r="F428" s="4"/>
      <c r="G428" s="101">
        <f t="shared" ref="G428:I429" si="228">G429</f>
        <v>60</v>
      </c>
      <c r="H428" s="101">
        <f t="shared" si="228"/>
        <v>0</v>
      </c>
      <c r="I428" s="101">
        <f t="shared" si="228"/>
        <v>60</v>
      </c>
    </row>
    <row r="429" spans="1:9" ht="24" customHeight="1" x14ac:dyDescent="0.2">
      <c r="A429" s="5" t="s">
        <v>409</v>
      </c>
      <c r="B429" s="4" t="s">
        <v>87</v>
      </c>
      <c r="C429" s="4" t="s">
        <v>36</v>
      </c>
      <c r="D429" s="4" t="s">
        <v>15</v>
      </c>
      <c r="E429" s="4" t="s">
        <v>408</v>
      </c>
      <c r="F429" s="4"/>
      <c r="G429" s="101">
        <f t="shared" si="228"/>
        <v>60</v>
      </c>
      <c r="H429" s="101">
        <f t="shared" si="228"/>
        <v>0</v>
      </c>
      <c r="I429" s="101">
        <f t="shared" si="228"/>
        <v>60</v>
      </c>
    </row>
    <row r="430" spans="1:9" s="42" customFormat="1" ht="24" customHeight="1" x14ac:dyDescent="0.2">
      <c r="A430" s="5" t="s">
        <v>47</v>
      </c>
      <c r="B430" s="4" t="s">
        <v>87</v>
      </c>
      <c r="C430" s="4" t="s">
        <v>36</v>
      </c>
      <c r="D430" s="4" t="s">
        <v>15</v>
      </c>
      <c r="E430" s="4" t="s">
        <v>408</v>
      </c>
      <c r="F430" s="4" t="s">
        <v>51</v>
      </c>
      <c r="G430" s="76">
        <v>60</v>
      </c>
      <c r="H430" s="76"/>
      <c r="I430" s="76">
        <f>G430+H430</f>
        <v>60</v>
      </c>
    </row>
    <row r="431" spans="1:9" ht="12.75" customHeight="1" x14ac:dyDescent="0.2">
      <c r="A431" s="5" t="s">
        <v>142</v>
      </c>
      <c r="B431" s="4" t="s">
        <v>87</v>
      </c>
      <c r="C431" s="4" t="s">
        <v>36</v>
      </c>
      <c r="D431" s="4" t="s">
        <v>27</v>
      </c>
      <c r="E431" s="4"/>
      <c r="F431" s="4"/>
      <c r="G431" s="95">
        <f>G432+G442+G447+G452+G467</f>
        <v>21101.980000000003</v>
      </c>
      <c r="H431" s="95">
        <f t="shared" ref="H431:I431" si="229">H432+H442+H447+H452+H467</f>
        <v>2870.2870000000003</v>
      </c>
      <c r="I431" s="95">
        <f t="shared" si="229"/>
        <v>23972.267</v>
      </c>
    </row>
    <row r="432" spans="1:9" ht="24" customHeight="1" x14ac:dyDescent="0.2">
      <c r="A432" s="5" t="s">
        <v>367</v>
      </c>
      <c r="B432" s="4">
        <v>800</v>
      </c>
      <c r="C432" s="4" t="s">
        <v>36</v>
      </c>
      <c r="D432" s="4" t="s">
        <v>27</v>
      </c>
      <c r="E432" s="4" t="s">
        <v>64</v>
      </c>
      <c r="F432" s="4"/>
      <c r="G432" s="97">
        <f>G433</f>
        <v>10346.94</v>
      </c>
      <c r="H432" s="97">
        <f t="shared" ref="H432:I432" si="230">H433</f>
        <v>354.5</v>
      </c>
      <c r="I432" s="97">
        <f t="shared" si="230"/>
        <v>10701.44</v>
      </c>
    </row>
    <row r="433" spans="1:9" ht="24" customHeight="1" x14ac:dyDescent="0.2">
      <c r="A433" s="5" t="s">
        <v>120</v>
      </c>
      <c r="B433" s="4">
        <v>800</v>
      </c>
      <c r="C433" s="4" t="s">
        <v>36</v>
      </c>
      <c r="D433" s="4" t="s">
        <v>27</v>
      </c>
      <c r="E433" s="4" t="s">
        <v>410</v>
      </c>
      <c r="F433" s="4"/>
      <c r="G433" s="96">
        <f>G434+G436+G440+G438</f>
        <v>10346.94</v>
      </c>
      <c r="H433" s="96">
        <f>H434+H436+H440+H438</f>
        <v>354.5</v>
      </c>
      <c r="I433" s="96">
        <f t="shared" ref="I433" si="231">I434+I436+I440+I438</f>
        <v>10701.44</v>
      </c>
    </row>
    <row r="434" spans="1:9" ht="18" customHeight="1" x14ac:dyDescent="0.2">
      <c r="A434" s="5" t="s">
        <v>412</v>
      </c>
      <c r="B434" s="4">
        <v>800</v>
      </c>
      <c r="C434" s="4" t="s">
        <v>36</v>
      </c>
      <c r="D434" s="4" t="s">
        <v>27</v>
      </c>
      <c r="E434" s="4" t="s">
        <v>411</v>
      </c>
      <c r="F434" s="4"/>
      <c r="G434" s="96">
        <f>G435</f>
        <v>0</v>
      </c>
      <c r="H434" s="96">
        <f t="shared" ref="H434:I434" si="232">H435</f>
        <v>0</v>
      </c>
      <c r="I434" s="96">
        <f t="shared" si="232"/>
        <v>0</v>
      </c>
    </row>
    <row r="435" spans="1:9" ht="24" hidden="1" customHeight="1" x14ac:dyDescent="0.2">
      <c r="A435" s="5" t="s">
        <v>73</v>
      </c>
      <c r="B435" s="4" t="s">
        <v>87</v>
      </c>
      <c r="C435" s="4" t="s">
        <v>36</v>
      </c>
      <c r="D435" s="4" t="s">
        <v>27</v>
      </c>
      <c r="E435" s="4" t="s">
        <v>411</v>
      </c>
      <c r="F435" s="4" t="s">
        <v>72</v>
      </c>
      <c r="G435" s="96"/>
      <c r="H435" s="96"/>
      <c r="I435" s="76">
        <f>G435+H435</f>
        <v>0</v>
      </c>
    </row>
    <row r="436" spans="1:9" ht="38.25" hidden="1" customHeight="1" x14ac:dyDescent="0.2">
      <c r="A436" s="5" t="s">
        <v>413</v>
      </c>
      <c r="B436" s="4">
        <v>800</v>
      </c>
      <c r="C436" s="4" t="s">
        <v>36</v>
      </c>
      <c r="D436" s="4" t="s">
        <v>27</v>
      </c>
      <c r="E436" s="4" t="s">
        <v>414</v>
      </c>
      <c r="F436" s="4"/>
      <c r="G436" s="97">
        <f t="shared" ref="G436:I438" si="233">G437</f>
        <v>0</v>
      </c>
      <c r="H436" s="97">
        <f t="shared" si="233"/>
        <v>0</v>
      </c>
      <c r="I436" s="97">
        <f t="shared" si="233"/>
        <v>0</v>
      </c>
    </row>
    <row r="437" spans="1:9" ht="24" hidden="1" customHeight="1" x14ac:dyDescent="0.2">
      <c r="A437" s="5" t="s">
        <v>73</v>
      </c>
      <c r="B437" s="4">
        <v>800</v>
      </c>
      <c r="C437" s="4" t="s">
        <v>36</v>
      </c>
      <c r="D437" s="4" t="s">
        <v>27</v>
      </c>
      <c r="E437" s="4" t="s">
        <v>414</v>
      </c>
      <c r="F437" s="4">
        <v>400</v>
      </c>
      <c r="G437" s="97"/>
      <c r="H437" s="97"/>
      <c r="I437" s="76">
        <f>G437+H437</f>
        <v>0</v>
      </c>
    </row>
    <row r="438" spans="1:9" ht="38.25" hidden="1" customHeight="1" x14ac:dyDescent="0.2">
      <c r="A438" s="5" t="s">
        <v>413</v>
      </c>
      <c r="B438" s="4">
        <v>800</v>
      </c>
      <c r="C438" s="4" t="s">
        <v>36</v>
      </c>
      <c r="D438" s="4" t="s">
        <v>27</v>
      </c>
      <c r="E438" s="4" t="s">
        <v>552</v>
      </c>
      <c r="F438" s="4"/>
      <c r="G438" s="97">
        <f t="shared" si="233"/>
        <v>0</v>
      </c>
      <c r="H438" s="97">
        <f t="shared" si="233"/>
        <v>0</v>
      </c>
      <c r="I438" s="97">
        <f t="shared" si="233"/>
        <v>0</v>
      </c>
    </row>
    <row r="439" spans="1:9" ht="24" hidden="1" customHeight="1" x14ac:dyDescent="0.2">
      <c r="A439" s="5" t="s">
        <v>73</v>
      </c>
      <c r="B439" s="4">
        <v>800</v>
      </c>
      <c r="C439" s="4" t="s">
        <v>36</v>
      </c>
      <c r="D439" s="4" t="s">
        <v>27</v>
      </c>
      <c r="E439" s="4" t="s">
        <v>552</v>
      </c>
      <c r="F439" s="4">
        <v>400</v>
      </c>
      <c r="G439" s="97"/>
      <c r="H439" s="97"/>
      <c r="I439" s="76">
        <f>G439+H439</f>
        <v>0</v>
      </c>
    </row>
    <row r="440" spans="1:9" ht="96" customHeight="1" x14ac:dyDescent="0.2">
      <c r="A440" s="5" t="s">
        <v>141</v>
      </c>
      <c r="B440" s="4">
        <v>800</v>
      </c>
      <c r="C440" s="4" t="s">
        <v>36</v>
      </c>
      <c r="D440" s="4" t="s">
        <v>27</v>
      </c>
      <c r="E440" s="4" t="s">
        <v>552</v>
      </c>
      <c r="F440" s="4"/>
      <c r="G440" s="97">
        <f t="shared" ref="G440:I440" si="234">G441</f>
        <v>10346.94</v>
      </c>
      <c r="H440" s="97">
        <f t="shared" si="234"/>
        <v>354.5</v>
      </c>
      <c r="I440" s="97">
        <f t="shared" si="234"/>
        <v>10701.44</v>
      </c>
    </row>
    <row r="441" spans="1:9" ht="24" customHeight="1" x14ac:dyDescent="0.2">
      <c r="A441" s="5" t="s">
        <v>73</v>
      </c>
      <c r="B441" s="4">
        <v>800</v>
      </c>
      <c r="C441" s="4" t="s">
        <v>36</v>
      </c>
      <c r="D441" s="4" t="s">
        <v>27</v>
      </c>
      <c r="E441" s="4" t="s">
        <v>552</v>
      </c>
      <c r="F441" s="4">
        <v>400</v>
      </c>
      <c r="G441" s="97">
        <f>10000+346.94</f>
        <v>10346.94</v>
      </c>
      <c r="H441" s="97">
        <f>354.5</f>
        <v>354.5</v>
      </c>
      <c r="I441" s="76">
        <f>G441+H441</f>
        <v>10701.44</v>
      </c>
    </row>
    <row r="442" spans="1:9" ht="70.5" customHeight="1" x14ac:dyDescent="0.2">
      <c r="A442" s="5" t="s">
        <v>401</v>
      </c>
      <c r="B442" s="4" t="s">
        <v>87</v>
      </c>
      <c r="C442" s="4" t="s">
        <v>36</v>
      </c>
      <c r="D442" s="4" t="s">
        <v>27</v>
      </c>
      <c r="E442" s="4" t="s">
        <v>139</v>
      </c>
      <c r="F442" s="4"/>
      <c r="G442" s="98">
        <f>G443</f>
        <v>3742.7</v>
      </c>
      <c r="H442" s="98">
        <f t="shared" ref="H442:I443" si="235">H443</f>
        <v>0</v>
      </c>
      <c r="I442" s="98">
        <f t="shared" si="235"/>
        <v>3742.7</v>
      </c>
    </row>
    <row r="443" spans="1:9" ht="48" customHeight="1" x14ac:dyDescent="0.2">
      <c r="A443" s="5" t="s">
        <v>138</v>
      </c>
      <c r="B443" s="4" t="s">
        <v>87</v>
      </c>
      <c r="C443" s="4" t="s">
        <v>36</v>
      </c>
      <c r="D443" s="4" t="s">
        <v>27</v>
      </c>
      <c r="E443" s="4" t="s">
        <v>402</v>
      </c>
      <c r="F443" s="4"/>
      <c r="G443" s="98">
        <f>G444</f>
        <v>3742.7</v>
      </c>
      <c r="H443" s="98">
        <f t="shared" si="235"/>
        <v>0</v>
      </c>
      <c r="I443" s="98">
        <f t="shared" si="235"/>
        <v>3742.7</v>
      </c>
    </row>
    <row r="444" spans="1:9" ht="36.75" customHeight="1" x14ac:dyDescent="0.2">
      <c r="A444" s="5" t="s">
        <v>415</v>
      </c>
      <c r="B444" s="4" t="s">
        <v>87</v>
      </c>
      <c r="C444" s="4" t="s">
        <v>36</v>
      </c>
      <c r="D444" s="4" t="s">
        <v>27</v>
      </c>
      <c r="E444" s="4" t="s">
        <v>137</v>
      </c>
      <c r="F444" s="4"/>
      <c r="G444" s="98">
        <f>G445+G446</f>
        <v>3742.7</v>
      </c>
      <c r="H444" s="98">
        <f t="shared" ref="H444:I444" si="236">H445+H446</f>
        <v>0</v>
      </c>
      <c r="I444" s="98">
        <f t="shared" si="236"/>
        <v>3742.7</v>
      </c>
    </row>
    <row r="445" spans="1:9" ht="24" customHeight="1" x14ac:dyDescent="0.2">
      <c r="A445" s="5" t="s">
        <v>47</v>
      </c>
      <c r="B445" s="4" t="s">
        <v>87</v>
      </c>
      <c r="C445" s="4" t="s">
        <v>36</v>
      </c>
      <c r="D445" s="4" t="s">
        <v>27</v>
      </c>
      <c r="E445" s="4" t="s">
        <v>137</v>
      </c>
      <c r="F445" s="4" t="s">
        <v>51</v>
      </c>
      <c r="G445" s="98">
        <v>3742.7</v>
      </c>
      <c r="H445" s="98"/>
      <c r="I445" s="76">
        <f>G445+H445</f>
        <v>3742.7</v>
      </c>
    </row>
    <row r="446" spans="1:9" ht="24" hidden="1" customHeight="1" x14ac:dyDescent="0.2">
      <c r="A446" s="5" t="s">
        <v>77</v>
      </c>
      <c r="B446" s="4" t="s">
        <v>87</v>
      </c>
      <c r="C446" s="4" t="s">
        <v>36</v>
      </c>
      <c r="D446" s="4" t="s">
        <v>27</v>
      </c>
      <c r="E446" s="4" t="s">
        <v>137</v>
      </c>
      <c r="F446" s="4" t="s">
        <v>87</v>
      </c>
      <c r="G446" s="98"/>
      <c r="H446" s="98"/>
      <c r="I446" s="76">
        <f>G446+H446</f>
        <v>0</v>
      </c>
    </row>
    <row r="447" spans="1:9" ht="45.75" customHeight="1" x14ac:dyDescent="0.2">
      <c r="A447" s="5" t="s">
        <v>373</v>
      </c>
      <c r="B447" s="4" t="s">
        <v>87</v>
      </c>
      <c r="C447" s="4" t="s">
        <v>36</v>
      </c>
      <c r="D447" s="4" t="s">
        <v>27</v>
      </c>
      <c r="E447" s="4" t="s">
        <v>136</v>
      </c>
      <c r="F447" s="4"/>
      <c r="G447" s="96">
        <f>G448</f>
        <v>1472.5</v>
      </c>
      <c r="H447" s="96">
        <f t="shared" ref="H447:I448" si="237">H448</f>
        <v>580</v>
      </c>
      <c r="I447" s="96">
        <f t="shared" si="237"/>
        <v>2052.5</v>
      </c>
    </row>
    <row r="448" spans="1:9" ht="36" customHeight="1" x14ac:dyDescent="0.2">
      <c r="A448" s="5" t="s">
        <v>135</v>
      </c>
      <c r="B448" s="4" t="s">
        <v>87</v>
      </c>
      <c r="C448" s="4" t="s">
        <v>36</v>
      </c>
      <c r="D448" s="4" t="s">
        <v>27</v>
      </c>
      <c r="E448" s="4" t="s">
        <v>416</v>
      </c>
      <c r="F448" s="4"/>
      <c r="G448" s="96">
        <f>G449</f>
        <v>1472.5</v>
      </c>
      <c r="H448" s="96">
        <f t="shared" si="237"/>
        <v>580</v>
      </c>
      <c r="I448" s="96">
        <f t="shared" si="237"/>
        <v>2052.5</v>
      </c>
    </row>
    <row r="449" spans="1:9" ht="36" customHeight="1" x14ac:dyDescent="0.2">
      <c r="A449" s="5" t="s">
        <v>417</v>
      </c>
      <c r="B449" s="4" t="s">
        <v>87</v>
      </c>
      <c r="C449" s="4" t="s">
        <v>36</v>
      </c>
      <c r="D449" s="4" t="s">
        <v>27</v>
      </c>
      <c r="E449" s="4" t="s">
        <v>418</v>
      </c>
      <c r="F449" s="4"/>
      <c r="G449" s="96">
        <f>G450+G451</f>
        <v>1472.5</v>
      </c>
      <c r="H449" s="96">
        <f t="shared" ref="H449:I449" si="238">H450+H451</f>
        <v>580</v>
      </c>
      <c r="I449" s="96">
        <f t="shared" si="238"/>
        <v>2052.5</v>
      </c>
    </row>
    <row r="450" spans="1:9" ht="24" customHeight="1" x14ac:dyDescent="0.2">
      <c r="A450" s="5" t="s">
        <v>47</v>
      </c>
      <c r="B450" s="4" t="s">
        <v>87</v>
      </c>
      <c r="C450" s="4" t="s">
        <v>36</v>
      </c>
      <c r="D450" s="4" t="s">
        <v>27</v>
      </c>
      <c r="E450" s="4" t="s">
        <v>418</v>
      </c>
      <c r="F450" s="4" t="s">
        <v>51</v>
      </c>
      <c r="G450" s="96">
        <v>1400</v>
      </c>
      <c r="H450" s="96">
        <f>-57.5+580</f>
        <v>522.5</v>
      </c>
      <c r="I450" s="76">
        <f>G450+H450</f>
        <v>1922.5</v>
      </c>
    </row>
    <row r="451" spans="1:9" ht="24" customHeight="1" x14ac:dyDescent="0.2">
      <c r="A451" s="5" t="s">
        <v>77</v>
      </c>
      <c r="B451" s="4" t="s">
        <v>87</v>
      </c>
      <c r="C451" s="4" t="s">
        <v>36</v>
      </c>
      <c r="D451" s="4" t="s">
        <v>27</v>
      </c>
      <c r="E451" s="4" t="s">
        <v>418</v>
      </c>
      <c r="F451" s="4" t="s">
        <v>87</v>
      </c>
      <c r="G451" s="96">
        <v>72.5</v>
      </c>
      <c r="H451" s="96">
        <f>57.5</f>
        <v>57.5</v>
      </c>
      <c r="I451" s="76">
        <f>G451+H451</f>
        <v>130</v>
      </c>
    </row>
    <row r="452" spans="1:9" ht="54.75" customHeight="1" x14ac:dyDescent="0.2">
      <c r="A452" s="5" t="s">
        <v>374</v>
      </c>
      <c r="B452" s="4" t="s">
        <v>87</v>
      </c>
      <c r="C452" s="4" t="s">
        <v>36</v>
      </c>
      <c r="D452" s="4" t="s">
        <v>27</v>
      </c>
      <c r="E452" s="4" t="s">
        <v>131</v>
      </c>
      <c r="F452" s="4"/>
      <c r="G452" s="96">
        <f>G453+G457</f>
        <v>5480.4400000000005</v>
      </c>
      <c r="H452" s="96">
        <f>H453+H457</f>
        <v>1495.787</v>
      </c>
      <c r="I452" s="96">
        <f t="shared" ref="I452" si="239">I453+I457</f>
        <v>6976.2269999999999</v>
      </c>
    </row>
    <row r="453" spans="1:9" ht="48" customHeight="1" x14ac:dyDescent="0.2">
      <c r="A453" s="5" t="s">
        <v>134</v>
      </c>
      <c r="B453" s="4" t="s">
        <v>87</v>
      </c>
      <c r="C453" s="4" t="s">
        <v>36</v>
      </c>
      <c r="D453" s="4" t="s">
        <v>27</v>
      </c>
      <c r="E453" s="4" t="s">
        <v>365</v>
      </c>
      <c r="F453" s="4"/>
      <c r="G453" s="96">
        <f>G454</f>
        <v>1949.88</v>
      </c>
      <c r="H453" s="96">
        <f t="shared" ref="H453:I453" si="240">H454</f>
        <v>405.78700000000003</v>
      </c>
      <c r="I453" s="96">
        <f t="shared" si="240"/>
        <v>2355.6670000000004</v>
      </c>
    </row>
    <row r="454" spans="1:9" ht="24" x14ac:dyDescent="0.2">
      <c r="A454" s="5" t="s">
        <v>419</v>
      </c>
      <c r="B454" s="4" t="s">
        <v>87</v>
      </c>
      <c r="C454" s="4" t="s">
        <v>36</v>
      </c>
      <c r="D454" s="4" t="s">
        <v>27</v>
      </c>
      <c r="E454" s="4" t="s">
        <v>420</v>
      </c>
      <c r="F454" s="4"/>
      <c r="G454" s="96">
        <f>G455+G456</f>
        <v>1949.88</v>
      </c>
      <c r="H454" s="96">
        <f t="shared" ref="H454:I454" si="241">H455+H456</f>
        <v>405.78700000000003</v>
      </c>
      <c r="I454" s="96">
        <f t="shared" si="241"/>
        <v>2355.6670000000004</v>
      </c>
    </row>
    <row r="455" spans="1:9" ht="24" customHeight="1" x14ac:dyDescent="0.2">
      <c r="A455" s="5" t="s">
        <v>47</v>
      </c>
      <c r="B455" s="4" t="s">
        <v>87</v>
      </c>
      <c r="C455" s="4" t="s">
        <v>36</v>
      </c>
      <c r="D455" s="4" t="s">
        <v>27</v>
      </c>
      <c r="E455" s="4" t="s">
        <v>420</v>
      </c>
      <c r="F455" s="4">
        <v>200</v>
      </c>
      <c r="G455" s="96">
        <v>100</v>
      </c>
      <c r="H455" s="96"/>
      <c r="I455" s="76">
        <f>G455+H455</f>
        <v>100</v>
      </c>
    </row>
    <row r="456" spans="1:9" ht="24" customHeight="1" x14ac:dyDescent="0.2">
      <c r="A456" s="5" t="s">
        <v>73</v>
      </c>
      <c r="B456" s="4" t="s">
        <v>87</v>
      </c>
      <c r="C456" s="4" t="s">
        <v>36</v>
      </c>
      <c r="D456" s="4" t="s">
        <v>27</v>
      </c>
      <c r="E456" s="4" t="s">
        <v>420</v>
      </c>
      <c r="F456" s="4" t="s">
        <v>72</v>
      </c>
      <c r="G456" s="96">
        <v>1849.88</v>
      </c>
      <c r="H456" s="96">
        <f>306.12+99.667</f>
        <v>405.78700000000003</v>
      </c>
      <c r="I456" s="76">
        <f>G456+H456</f>
        <v>2255.6670000000004</v>
      </c>
    </row>
    <row r="457" spans="1:9" ht="24" customHeight="1" x14ac:dyDescent="0.2">
      <c r="A457" s="5" t="s">
        <v>421</v>
      </c>
      <c r="B457" s="4" t="s">
        <v>87</v>
      </c>
      <c r="C457" s="4" t="s">
        <v>36</v>
      </c>
      <c r="D457" s="4" t="s">
        <v>27</v>
      </c>
      <c r="E457" s="4" t="s">
        <v>423</v>
      </c>
      <c r="F457" s="4"/>
      <c r="G457" s="96">
        <f>G458+G460+G464+G462</f>
        <v>3530.56</v>
      </c>
      <c r="H457" s="96">
        <f t="shared" ref="H457:I457" si="242">H458+H460+H464+H462</f>
        <v>1090</v>
      </c>
      <c r="I457" s="96">
        <f t="shared" si="242"/>
        <v>4620.5599999999995</v>
      </c>
    </row>
    <row r="458" spans="1:9" ht="24" customHeight="1" x14ac:dyDescent="0.2">
      <c r="A458" s="5" t="s">
        <v>422</v>
      </c>
      <c r="B458" s="4" t="s">
        <v>87</v>
      </c>
      <c r="C458" s="4" t="s">
        <v>36</v>
      </c>
      <c r="D458" s="4" t="s">
        <v>27</v>
      </c>
      <c r="E458" s="4" t="s">
        <v>424</v>
      </c>
      <c r="F458" s="4"/>
      <c r="G458" s="96">
        <f>G459</f>
        <v>0</v>
      </c>
      <c r="H458" s="96">
        <f t="shared" ref="H458:I458" si="243">H459</f>
        <v>1000</v>
      </c>
      <c r="I458" s="96">
        <f t="shared" si="243"/>
        <v>1000</v>
      </c>
    </row>
    <row r="459" spans="1:9" ht="24" customHeight="1" x14ac:dyDescent="0.2">
      <c r="A459" s="5" t="s">
        <v>77</v>
      </c>
      <c r="B459" s="4" t="s">
        <v>87</v>
      </c>
      <c r="C459" s="4" t="s">
        <v>36</v>
      </c>
      <c r="D459" s="4" t="s">
        <v>27</v>
      </c>
      <c r="E459" s="4" t="s">
        <v>424</v>
      </c>
      <c r="F459" s="4" t="s">
        <v>87</v>
      </c>
      <c r="G459" s="96"/>
      <c r="H459" s="96">
        <f>1000</f>
        <v>1000</v>
      </c>
      <c r="I459" s="76">
        <f>G459+H459</f>
        <v>1000</v>
      </c>
    </row>
    <row r="460" spans="1:9" ht="48" hidden="1" customHeight="1" x14ac:dyDescent="0.2">
      <c r="A460" s="8" t="s">
        <v>509</v>
      </c>
      <c r="B460" s="4" t="s">
        <v>87</v>
      </c>
      <c r="C460" s="4" t="s">
        <v>36</v>
      </c>
      <c r="D460" s="4" t="s">
        <v>27</v>
      </c>
      <c r="E460" s="4" t="s">
        <v>425</v>
      </c>
      <c r="F460" s="4"/>
      <c r="G460" s="96">
        <f t="shared" ref="G460:I462" si="244">G461</f>
        <v>0</v>
      </c>
      <c r="H460" s="96">
        <f t="shared" si="244"/>
        <v>0</v>
      </c>
      <c r="I460" s="96">
        <f t="shared" si="244"/>
        <v>0</v>
      </c>
    </row>
    <row r="461" spans="1:9" ht="24" hidden="1" customHeight="1" x14ac:dyDescent="0.2">
      <c r="A461" s="5" t="s">
        <v>47</v>
      </c>
      <c r="B461" s="4" t="s">
        <v>87</v>
      </c>
      <c r="C461" s="4" t="s">
        <v>36</v>
      </c>
      <c r="D461" s="4" t="s">
        <v>27</v>
      </c>
      <c r="E461" s="4" t="s">
        <v>425</v>
      </c>
      <c r="F461" s="4" t="s">
        <v>51</v>
      </c>
      <c r="G461" s="96"/>
      <c r="H461" s="96"/>
      <c r="I461" s="76">
        <f>G461+H461</f>
        <v>0</v>
      </c>
    </row>
    <row r="462" spans="1:9" ht="48" customHeight="1" x14ac:dyDescent="0.2">
      <c r="A462" s="8" t="s">
        <v>553</v>
      </c>
      <c r="B462" s="4" t="s">
        <v>87</v>
      </c>
      <c r="C462" s="4" t="s">
        <v>36</v>
      </c>
      <c r="D462" s="4" t="s">
        <v>27</v>
      </c>
      <c r="E462" s="4" t="s">
        <v>554</v>
      </c>
      <c r="F462" s="4"/>
      <c r="G462" s="96">
        <f t="shared" si="244"/>
        <v>3431.06</v>
      </c>
      <c r="H462" s="96">
        <f t="shared" si="244"/>
        <v>90</v>
      </c>
      <c r="I462" s="96">
        <f t="shared" si="244"/>
        <v>3521.06</v>
      </c>
    </row>
    <row r="463" spans="1:9" ht="24" customHeight="1" x14ac:dyDescent="0.2">
      <c r="A463" s="5" t="s">
        <v>47</v>
      </c>
      <c r="B463" s="4" t="s">
        <v>87</v>
      </c>
      <c r="C463" s="4" t="s">
        <v>36</v>
      </c>
      <c r="D463" s="4" t="s">
        <v>27</v>
      </c>
      <c r="E463" s="4" t="s">
        <v>554</v>
      </c>
      <c r="F463" s="4" t="s">
        <v>51</v>
      </c>
      <c r="G463" s="96">
        <f>68.62+3362.44</f>
        <v>3431.06</v>
      </c>
      <c r="H463" s="96">
        <f>90</f>
        <v>90</v>
      </c>
      <c r="I463" s="76">
        <f>G463+H463</f>
        <v>3521.06</v>
      </c>
    </row>
    <row r="464" spans="1:9" ht="60" customHeight="1" x14ac:dyDescent="0.2">
      <c r="A464" s="5" t="s">
        <v>495</v>
      </c>
      <c r="B464" s="4" t="s">
        <v>87</v>
      </c>
      <c r="C464" s="4" t="s">
        <v>36</v>
      </c>
      <c r="D464" s="4" t="s">
        <v>27</v>
      </c>
      <c r="E464" s="4" t="s">
        <v>133</v>
      </c>
      <c r="F464" s="4"/>
      <c r="G464" s="96">
        <f t="shared" ref="G464" si="245">G465+G466</f>
        <v>99.5</v>
      </c>
      <c r="H464" s="96">
        <f t="shared" ref="H464:I464" si="246">H465+H466</f>
        <v>0</v>
      </c>
      <c r="I464" s="96">
        <f t="shared" si="246"/>
        <v>99.5</v>
      </c>
    </row>
    <row r="465" spans="1:9" ht="24" hidden="1" customHeight="1" x14ac:dyDescent="0.2">
      <c r="A465" s="5" t="s">
        <v>47</v>
      </c>
      <c r="B465" s="4" t="s">
        <v>87</v>
      </c>
      <c r="C465" s="4" t="s">
        <v>36</v>
      </c>
      <c r="D465" s="4" t="s">
        <v>27</v>
      </c>
      <c r="E465" s="4" t="s">
        <v>133</v>
      </c>
      <c r="F465" s="4" t="s">
        <v>51</v>
      </c>
      <c r="G465" s="96"/>
      <c r="H465" s="96"/>
      <c r="I465" s="76">
        <f>G465+H465</f>
        <v>0</v>
      </c>
    </row>
    <row r="466" spans="1:9" ht="24" customHeight="1" x14ac:dyDescent="0.2">
      <c r="A466" s="5" t="s">
        <v>77</v>
      </c>
      <c r="B466" s="4" t="s">
        <v>87</v>
      </c>
      <c r="C466" s="4" t="s">
        <v>36</v>
      </c>
      <c r="D466" s="4" t="s">
        <v>27</v>
      </c>
      <c r="E466" s="4" t="s">
        <v>133</v>
      </c>
      <c r="F466" s="4" t="s">
        <v>87</v>
      </c>
      <c r="G466" s="96">
        <v>99.5</v>
      </c>
      <c r="H466" s="96"/>
      <c r="I466" s="76">
        <f>G466+H466</f>
        <v>99.5</v>
      </c>
    </row>
    <row r="467" spans="1:9" ht="24" customHeight="1" x14ac:dyDescent="0.2">
      <c r="A467" s="5" t="s">
        <v>46</v>
      </c>
      <c r="B467" s="4" t="s">
        <v>87</v>
      </c>
      <c r="C467" s="4" t="s">
        <v>36</v>
      </c>
      <c r="D467" s="4" t="s">
        <v>27</v>
      </c>
      <c r="E467" s="4" t="s">
        <v>44</v>
      </c>
      <c r="F467" s="4"/>
      <c r="G467" s="98">
        <f>G468</f>
        <v>59.4</v>
      </c>
      <c r="H467" s="98">
        <f t="shared" ref="H467" si="247">H468</f>
        <v>440</v>
      </c>
      <c r="I467" s="98">
        <f t="shared" ref="I467" si="248">I468</f>
        <v>499.4</v>
      </c>
    </row>
    <row r="468" spans="1:9" ht="24" customHeight="1" x14ac:dyDescent="0.2">
      <c r="A468" s="5" t="s">
        <v>47</v>
      </c>
      <c r="B468" s="4" t="s">
        <v>87</v>
      </c>
      <c r="C468" s="4" t="s">
        <v>36</v>
      </c>
      <c r="D468" s="4" t="s">
        <v>27</v>
      </c>
      <c r="E468" s="4" t="s">
        <v>44</v>
      </c>
      <c r="F468" s="4" t="s">
        <v>51</v>
      </c>
      <c r="G468" s="98">
        <v>59.4</v>
      </c>
      <c r="H468" s="98">
        <v>440</v>
      </c>
      <c r="I468" s="76">
        <f>G468+H468</f>
        <v>499.4</v>
      </c>
    </row>
    <row r="469" spans="1:9" ht="12.75" customHeight="1" x14ac:dyDescent="0.2">
      <c r="A469" s="5" t="s">
        <v>132</v>
      </c>
      <c r="B469" s="4" t="s">
        <v>87</v>
      </c>
      <c r="C469" s="4" t="s">
        <v>36</v>
      </c>
      <c r="D469" s="4" t="s">
        <v>6</v>
      </c>
      <c r="E469" s="4"/>
      <c r="F469" s="4"/>
      <c r="G469" s="95">
        <f>G470</f>
        <v>650</v>
      </c>
      <c r="H469" s="95">
        <f t="shared" ref="H469:I471" si="249">H470</f>
        <v>-50</v>
      </c>
      <c r="I469" s="95">
        <f t="shared" si="249"/>
        <v>600</v>
      </c>
    </row>
    <row r="470" spans="1:9" ht="54" customHeight="1" x14ac:dyDescent="0.2">
      <c r="A470" s="5" t="s">
        <v>374</v>
      </c>
      <c r="B470" s="4" t="s">
        <v>87</v>
      </c>
      <c r="C470" s="4" t="s">
        <v>36</v>
      </c>
      <c r="D470" s="4" t="s">
        <v>6</v>
      </c>
      <c r="E470" s="4" t="s">
        <v>131</v>
      </c>
      <c r="F470" s="4"/>
      <c r="G470" s="97">
        <f>G471</f>
        <v>650</v>
      </c>
      <c r="H470" s="97">
        <f t="shared" si="249"/>
        <v>-50</v>
      </c>
      <c r="I470" s="97">
        <f t="shared" si="249"/>
        <v>600</v>
      </c>
    </row>
    <row r="471" spans="1:9" ht="24" customHeight="1" x14ac:dyDescent="0.2">
      <c r="A471" s="5" t="s">
        <v>290</v>
      </c>
      <c r="B471" s="4" t="s">
        <v>87</v>
      </c>
      <c r="C471" s="4" t="s">
        <v>36</v>
      </c>
      <c r="D471" s="4" t="s">
        <v>6</v>
      </c>
      <c r="E471" s="4" t="s">
        <v>426</v>
      </c>
      <c r="F471" s="4"/>
      <c r="G471" s="97">
        <f>G472</f>
        <v>650</v>
      </c>
      <c r="H471" s="97">
        <f t="shared" si="249"/>
        <v>-50</v>
      </c>
      <c r="I471" s="97">
        <f t="shared" si="249"/>
        <v>600</v>
      </c>
    </row>
    <row r="472" spans="1:9" ht="24" customHeight="1" x14ac:dyDescent="0.2">
      <c r="A472" s="5" t="s">
        <v>428</v>
      </c>
      <c r="B472" s="4" t="s">
        <v>87</v>
      </c>
      <c r="C472" s="4" t="s">
        <v>36</v>
      </c>
      <c r="D472" s="4" t="s">
        <v>6</v>
      </c>
      <c r="E472" s="4" t="s">
        <v>427</v>
      </c>
      <c r="F472" s="4"/>
      <c r="G472" s="97">
        <f>G473+G474</f>
        <v>650</v>
      </c>
      <c r="H472" s="97">
        <f t="shared" ref="H472:I472" si="250">H473+H474</f>
        <v>-50</v>
      </c>
      <c r="I472" s="97">
        <f t="shared" si="250"/>
        <v>600</v>
      </c>
    </row>
    <row r="473" spans="1:9" ht="24" customHeight="1" x14ac:dyDescent="0.2">
      <c r="A473" s="5" t="s">
        <v>47</v>
      </c>
      <c r="B473" s="4" t="s">
        <v>87</v>
      </c>
      <c r="C473" s="4" t="s">
        <v>36</v>
      </c>
      <c r="D473" s="4" t="s">
        <v>6</v>
      </c>
      <c r="E473" s="4" t="s">
        <v>427</v>
      </c>
      <c r="F473" s="4" t="s">
        <v>51</v>
      </c>
      <c r="G473" s="97">
        <v>600</v>
      </c>
      <c r="H473" s="97">
        <f>-300+250</f>
        <v>-50</v>
      </c>
      <c r="I473" s="76">
        <f>G473+H473</f>
        <v>550</v>
      </c>
    </row>
    <row r="474" spans="1:9" ht="24" customHeight="1" x14ac:dyDescent="0.2">
      <c r="A474" s="5" t="s">
        <v>77</v>
      </c>
      <c r="B474" s="4" t="s">
        <v>87</v>
      </c>
      <c r="C474" s="4" t="s">
        <v>36</v>
      </c>
      <c r="D474" s="4" t="s">
        <v>6</v>
      </c>
      <c r="E474" s="4" t="s">
        <v>427</v>
      </c>
      <c r="F474" s="4" t="s">
        <v>87</v>
      </c>
      <c r="G474" s="97">
        <v>50</v>
      </c>
      <c r="H474" s="97"/>
      <c r="I474" s="76">
        <f>G474+H474</f>
        <v>50</v>
      </c>
    </row>
    <row r="475" spans="1:9" ht="12.75" customHeight="1" x14ac:dyDescent="0.2">
      <c r="A475" s="5" t="s">
        <v>245</v>
      </c>
      <c r="B475" s="4" t="s">
        <v>87</v>
      </c>
      <c r="C475" s="4" t="s">
        <v>53</v>
      </c>
      <c r="D475" s="4"/>
      <c r="E475" s="4"/>
      <c r="F475" s="4"/>
      <c r="G475" s="97">
        <f t="shared" ref="G475:I479" si="251">G476</f>
        <v>0</v>
      </c>
      <c r="H475" s="97">
        <f t="shared" si="251"/>
        <v>300</v>
      </c>
      <c r="I475" s="97">
        <f t="shared" si="251"/>
        <v>300</v>
      </c>
    </row>
    <row r="476" spans="1:9" ht="18" customHeight="1" x14ac:dyDescent="0.2">
      <c r="A476" s="5" t="s">
        <v>312</v>
      </c>
      <c r="B476" s="4" t="s">
        <v>87</v>
      </c>
      <c r="C476" s="4" t="s">
        <v>53</v>
      </c>
      <c r="D476" s="4" t="s">
        <v>36</v>
      </c>
      <c r="E476" s="4"/>
      <c r="F476" s="4"/>
      <c r="G476" s="97">
        <f>G477</f>
        <v>0</v>
      </c>
      <c r="H476" s="97">
        <f t="shared" si="251"/>
        <v>300</v>
      </c>
      <c r="I476" s="97">
        <f t="shared" si="251"/>
        <v>300</v>
      </c>
    </row>
    <row r="477" spans="1:9" ht="58.5" customHeight="1" x14ac:dyDescent="0.2">
      <c r="A477" s="5" t="s">
        <v>401</v>
      </c>
      <c r="B477" s="4" t="s">
        <v>87</v>
      </c>
      <c r="C477" s="4" t="s">
        <v>53</v>
      </c>
      <c r="D477" s="4" t="s">
        <v>36</v>
      </c>
      <c r="E477" s="4" t="s">
        <v>139</v>
      </c>
      <c r="F477" s="4"/>
      <c r="G477" s="97">
        <f>G478</f>
        <v>0</v>
      </c>
      <c r="H477" s="97">
        <f t="shared" si="251"/>
        <v>300</v>
      </c>
      <c r="I477" s="97">
        <f t="shared" si="251"/>
        <v>300</v>
      </c>
    </row>
    <row r="478" spans="1:9" ht="31.5" customHeight="1" x14ac:dyDescent="0.2">
      <c r="A478" s="5" t="s">
        <v>138</v>
      </c>
      <c r="B478" s="4" t="s">
        <v>87</v>
      </c>
      <c r="C478" s="4" t="s">
        <v>53</v>
      </c>
      <c r="D478" s="4" t="s">
        <v>36</v>
      </c>
      <c r="E478" s="4" t="s">
        <v>402</v>
      </c>
      <c r="F478" s="4"/>
      <c r="G478" s="97">
        <f>G479</f>
        <v>0</v>
      </c>
      <c r="H478" s="97">
        <f t="shared" si="251"/>
        <v>300</v>
      </c>
      <c r="I478" s="97">
        <f t="shared" si="251"/>
        <v>300</v>
      </c>
    </row>
    <row r="479" spans="1:9" ht="24" customHeight="1" x14ac:dyDescent="0.2">
      <c r="A479" s="5" t="s">
        <v>403</v>
      </c>
      <c r="B479" s="4" t="s">
        <v>87</v>
      </c>
      <c r="C479" s="4" t="s">
        <v>53</v>
      </c>
      <c r="D479" s="4" t="s">
        <v>36</v>
      </c>
      <c r="E479" s="4" t="s">
        <v>137</v>
      </c>
      <c r="F479" s="4"/>
      <c r="G479" s="97">
        <f>G480</f>
        <v>0</v>
      </c>
      <c r="H479" s="97">
        <f t="shared" si="251"/>
        <v>300</v>
      </c>
      <c r="I479" s="97">
        <f t="shared" si="251"/>
        <v>300</v>
      </c>
    </row>
    <row r="480" spans="1:9" ht="24" customHeight="1" x14ac:dyDescent="0.2">
      <c r="A480" s="5" t="s">
        <v>77</v>
      </c>
      <c r="B480" s="4" t="s">
        <v>87</v>
      </c>
      <c r="C480" s="4" t="s">
        <v>53</v>
      </c>
      <c r="D480" s="4" t="s">
        <v>36</v>
      </c>
      <c r="E480" s="4" t="s">
        <v>137</v>
      </c>
      <c r="F480" s="4" t="s">
        <v>87</v>
      </c>
      <c r="G480" s="97"/>
      <c r="H480" s="97">
        <v>300</v>
      </c>
      <c r="I480" s="76">
        <f>G480+H480</f>
        <v>300</v>
      </c>
    </row>
    <row r="481" spans="1:10" ht="12.75" customHeight="1" x14ac:dyDescent="0.2">
      <c r="A481" s="5" t="s">
        <v>242</v>
      </c>
      <c r="B481" s="4" t="s">
        <v>87</v>
      </c>
      <c r="C481" s="4" t="s">
        <v>84</v>
      </c>
      <c r="D481" s="4"/>
      <c r="E481" s="4"/>
      <c r="F481" s="4"/>
      <c r="G481" s="76">
        <f>G482+G491</f>
        <v>2262.79</v>
      </c>
      <c r="H481" s="76">
        <f t="shared" ref="H481:I481" si="252">H482+H491</f>
        <v>15500</v>
      </c>
      <c r="I481" s="76">
        <f t="shared" si="252"/>
        <v>17762.79</v>
      </c>
    </row>
    <row r="482" spans="1:10" ht="12.75" customHeight="1" x14ac:dyDescent="0.2">
      <c r="A482" s="5" t="s">
        <v>121</v>
      </c>
      <c r="B482" s="4">
        <v>800</v>
      </c>
      <c r="C482" s="4" t="s">
        <v>84</v>
      </c>
      <c r="D482" s="4" t="s">
        <v>27</v>
      </c>
      <c r="E482" s="4"/>
      <c r="F482" s="4"/>
      <c r="G482" s="76">
        <f>G487+G483</f>
        <v>2256.79</v>
      </c>
      <c r="H482" s="76">
        <f t="shared" ref="H482:I482" si="253">H487+H483</f>
        <v>15500</v>
      </c>
      <c r="I482" s="76">
        <f t="shared" si="253"/>
        <v>17756.79</v>
      </c>
    </row>
    <row r="483" spans="1:10" ht="69.75" customHeight="1" x14ac:dyDescent="0.2">
      <c r="A483" s="5" t="s">
        <v>367</v>
      </c>
      <c r="B483" s="4">
        <v>800</v>
      </c>
      <c r="C483" s="4" t="s">
        <v>84</v>
      </c>
      <c r="D483" s="4" t="s">
        <v>27</v>
      </c>
      <c r="E483" s="4" t="s">
        <v>64</v>
      </c>
      <c r="F483" s="4"/>
      <c r="G483" s="76">
        <f>G484</f>
        <v>306.12</v>
      </c>
      <c r="H483" s="76">
        <f t="shared" ref="H483:I485" si="254">H484</f>
        <v>15000</v>
      </c>
      <c r="I483" s="76">
        <f t="shared" si="254"/>
        <v>15306.12</v>
      </c>
    </row>
    <row r="484" spans="1:10" ht="29.25" customHeight="1" x14ac:dyDescent="0.2">
      <c r="A484" s="5" t="s">
        <v>120</v>
      </c>
      <c r="B484" s="4">
        <v>800</v>
      </c>
      <c r="C484" s="4" t="s">
        <v>84</v>
      </c>
      <c r="D484" s="4" t="s">
        <v>27</v>
      </c>
      <c r="E484" s="4" t="s">
        <v>410</v>
      </c>
      <c r="F484" s="4"/>
      <c r="G484" s="76">
        <f>G485</f>
        <v>306.12</v>
      </c>
      <c r="H484" s="76">
        <f t="shared" si="254"/>
        <v>15000</v>
      </c>
      <c r="I484" s="76">
        <f t="shared" si="254"/>
        <v>15306.12</v>
      </c>
    </row>
    <row r="485" spans="1:10" ht="40.5" customHeight="1" x14ac:dyDescent="0.2">
      <c r="A485" s="5" t="s">
        <v>504</v>
      </c>
      <c r="B485" s="4">
        <v>800</v>
      </c>
      <c r="C485" s="4" t="s">
        <v>84</v>
      </c>
      <c r="D485" s="4" t="s">
        <v>27</v>
      </c>
      <c r="E485" s="4" t="s">
        <v>411</v>
      </c>
      <c r="F485" s="4"/>
      <c r="G485" s="76">
        <f>G486</f>
        <v>306.12</v>
      </c>
      <c r="H485" s="76">
        <f t="shared" si="254"/>
        <v>15000</v>
      </c>
      <c r="I485" s="76">
        <f t="shared" si="254"/>
        <v>15306.12</v>
      </c>
    </row>
    <row r="486" spans="1:10" ht="28.5" customHeight="1" x14ac:dyDescent="0.2">
      <c r="A486" s="5" t="s">
        <v>73</v>
      </c>
      <c r="B486" s="4">
        <v>800</v>
      </c>
      <c r="C486" s="4" t="s">
        <v>84</v>
      </c>
      <c r="D486" s="4" t="s">
        <v>27</v>
      </c>
      <c r="E486" s="4" t="s">
        <v>411</v>
      </c>
      <c r="F486" s="4" t="s">
        <v>72</v>
      </c>
      <c r="G486" s="76">
        <v>306.12</v>
      </c>
      <c r="H486" s="76">
        <f>15806.12-306.12-500</f>
        <v>15000</v>
      </c>
      <c r="I486" s="76">
        <f>G486+H486</f>
        <v>15306.12</v>
      </c>
    </row>
    <row r="487" spans="1:10" ht="33.75" customHeight="1" x14ac:dyDescent="0.2">
      <c r="A487" s="5" t="s">
        <v>332</v>
      </c>
      <c r="B487" s="4" t="s">
        <v>87</v>
      </c>
      <c r="C487" s="4" t="s">
        <v>84</v>
      </c>
      <c r="D487" s="4" t="s">
        <v>27</v>
      </c>
      <c r="E487" s="4" t="s">
        <v>60</v>
      </c>
      <c r="F487" s="4"/>
      <c r="G487" s="97">
        <f>G488</f>
        <v>1950.67</v>
      </c>
      <c r="H487" s="97">
        <f t="shared" ref="H487:I489" si="255">H488</f>
        <v>500</v>
      </c>
      <c r="I487" s="97">
        <f t="shared" si="255"/>
        <v>2450.67</v>
      </c>
    </row>
    <row r="488" spans="1:10" ht="30.75" customHeight="1" x14ac:dyDescent="0.2">
      <c r="A488" s="5" t="s">
        <v>119</v>
      </c>
      <c r="B488" s="4" t="s">
        <v>87</v>
      </c>
      <c r="C488" s="4" t="s">
        <v>84</v>
      </c>
      <c r="D488" s="4" t="s">
        <v>27</v>
      </c>
      <c r="E488" s="4" t="s">
        <v>118</v>
      </c>
      <c r="F488" s="4"/>
      <c r="G488" s="97">
        <f>G489</f>
        <v>1950.67</v>
      </c>
      <c r="H488" s="97">
        <f t="shared" si="255"/>
        <v>500</v>
      </c>
      <c r="I488" s="97">
        <f t="shared" si="255"/>
        <v>2450.67</v>
      </c>
    </row>
    <row r="489" spans="1:10" ht="36" x14ac:dyDescent="0.2">
      <c r="A489" s="5" t="s">
        <v>326</v>
      </c>
      <c r="B489" s="4" t="s">
        <v>87</v>
      </c>
      <c r="C489" s="4" t="s">
        <v>84</v>
      </c>
      <c r="D489" s="4" t="s">
        <v>27</v>
      </c>
      <c r="E489" s="4" t="s">
        <v>327</v>
      </c>
      <c r="F489" s="4"/>
      <c r="G489" s="97">
        <f>G490</f>
        <v>1950.67</v>
      </c>
      <c r="H489" s="97">
        <f t="shared" si="255"/>
        <v>500</v>
      </c>
      <c r="I489" s="97">
        <f t="shared" si="255"/>
        <v>2450.67</v>
      </c>
    </row>
    <row r="490" spans="1:10" s="78" customFormat="1" ht="24" x14ac:dyDescent="0.2">
      <c r="A490" s="8" t="s">
        <v>73</v>
      </c>
      <c r="B490" s="4" t="s">
        <v>87</v>
      </c>
      <c r="C490" s="4" t="s">
        <v>84</v>
      </c>
      <c r="D490" s="4" t="s">
        <v>27</v>
      </c>
      <c r="E490" s="4" t="s">
        <v>327</v>
      </c>
      <c r="F490" s="4" t="s">
        <v>72</v>
      </c>
      <c r="G490" s="97">
        <v>1950.67</v>
      </c>
      <c r="H490" s="97">
        <f>500</f>
        <v>500</v>
      </c>
      <c r="I490" s="76">
        <f>G490+H490</f>
        <v>2450.67</v>
      </c>
      <c r="J490" s="78" t="s">
        <v>503</v>
      </c>
    </row>
    <row r="491" spans="1:10" s="78" customFormat="1" x14ac:dyDescent="0.2">
      <c r="A491" s="119" t="s">
        <v>536</v>
      </c>
      <c r="B491" s="4" t="s">
        <v>87</v>
      </c>
      <c r="C491" s="4" t="s">
        <v>84</v>
      </c>
      <c r="D491" s="4" t="s">
        <v>36</v>
      </c>
      <c r="E491" s="4"/>
      <c r="F491" s="4"/>
      <c r="G491" s="103">
        <f>G492</f>
        <v>6</v>
      </c>
      <c r="H491" s="103">
        <f t="shared" ref="H491:I493" si="256">H492</f>
        <v>0</v>
      </c>
      <c r="I491" s="103">
        <f t="shared" si="256"/>
        <v>6</v>
      </c>
    </row>
    <row r="492" spans="1:10" s="78" customFormat="1" ht="31.5" customHeight="1" x14ac:dyDescent="0.2">
      <c r="A492" s="5" t="s">
        <v>350</v>
      </c>
      <c r="B492" s="4" t="s">
        <v>87</v>
      </c>
      <c r="C492" s="4" t="s">
        <v>84</v>
      </c>
      <c r="D492" s="4" t="s">
        <v>36</v>
      </c>
      <c r="E492" s="4" t="s">
        <v>12</v>
      </c>
      <c r="F492" s="4"/>
      <c r="G492" s="103">
        <f>G493</f>
        <v>6</v>
      </c>
      <c r="H492" s="103">
        <f t="shared" si="256"/>
        <v>0</v>
      </c>
      <c r="I492" s="103">
        <f t="shared" si="256"/>
        <v>6</v>
      </c>
    </row>
    <row r="493" spans="1:10" s="78" customFormat="1" ht="48" x14ac:dyDescent="0.2">
      <c r="A493" s="5" t="s">
        <v>189</v>
      </c>
      <c r="B493" s="4" t="s">
        <v>87</v>
      </c>
      <c r="C493" s="4" t="s">
        <v>84</v>
      </c>
      <c r="D493" s="4" t="s">
        <v>36</v>
      </c>
      <c r="E493" s="4" t="s">
        <v>351</v>
      </c>
      <c r="F493" s="4"/>
      <c r="G493" s="103">
        <f>G494</f>
        <v>6</v>
      </c>
      <c r="H493" s="103">
        <f t="shared" si="256"/>
        <v>0</v>
      </c>
      <c r="I493" s="103">
        <f t="shared" si="256"/>
        <v>6</v>
      </c>
    </row>
    <row r="494" spans="1:10" s="78" customFormat="1" ht="24" x14ac:dyDescent="0.2">
      <c r="A494" s="5" t="s">
        <v>352</v>
      </c>
      <c r="B494" s="4" t="s">
        <v>87</v>
      </c>
      <c r="C494" s="4" t="s">
        <v>84</v>
      </c>
      <c r="D494" s="4" t="s">
        <v>36</v>
      </c>
      <c r="E494" s="4" t="s">
        <v>287</v>
      </c>
      <c r="F494" s="4"/>
      <c r="G494" s="103">
        <f>G495+G496</f>
        <v>6</v>
      </c>
      <c r="H494" s="103">
        <f t="shared" ref="H494:I494" si="257">H495+H496</f>
        <v>0</v>
      </c>
      <c r="I494" s="103">
        <f t="shared" si="257"/>
        <v>6</v>
      </c>
    </row>
    <row r="495" spans="1:10" s="78" customFormat="1" ht="24" x14ac:dyDescent="0.2">
      <c r="A495" s="5" t="s">
        <v>47</v>
      </c>
      <c r="B495" s="4" t="s">
        <v>87</v>
      </c>
      <c r="C495" s="4" t="s">
        <v>84</v>
      </c>
      <c r="D495" s="4" t="s">
        <v>36</v>
      </c>
      <c r="E495" s="4" t="s">
        <v>287</v>
      </c>
      <c r="F495" s="4" t="s">
        <v>531</v>
      </c>
      <c r="G495" s="103">
        <v>3</v>
      </c>
      <c r="H495" s="103"/>
      <c r="I495" s="76">
        <f>G495+H495</f>
        <v>3</v>
      </c>
    </row>
    <row r="496" spans="1:10" s="78" customFormat="1" ht="38.25" x14ac:dyDescent="0.2">
      <c r="A496" s="1" t="s">
        <v>29</v>
      </c>
      <c r="B496" s="4" t="s">
        <v>87</v>
      </c>
      <c r="C496" s="4" t="s">
        <v>84</v>
      </c>
      <c r="D496" s="4" t="s">
        <v>36</v>
      </c>
      <c r="E496" s="4" t="s">
        <v>287</v>
      </c>
      <c r="F496" s="4" t="s">
        <v>26</v>
      </c>
      <c r="G496" s="103">
        <v>3</v>
      </c>
      <c r="H496" s="103"/>
      <c r="I496" s="76">
        <f>G496+H496</f>
        <v>3</v>
      </c>
    </row>
    <row r="497" spans="1:9" ht="12.75" customHeight="1" x14ac:dyDescent="0.2">
      <c r="A497" s="5" t="s">
        <v>75</v>
      </c>
      <c r="B497" s="4" t="s">
        <v>87</v>
      </c>
      <c r="C497" s="4" t="s">
        <v>70</v>
      </c>
      <c r="D497" s="4"/>
      <c r="E497" s="4"/>
      <c r="F497" s="4"/>
      <c r="G497" s="95">
        <f>G498</f>
        <v>0</v>
      </c>
      <c r="H497" s="95">
        <f t="shared" ref="H497:I501" si="258">H498</f>
        <v>300</v>
      </c>
      <c r="I497" s="95">
        <f t="shared" si="258"/>
        <v>300</v>
      </c>
    </row>
    <row r="498" spans="1:9" ht="12.75" customHeight="1" x14ac:dyDescent="0.2">
      <c r="A498" s="5" t="s">
        <v>71</v>
      </c>
      <c r="B498" s="4" t="s">
        <v>87</v>
      </c>
      <c r="C498" s="4" t="s">
        <v>70</v>
      </c>
      <c r="D498" s="4" t="s">
        <v>70</v>
      </c>
      <c r="E498" s="4"/>
      <c r="F498" s="4"/>
      <c r="G498" s="95">
        <f>G499</f>
        <v>0</v>
      </c>
      <c r="H498" s="95">
        <f t="shared" si="258"/>
        <v>300</v>
      </c>
      <c r="I498" s="95">
        <f t="shared" si="258"/>
        <v>300</v>
      </c>
    </row>
    <row r="499" spans="1:9" ht="51.75" customHeight="1" x14ac:dyDescent="0.2">
      <c r="A499" s="5" t="s">
        <v>432</v>
      </c>
      <c r="B499" s="4" t="s">
        <v>87</v>
      </c>
      <c r="C499" s="4" t="s">
        <v>70</v>
      </c>
      <c r="D499" s="4" t="s">
        <v>70</v>
      </c>
      <c r="E499" s="4" t="s">
        <v>57</v>
      </c>
      <c r="F499" s="4"/>
      <c r="G499" s="96">
        <f>G500</f>
        <v>0</v>
      </c>
      <c r="H499" s="96">
        <f t="shared" si="258"/>
        <v>300</v>
      </c>
      <c r="I499" s="96">
        <f t="shared" si="258"/>
        <v>300</v>
      </c>
    </row>
    <row r="500" spans="1:9" ht="41.25" customHeight="1" x14ac:dyDescent="0.2">
      <c r="A500" s="5" t="s">
        <v>323</v>
      </c>
      <c r="B500" s="4" t="s">
        <v>87</v>
      </c>
      <c r="C500" s="4" t="s">
        <v>70</v>
      </c>
      <c r="D500" s="4" t="s">
        <v>70</v>
      </c>
      <c r="E500" s="4" t="s">
        <v>433</v>
      </c>
      <c r="F500" s="4"/>
      <c r="G500" s="95">
        <f>G501</f>
        <v>0</v>
      </c>
      <c r="H500" s="95">
        <f t="shared" si="258"/>
        <v>300</v>
      </c>
      <c r="I500" s="95">
        <f t="shared" si="258"/>
        <v>300</v>
      </c>
    </row>
    <row r="501" spans="1:9" ht="41.25" customHeight="1" x14ac:dyDescent="0.2">
      <c r="A501" s="5" t="s">
        <v>435</v>
      </c>
      <c r="B501" s="4" t="s">
        <v>87</v>
      </c>
      <c r="C501" s="4" t="s">
        <v>70</v>
      </c>
      <c r="D501" s="4" t="s">
        <v>70</v>
      </c>
      <c r="E501" s="4" t="s">
        <v>434</v>
      </c>
      <c r="F501" s="4"/>
      <c r="G501" s="95">
        <f>G502</f>
        <v>0</v>
      </c>
      <c r="H501" s="95">
        <f t="shared" si="258"/>
        <v>300</v>
      </c>
      <c r="I501" s="95">
        <f t="shared" si="258"/>
        <v>300</v>
      </c>
    </row>
    <row r="502" spans="1:9" ht="24" customHeight="1" x14ac:dyDescent="0.2">
      <c r="A502" s="5" t="s">
        <v>47</v>
      </c>
      <c r="B502" s="4" t="s">
        <v>87</v>
      </c>
      <c r="C502" s="4" t="s">
        <v>70</v>
      </c>
      <c r="D502" s="4" t="s">
        <v>70</v>
      </c>
      <c r="E502" s="4" t="s">
        <v>434</v>
      </c>
      <c r="F502" s="4">
        <v>200</v>
      </c>
      <c r="G502" s="95"/>
      <c r="H502" s="95">
        <v>300</v>
      </c>
      <c r="I502" s="76">
        <f>G502+H502</f>
        <v>300</v>
      </c>
    </row>
    <row r="503" spans="1:9" ht="12.75" customHeight="1" x14ac:dyDescent="0.2">
      <c r="A503" s="5" t="s">
        <v>69</v>
      </c>
      <c r="B503" s="4" t="s">
        <v>87</v>
      </c>
      <c r="C503" s="4" t="s">
        <v>54</v>
      </c>
      <c r="D503" s="4" t="s">
        <v>19</v>
      </c>
      <c r="E503" s="4"/>
      <c r="F503" s="4"/>
      <c r="G503" s="76">
        <f t="shared" ref="G503:I503" si="259">G511+G504</f>
        <v>4588.3103900000006</v>
      </c>
      <c r="H503" s="76">
        <f t="shared" si="259"/>
        <v>90.236739999999998</v>
      </c>
      <c r="I503" s="76">
        <f t="shared" si="259"/>
        <v>4678.5471299999999</v>
      </c>
    </row>
    <row r="504" spans="1:9" ht="12.75" customHeight="1" x14ac:dyDescent="0.2">
      <c r="A504" s="5" t="s">
        <v>68</v>
      </c>
      <c r="B504" s="4" t="s">
        <v>87</v>
      </c>
      <c r="C504" s="4" t="s">
        <v>54</v>
      </c>
      <c r="D504" s="4" t="s">
        <v>15</v>
      </c>
      <c r="E504" s="4"/>
      <c r="F504" s="4"/>
      <c r="G504" s="76">
        <f>G505+G509</f>
        <v>500</v>
      </c>
      <c r="H504" s="76">
        <f t="shared" ref="H504:I504" si="260">H505+H509</f>
        <v>0</v>
      </c>
      <c r="I504" s="76">
        <f t="shared" si="260"/>
        <v>500</v>
      </c>
    </row>
    <row r="505" spans="1:9" ht="53.25" customHeight="1" x14ac:dyDescent="0.2">
      <c r="A505" s="5" t="s">
        <v>432</v>
      </c>
      <c r="B505" s="4" t="s">
        <v>87</v>
      </c>
      <c r="C505" s="4" t="s">
        <v>54</v>
      </c>
      <c r="D505" s="4" t="s">
        <v>15</v>
      </c>
      <c r="E505" s="4" t="s">
        <v>57</v>
      </c>
      <c r="F505" s="4"/>
      <c r="G505" s="76">
        <f>G506</f>
        <v>500</v>
      </c>
      <c r="H505" s="76">
        <f t="shared" ref="H505:I507" si="261">H506</f>
        <v>0</v>
      </c>
      <c r="I505" s="76">
        <f t="shared" si="261"/>
        <v>500</v>
      </c>
    </row>
    <row r="506" spans="1:9" ht="44.25" customHeight="1" x14ac:dyDescent="0.2">
      <c r="A506" s="5" t="s">
        <v>323</v>
      </c>
      <c r="B506" s="4" t="s">
        <v>87</v>
      </c>
      <c r="C506" s="4" t="s">
        <v>54</v>
      </c>
      <c r="D506" s="4" t="s">
        <v>15</v>
      </c>
      <c r="E506" s="4" t="s">
        <v>433</v>
      </c>
      <c r="F506" s="4"/>
      <c r="G506" s="76">
        <f>G507</f>
        <v>500</v>
      </c>
      <c r="H506" s="76">
        <f t="shared" si="261"/>
        <v>0</v>
      </c>
      <c r="I506" s="76">
        <f t="shared" si="261"/>
        <v>500</v>
      </c>
    </row>
    <row r="507" spans="1:9" ht="28.5" customHeight="1" x14ac:dyDescent="0.2">
      <c r="A507" s="5" t="s">
        <v>436</v>
      </c>
      <c r="B507" s="4" t="s">
        <v>87</v>
      </c>
      <c r="C507" s="4" t="s">
        <v>54</v>
      </c>
      <c r="D507" s="4" t="s">
        <v>15</v>
      </c>
      <c r="E507" s="4" t="s">
        <v>437</v>
      </c>
      <c r="F507" s="4"/>
      <c r="G507" s="76">
        <f>G508</f>
        <v>500</v>
      </c>
      <c r="H507" s="76">
        <f t="shared" si="261"/>
        <v>0</v>
      </c>
      <c r="I507" s="76">
        <f t="shared" si="261"/>
        <v>500</v>
      </c>
    </row>
    <row r="508" spans="1:9" ht="12.75" customHeight="1" x14ac:dyDescent="0.2">
      <c r="A508" s="5" t="s">
        <v>45</v>
      </c>
      <c r="B508" s="4" t="s">
        <v>87</v>
      </c>
      <c r="C508" s="4" t="s">
        <v>54</v>
      </c>
      <c r="D508" s="4" t="s">
        <v>15</v>
      </c>
      <c r="E508" s="4" t="s">
        <v>437</v>
      </c>
      <c r="F508" s="4" t="s">
        <v>43</v>
      </c>
      <c r="G508" s="97">
        <v>500</v>
      </c>
      <c r="H508" s="97"/>
      <c r="I508" s="76">
        <f>G508+H508</f>
        <v>500</v>
      </c>
    </row>
    <row r="509" spans="1:9" ht="12.75" hidden="1" customHeight="1" x14ac:dyDescent="0.2">
      <c r="A509" s="5" t="s">
        <v>67</v>
      </c>
      <c r="B509" s="4" t="s">
        <v>87</v>
      </c>
      <c r="C509" s="4" t="s">
        <v>54</v>
      </c>
      <c r="D509" s="4" t="s">
        <v>15</v>
      </c>
      <c r="E509" s="4" t="s">
        <v>66</v>
      </c>
      <c r="F509" s="4"/>
      <c r="G509" s="97">
        <f t="shared" ref="G509:I509" si="262">G510</f>
        <v>0</v>
      </c>
      <c r="H509" s="97">
        <f t="shared" si="262"/>
        <v>0</v>
      </c>
      <c r="I509" s="97">
        <f t="shared" si="262"/>
        <v>0</v>
      </c>
    </row>
    <row r="510" spans="1:9" ht="12.75" hidden="1" customHeight="1" x14ac:dyDescent="0.2">
      <c r="A510" s="5" t="s">
        <v>45</v>
      </c>
      <c r="B510" s="4" t="s">
        <v>87</v>
      </c>
      <c r="C510" s="4" t="s">
        <v>54</v>
      </c>
      <c r="D510" s="4" t="s">
        <v>15</v>
      </c>
      <c r="E510" s="4" t="s">
        <v>66</v>
      </c>
      <c r="F510" s="4" t="s">
        <v>43</v>
      </c>
      <c r="G510" s="97"/>
      <c r="H510" s="97"/>
      <c r="I510" s="76">
        <f>G510+H510</f>
        <v>0</v>
      </c>
    </row>
    <row r="511" spans="1:9" s="37" customFormat="1" ht="12.75" customHeight="1" x14ac:dyDescent="0.2">
      <c r="A511" s="5" t="s">
        <v>65</v>
      </c>
      <c r="B511" s="4" t="s">
        <v>87</v>
      </c>
      <c r="C511" s="4" t="s">
        <v>54</v>
      </c>
      <c r="D511" s="4" t="s">
        <v>6</v>
      </c>
      <c r="E511" s="4"/>
      <c r="F511" s="4"/>
      <c r="G511" s="76">
        <f>G512+G516+G522+G529</f>
        <v>4088.3103900000001</v>
      </c>
      <c r="H511" s="76">
        <f t="shared" ref="H511:I511" si="263">H512+H516+H522+H529</f>
        <v>90.236739999999998</v>
      </c>
      <c r="I511" s="76">
        <f t="shared" si="263"/>
        <v>4178.5471299999999</v>
      </c>
    </row>
    <row r="512" spans="1:9" s="37" customFormat="1" ht="60" x14ac:dyDescent="0.2">
      <c r="A512" s="5" t="s">
        <v>367</v>
      </c>
      <c r="B512" s="4" t="s">
        <v>87</v>
      </c>
      <c r="C512" s="4" t="s">
        <v>54</v>
      </c>
      <c r="D512" s="4" t="s">
        <v>6</v>
      </c>
      <c r="E512" s="4" t="s">
        <v>64</v>
      </c>
      <c r="F512" s="4"/>
      <c r="G512" s="96">
        <f>G513</f>
        <v>3074.1003900000001</v>
      </c>
      <c r="H512" s="96">
        <f t="shared" ref="H512:I513" si="264">H513</f>
        <v>62.736739999999998</v>
      </c>
      <c r="I512" s="96">
        <f t="shared" si="264"/>
        <v>3136.8371299999999</v>
      </c>
    </row>
    <row r="513" spans="1:9" s="37" customFormat="1" ht="24" x14ac:dyDescent="0.2">
      <c r="A513" s="5" t="s">
        <v>438</v>
      </c>
      <c r="B513" s="4" t="s">
        <v>87</v>
      </c>
      <c r="C513" s="4" t="s">
        <v>54</v>
      </c>
      <c r="D513" s="4" t="s">
        <v>6</v>
      </c>
      <c r="E513" s="4" t="s">
        <v>410</v>
      </c>
      <c r="F513" s="4"/>
      <c r="G513" s="96">
        <f>G514</f>
        <v>3074.1003900000001</v>
      </c>
      <c r="H513" s="96">
        <f t="shared" si="264"/>
        <v>62.736739999999998</v>
      </c>
      <c r="I513" s="96">
        <f t="shared" si="264"/>
        <v>3136.8371299999999</v>
      </c>
    </row>
    <row r="514" spans="1:9" s="37" customFormat="1" ht="84" x14ac:dyDescent="0.2">
      <c r="A514" s="5" t="s">
        <v>306</v>
      </c>
      <c r="B514" s="4" t="s">
        <v>87</v>
      </c>
      <c r="C514" s="4" t="s">
        <v>54</v>
      </c>
      <c r="D514" s="4" t="s">
        <v>6</v>
      </c>
      <c r="E514" s="4" t="s">
        <v>578</v>
      </c>
      <c r="F514" s="4"/>
      <c r="G514" s="96">
        <f t="shared" ref="G514:I514" si="265">G515</f>
        <v>3074.1003900000001</v>
      </c>
      <c r="H514" s="96">
        <f t="shared" si="265"/>
        <v>62.736739999999998</v>
      </c>
      <c r="I514" s="96">
        <f t="shared" si="265"/>
        <v>3136.8371299999999</v>
      </c>
    </row>
    <row r="515" spans="1:9" s="37" customFormat="1" x14ac:dyDescent="0.2">
      <c r="A515" s="5" t="s">
        <v>45</v>
      </c>
      <c r="B515" s="4" t="s">
        <v>87</v>
      </c>
      <c r="C515" s="4" t="s">
        <v>54</v>
      </c>
      <c r="D515" s="4" t="s">
        <v>6</v>
      </c>
      <c r="E515" s="4" t="s">
        <v>578</v>
      </c>
      <c r="F515" s="4" t="s">
        <v>43</v>
      </c>
      <c r="G515" s="96">
        <v>3074.1003900000001</v>
      </c>
      <c r="H515" s="96">
        <f>62.73674</f>
        <v>62.736739999999998</v>
      </c>
      <c r="I515" s="76">
        <f>G515+H515</f>
        <v>3136.8371299999999</v>
      </c>
    </row>
    <row r="516" spans="1:9" s="37" customFormat="1" ht="24" customHeight="1" x14ac:dyDescent="0.2">
      <c r="A516" s="5" t="s">
        <v>371</v>
      </c>
      <c r="B516" s="4" t="s">
        <v>87</v>
      </c>
      <c r="C516" s="4" t="s">
        <v>54</v>
      </c>
      <c r="D516" s="4" t="s">
        <v>6</v>
      </c>
      <c r="E516" s="4" t="s">
        <v>41</v>
      </c>
      <c r="F516" s="4"/>
      <c r="G516" s="96">
        <f>G517</f>
        <v>100</v>
      </c>
      <c r="H516" s="96">
        <f t="shared" ref="H516:I516" si="266">H517</f>
        <v>-100</v>
      </c>
      <c r="I516" s="96">
        <f t="shared" si="266"/>
        <v>0</v>
      </c>
    </row>
    <row r="517" spans="1:9" s="37" customFormat="1" ht="36" customHeight="1" x14ac:dyDescent="0.2">
      <c r="A517" s="5" t="s">
        <v>268</v>
      </c>
      <c r="B517" s="4" t="s">
        <v>87</v>
      </c>
      <c r="C517" s="4" t="s">
        <v>54</v>
      </c>
      <c r="D517" s="4" t="s">
        <v>6</v>
      </c>
      <c r="E517" s="4" t="s">
        <v>448</v>
      </c>
      <c r="F517" s="4"/>
      <c r="G517" s="96">
        <f>G518+G520</f>
        <v>100</v>
      </c>
      <c r="H517" s="96">
        <f t="shared" ref="H517:I517" si="267">H518+H520</f>
        <v>-100</v>
      </c>
      <c r="I517" s="96">
        <f t="shared" si="267"/>
        <v>0</v>
      </c>
    </row>
    <row r="518" spans="1:9" s="37" customFormat="1" ht="36" customHeight="1" x14ac:dyDescent="0.2">
      <c r="A518" s="5" t="s">
        <v>440</v>
      </c>
      <c r="B518" s="4" t="s">
        <v>87</v>
      </c>
      <c r="C518" s="4" t="s">
        <v>54</v>
      </c>
      <c r="D518" s="4" t="s">
        <v>6</v>
      </c>
      <c r="E518" s="4" t="s">
        <v>522</v>
      </c>
      <c r="F518" s="4"/>
      <c r="G518" s="96">
        <f>G519</f>
        <v>100</v>
      </c>
      <c r="H518" s="96">
        <f t="shared" ref="H518:I518" si="268">H519</f>
        <v>-100</v>
      </c>
      <c r="I518" s="96">
        <f t="shared" si="268"/>
        <v>0</v>
      </c>
    </row>
    <row r="519" spans="1:9" s="37" customFormat="1" ht="12.75" customHeight="1" x14ac:dyDescent="0.2">
      <c r="A519" s="5" t="s">
        <v>45</v>
      </c>
      <c r="B519" s="4" t="s">
        <v>87</v>
      </c>
      <c r="C519" s="4" t="s">
        <v>54</v>
      </c>
      <c r="D519" s="4" t="s">
        <v>6</v>
      </c>
      <c r="E519" s="4" t="s">
        <v>522</v>
      </c>
      <c r="F519" s="4" t="s">
        <v>43</v>
      </c>
      <c r="G519" s="96">
        <v>100</v>
      </c>
      <c r="H519" s="96">
        <f>-100</f>
        <v>-100</v>
      </c>
      <c r="I519" s="76">
        <f>G519+H519</f>
        <v>0</v>
      </c>
    </row>
    <row r="520" spans="1:9" s="37" customFormat="1" ht="27" hidden="1" customHeight="1" x14ac:dyDescent="0.2">
      <c r="A520" s="5" t="s">
        <v>63</v>
      </c>
      <c r="B520" s="4" t="s">
        <v>87</v>
      </c>
      <c r="C520" s="4" t="s">
        <v>54</v>
      </c>
      <c r="D520" s="4" t="s">
        <v>6</v>
      </c>
      <c r="E520" s="4" t="s">
        <v>523</v>
      </c>
      <c r="F520" s="4"/>
      <c r="G520" s="96">
        <f t="shared" ref="G520:I520" si="269">G521</f>
        <v>0</v>
      </c>
      <c r="H520" s="96">
        <f t="shared" si="269"/>
        <v>0</v>
      </c>
      <c r="I520" s="96">
        <f t="shared" si="269"/>
        <v>0</v>
      </c>
    </row>
    <row r="521" spans="1:9" s="37" customFormat="1" ht="12.75" hidden="1" customHeight="1" x14ac:dyDescent="0.2">
      <c r="A521" s="5" t="s">
        <v>45</v>
      </c>
      <c r="B521" s="4" t="s">
        <v>87</v>
      </c>
      <c r="C521" s="4" t="s">
        <v>54</v>
      </c>
      <c r="D521" s="4" t="s">
        <v>6</v>
      </c>
      <c r="E521" s="4" t="s">
        <v>523</v>
      </c>
      <c r="F521" s="4" t="s">
        <v>43</v>
      </c>
      <c r="G521" s="96"/>
      <c r="H521" s="96"/>
      <c r="I521" s="76">
        <f>G521+H521</f>
        <v>0</v>
      </c>
    </row>
    <row r="522" spans="1:9" s="37" customFormat="1" ht="51.75" customHeight="1" x14ac:dyDescent="0.2">
      <c r="A522" s="5" t="s">
        <v>432</v>
      </c>
      <c r="B522" s="4" t="s">
        <v>87</v>
      </c>
      <c r="C522" s="4" t="s">
        <v>54</v>
      </c>
      <c r="D522" s="4" t="s">
        <v>6</v>
      </c>
      <c r="E522" s="4" t="s">
        <v>57</v>
      </c>
      <c r="F522" s="4"/>
      <c r="G522" s="96">
        <f>G523+G526</f>
        <v>689.21</v>
      </c>
      <c r="H522" s="96">
        <f t="shared" ref="H522:I522" si="270">H523+H526</f>
        <v>0</v>
      </c>
      <c r="I522" s="96">
        <f t="shared" si="270"/>
        <v>689.21</v>
      </c>
    </row>
    <row r="523" spans="1:9" s="37" customFormat="1" ht="25.5" customHeight="1" x14ac:dyDescent="0.2">
      <c r="A523" s="5" t="s">
        <v>55</v>
      </c>
      <c r="B523" s="4" t="s">
        <v>87</v>
      </c>
      <c r="C523" s="4" t="s">
        <v>54</v>
      </c>
      <c r="D523" s="4" t="s">
        <v>6</v>
      </c>
      <c r="E523" s="4" t="s">
        <v>359</v>
      </c>
      <c r="F523" s="4"/>
      <c r="G523" s="96">
        <f>G524</f>
        <v>609.21</v>
      </c>
      <c r="H523" s="96">
        <f t="shared" ref="H523:I523" si="271">H524</f>
        <v>0</v>
      </c>
      <c r="I523" s="96">
        <f t="shared" si="271"/>
        <v>609.21</v>
      </c>
    </row>
    <row r="524" spans="1:9" s="37" customFormat="1" ht="58.5" customHeight="1" x14ac:dyDescent="0.2">
      <c r="A524" s="5" t="s">
        <v>496</v>
      </c>
      <c r="B524" s="4" t="s">
        <v>87</v>
      </c>
      <c r="C524" s="4" t="s">
        <v>54</v>
      </c>
      <c r="D524" s="4" t="s">
        <v>6</v>
      </c>
      <c r="E524" s="4" t="s">
        <v>62</v>
      </c>
      <c r="F524" s="4"/>
      <c r="G524" s="96">
        <f t="shared" ref="G524:I524" si="272">G525</f>
        <v>609.21</v>
      </c>
      <c r="H524" s="96">
        <f t="shared" si="272"/>
        <v>0</v>
      </c>
      <c r="I524" s="96">
        <f t="shared" si="272"/>
        <v>609.21</v>
      </c>
    </row>
    <row r="525" spans="1:9" s="37" customFormat="1" ht="12.75" customHeight="1" x14ac:dyDescent="0.2">
      <c r="A525" s="5" t="s">
        <v>45</v>
      </c>
      <c r="B525" s="4" t="s">
        <v>87</v>
      </c>
      <c r="C525" s="4" t="s">
        <v>54</v>
      </c>
      <c r="D525" s="4" t="s">
        <v>6</v>
      </c>
      <c r="E525" s="4" t="s">
        <v>62</v>
      </c>
      <c r="F525" s="4" t="s">
        <v>43</v>
      </c>
      <c r="G525" s="96">
        <v>609.21</v>
      </c>
      <c r="H525" s="96"/>
      <c r="I525" s="76">
        <f>G525+H525</f>
        <v>609.21</v>
      </c>
    </row>
    <row r="526" spans="1:9" s="37" customFormat="1" ht="45.75" customHeight="1" x14ac:dyDescent="0.2">
      <c r="A526" s="5" t="s">
        <v>323</v>
      </c>
      <c r="B526" s="4" t="s">
        <v>87</v>
      </c>
      <c r="C526" s="4" t="s">
        <v>54</v>
      </c>
      <c r="D526" s="4" t="s">
        <v>6</v>
      </c>
      <c r="E526" s="4" t="s">
        <v>433</v>
      </c>
      <c r="F526" s="4"/>
      <c r="G526" s="76">
        <f>G527</f>
        <v>80</v>
      </c>
      <c r="H526" s="76">
        <f t="shared" ref="H526:I527" si="273">H527</f>
        <v>0</v>
      </c>
      <c r="I526" s="76">
        <f t="shared" si="273"/>
        <v>80</v>
      </c>
    </row>
    <row r="527" spans="1:9" s="37" customFormat="1" ht="51.75" customHeight="1" x14ac:dyDescent="0.2">
      <c r="A527" s="5" t="s">
        <v>442</v>
      </c>
      <c r="B527" s="4" t="s">
        <v>87</v>
      </c>
      <c r="C527" s="4" t="s">
        <v>54</v>
      </c>
      <c r="D527" s="4" t="s">
        <v>6</v>
      </c>
      <c r="E527" s="4" t="s">
        <v>441</v>
      </c>
      <c r="F527" s="4"/>
      <c r="G527" s="76">
        <f>G528</f>
        <v>80</v>
      </c>
      <c r="H527" s="76">
        <f t="shared" si="273"/>
        <v>0</v>
      </c>
      <c r="I527" s="76">
        <f t="shared" si="273"/>
        <v>80</v>
      </c>
    </row>
    <row r="528" spans="1:9" s="37" customFormat="1" ht="30.75" customHeight="1" x14ac:dyDescent="0.2">
      <c r="A528" s="5" t="s">
        <v>45</v>
      </c>
      <c r="B528" s="4" t="s">
        <v>87</v>
      </c>
      <c r="C528" s="4" t="s">
        <v>54</v>
      </c>
      <c r="D528" s="4" t="s">
        <v>6</v>
      </c>
      <c r="E528" s="4" t="s">
        <v>441</v>
      </c>
      <c r="F528" s="4" t="s">
        <v>43</v>
      </c>
      <c r="G528" s="97">
        <v>80</v>
      </c>
      <c r="H528" s="97"/>
      <c r="I528" s="76">
        <f>G528+H528</f>
        <v>80</v>
      </c>
    </row>
    <row r="529" spans="1:9" ht="24" customHeight="1" x14ac:dyDescent="0.2">
      <c r="A529" s="5" t="s">
        <v>46</v>
      </c>
      <c r="B529" s="4" t="s">
        <v>87</v>
      </c>
      <c r="C529" s="4" t="s">
        <v>54</v>
      </c>
      <c r="D529" s="4" t="s">
        <v>6</v>
      </c>
      <c r="E529" s="4" t="s">
        <v>44</v>
      </c>
      <c r="F529" s="4"/>
      <c r="G529" s="98">
        <f>G530</f>
        <v>225</v>
      </c>
      <c r="H529" s="98">
        <f t="shared" ref="H529" si="274">H530</f>
        <v>127.5</v>
      </c>
      <c r="I529" s="98">
        <f t="shared" ref="I529" si="275">I530</f>
        <v>352.5</v>
      </c>
    </row>
    <row r="530" spans="1:9" ht="24" customHeight="1" x14ac:dyDescent="0.2">
      <c r="A530" s="5" t="s">
        <v>45</v>
      </c>
      <c r="B530" s="4" t="s">
        <v>87</v>
      </c>
      <c r="C530" s="4" t="s">
        <v>54</v>
      </c>
      <c r="D530" s="4" t="s">
        <v>6</v>
      </c>
      <c r="E530" s="4" t="s">
        <v>44</v>
      </c>
      <c r="F530" s="4" t="s">
        <v>43</v>
      </c>
      <c r="G530" s="98">
        <v>225</v>
      </c>
      <c r="H530" s="98">
        <f>42.5+30+15+40</f>
        <v>127.5</v>
      </c>
      <c r="I530" s="76">
        <f>G530+H530</f>
        <v>352.5</v>
      </c>
    </row>
    <row r="531" spans="1:9" s="37" customFormat="1" ht="12.75" customHeight="1" x14ac:dyDescent="0.2">
      <c r="A531" s="5" t="s">
        <v>33</v>
      </c>
      <c r="B531" s="4" t="s">
        <v>87</v>
      </c>
      <c r="C531" s="4" t="s">
        <v>28</v>
      </c>
      <c r="D531" s="4"/>
      <c r="E531" s="4"/>
      <c r="F531" s="4"/>
      <c r="G531" s="95">
        <f t="shared" ref="G531:I535" si="276">G532</f>
        <v>1569.92</v>
      </c>
      <c r="H531" s="95">
        <f t="shared" si="276"/>
        <v>30</v>
      </c>
      <c r="I531" s="95">
        <f t="shared" si="276"/>
        <v>1599.92</v>
      </c>
    </row>
    <row r="532" spans="1:9" s="37" customFormat="1" ht="12.75" customHeight="1" x14ac:dyDescent="0.2">
      <c r="A532" s="5" t="s">
        <v>32</v>
      </c>
      <c r="B532" s="4" t="s">
        <v>87</v>
      </c>
      <c r="C532" s="4" t="s">
        <v>28</v>
      </c>
      <c r="D532" s="4" t="s">
        <v>27</v>
      </c>
      <c r="E532" s="4"/>
      <c r="F532" s="4"/>
      <c r="G532" s="95">
        <f>G533</f>
        <v>1569.92</v>
      </c>
      <c r="H532" s="95">
        <f t="shared" si="276"/>
        <v>30</v>
      </c>
      <c r="I532" s="95">
        <f t="shared" si="276"/>
        <v>1599.92</v>
      </c>
    </row>
    <row r="533" spans="1:9" s="37" customFormat="1" ht="44.25" customHeight="1" x14ac:dyDescent="0.2">
      <c r="A533" s="5" t="s">
        <v>443</v>
      </c>
      <c r="B533" s="4" t="s">
        <v>87</v>
      </c>
      <c r="C533" s="4" t="s">
        <v>28</v>
      </c>
      <c r="D533" s="4" t="s">
        <v>27</v>
      </c>
      <c r="E533" s="4" t="s">
        <v>31</v>
      </c>
      <c r="F533" s="4"/>
      <c r="G533" s="96">
        <f>G534</f>
        <v>1569.92</v>
      </c>
      <c r="H533" s="96">
        <f t="shared" si="276"/>
        <v>30</v>
      </c>
      <c r="I533" s="96">
        <f t="shared" si="276"/>
        <v>1599.92</v>
      </c>
    </row>
    <row r="534" spans="1:9" s="37" customFormat="1" ht="40.5" customHeight="1" x14ac:dyDescent="0.2">
      <c r="A534" s="5" t="s">
        <v>30</v>
      </c>
      <c r="B534" s="4" t="s">
        <v>87</v>
      </c>
      <c r="C534" s="4" t="s">
        <v>28</v>
      </c>
      <c r="D534" s="4" t="s">
        <v>27</v>
      </c>
      <c r="E534" s="4" t="s">
        <v>444</v>
      </c>
      <c r="F534" s="4"/>
      <c r="G534" s="96">
        <f>G535+G537</f>
        <v>1569.92</v>
      </c>
      <c r="H534" s="96">
        <f t="shared" ref="H534:I534" si="277">H535+H537</f>
        <v>30</v>
      </c>
      <c r="I534" s="96">
        <f t="shared" si="277"/>
        <v>1599.92</v>
      </c>
    </row>
    <row r="535" spans="1:9" s="37" customFormat="1" ht="27.75" customHeight="1" x14ac:dyDescent="0.2">
      <c r="A535" s="5" t="s">
        <v>445</v>
      </c>
      <c r="B535" s="4" t="s">
        <v>87</v>
      </c>
      <c r="C535" s="4" t="s">
        <v>28</v>
      </c>
      <c r="D535" s="4" t="s">
        <v>27</v>
      </c>
      <c r="E535" s="4" t="s">
        <v>446</v>
      </c>
      <c r="F535" s="4"/>
      <c r="G535" s="96">
        <f>G536</f>
        <v>1550.29</v>
      </c>
      <c r="H535" s="96">
        <f t="shared" si="276"/>
        <v>-9.26</v>
      </c>
      <c r="I535" s="96">
        <f t="shared" si="276"/>
        <v>1541.03</v>
      </c>
    </row>
    <row r="536" spans="1:9" s="37" customFormat="1" ht="38.25" customHeight="1" x14ac:dyDescent="0.2">
      <c r="A536" s="1" t="s">
        <v>29</v>
      </c>
      <c r="B536" s="4" t="s">
        <v>87</v>
      </c>
      <c r="C536" s="4" t="s">
        <v>28</v>
      </c>
      <c r="D536" s="4" t="s">
        <v>27</v>
      </c>
      <c r="E536" s="4" t="s">
        <v>446</v>
      </c>
      <c r="F536" s="4" t="s">
        <v>26</v>
      </c>
      <c r="G536" s="96">
        <v>1550.29</v>
      </c>
      <c r="H536" s="96">
        <v>-9.26</v>
      </c>
      <c r="I536" s="76">
        <f>G536+H536</f>
        <v>1541.03</v>
      </c>
    </row>
    <row r="537" spans="1:9" ht="24" customHeight="1" x14ac:dyDescent="0.2">
      <c r="A537" s="5" t="s">
        <v>525</v>
      </c>
      <c r="B537" s="4" t="s">
        <v>87</v>
      </c>
      <c r="C537" s="4" t="s">
        <v>28</v>
      </c>
      <c r="D537" s="4" t="s">
        <v>27</v>
      </c>
      <c r="E537" s="4" t="s">
        <v>555</v>
      </c>
      <c r="F537" s="4"/>
      <c r="G537" s="76">
        <f>G538</f>
        <v>19.63</v>
      </c>
      <c r="H537" s="76">
        <f t="shared" ref="H537:I537" si="278">H538</f>
        <v>39.26</v>
      </c>
      <c r="I537" s="76">
        <f t="shared" si="278"/>
        <v>58.89</v>
      </c>
    </row>
    <row r="538" spans="1:9" ht="24" customHeight="1" x14ac:dyDescent="0.2">
      <c r="A538" s="1" t="s">
        <v>29</v>
      </c>
      <c r="B538" s="4" t="s">
        <v>87</v>
      </c>
      <c r="C538" s="4" t="s">
        <v>28</v>
      </c>
      <c r="D538" s="4" t="s">
        <v>27</v>
      </c>
      <c r="E538" s="4" t="s">
        <v>555</v>
      </c>
      <c r="F538" s="4" t="s">
        <v>26</v>
      </c>
      <c r="G538" s="76">
        <v>19.63</v>
      </c>
      <c r="H538" s="76">
        <v>39.26</v>
      </c>
      <c r="I538" s="76">
        <f>G538+H538</f>
        <v>58.89</v>
      </c>
    </row>
    <row r="539" spans="1:9" s="37" customFormat="1" ht="24" customHeight="1" x14ac:dyDescent="0.2">
      <c r="A539" s="5" t="s">
        <v>225</v>
      </c>
      <c r="B539" s="4" t="s">
        <v>87</v>
      </c>
      <c r="C539" s="4" t="s">
        <v>24</v>
      </c>
      <c r="D539" s="4"/>
      <c r="E539" s="4"/>
      <c r="F539" s="4"/>
      <c r="G539" s="76">
        <f t="shared" ref="G539:I543" si="279">G540</f>
        <v>1</v>
      </c>
      <c r="H539" s="76">
        <f t="shared" si="279"/>
        <v>0</v>
      </c>
      <c r="I539" s="76">
        <f t="shared" si="279"/>
        <v>1</v>
      </c>
    </row>
    <row r="540" spans="1:9" s="37" customFormat="1" ht="24" customHeight="1" x14ac:dyDescent="0.2">
      <c r="A540" s="5" t="s">
        <v>25</v>
      </c>
      <c r="B540" s="4" t="s">
        <v>87</v>
      </c>
      <c r="C540" s="4" t="s">
        <v>24</v>
      </c>
      <c r="D540" s="4" t="s">
        <v>15</v>
      </c>
      <c r="E540" s="4"/>
      <c r="F540" s="4"/>
      <c r="G540" s="76">
        <f>G541</f>
        <v>1</v>
      </c>
      <c r="H540" s="76">
        <f t="shared" si="279"/>
        <v>0</v>
      </c>
      <c r="I540" s="76">
        <f t="shared" si="279"/>
        <v>1</v>
      </c>
    </row>
    <row r="541" spans="1:9" s="37" customFormat="1" ht="36" customHeight="1" x14ac:dyDescent="0.2">
      <c r="A541" s="5" t="s">
        <v>350</v>
      </c>
      <c r="B541" s="4" t="s">
        <v>87</v>
      </c>
      <c r="C541" s="4">
        <v>13</v>
      </c>
      <c r="D541" s="4" t="s">
        <v>15</v>
      </c>
      <c r="E541" s="4" t="s">
        <v>12</v>
      </c>
      <c r="F541" s="4"/>
      <c r="G541" s="97">
        <f>G542</f>
        <v>1</v>
      </c>
      <c r="H541" s="97">
        <f t="shared" si="279"/>
        <v>0</v>
      </c>
      <c r="I541" s="97">
        <f t="shared" si="279"/>
        <v>1</v>
      </c>
    </row>
    <row r="542" spans="1:9" s="37" customFormat="1" ht="36" customHeight="1" x14ac:dyDescent="0.2">
      <c r="A542" s="5" t="s">
        <v>11</v>
      </c>
      <c r="B542" s="4" t="s">
        <v>87</v>
      </c>
      <c r="C542" s="4">
        <v>13</v>
      </c>
      <c r="D542" s="4" t="s">
        <v>15</v>
      </c>
      <c r="E542" s="4" t="s">
        <v>10</v>
      </c>
      <c r="F542" s="4"/>
      <c r="G542" s="97">
        <f>G543</f>
        <v>1</v>
      </c>
      <c r="H542" s="97">
        <f t="shared" si="279"/>
        <v>0</v>
      </c>
      <c r="I542" s="97">
        <f t="shared" si="279"/>
        <v>1</v>
      </c>
    </row>
    <row r="543" spans="1:9" s="37" customFormat="1" ht="36" customHeight="1" x14ac:dyDescent="0.2">
      <c r="A543" s="5" t="s">
        <v>447</v>
      </c>
      <c r="B543" s="4" t="s">
        <v>87</v>
      </c>
      <c r="C543" s="4">
        <v>13</v>
      </c>
      <c r="D543" s="4" t="s">
        <v>15</v>
      </c>
      <c r="E543" s="4" t="s">
        <v>23</v>
      </c>
      <c r="F543" s="4"/>
      <c r="G543" s="97">
        <f>G544</f>
        <v>1</v>
      </c>
      <c r="H543" s="97">
        <f t="shared" si="279"/>
        <v>0</v>
      </c>
      <c r="I543" s="97">
        <f t="shared" si="279"/>
        <v>1</v>
      </c>
    </row>
    <row r="544" spans="1:9" s="37" customFormat="1" ht="24" customHeight="1" x14ac:dyDescent="0.2">
      <c r="A544" s="5" t="s">
        <v>22</v>
      </c>
      <c r="B544" s="4" t="s">
        <v>87</v>
      </c>
      <c r="C544" s="4">
        <v>13</v>
      </c>
      <c r="D544" s="4" t="s">
        <v>15</v>
      </c>
      <c r="E544" s="4" t="s">
        <v>23</v>
      </c>
      <c r="F544" s="4" t="s">
        <v>21</v>
      </c>
      <c r="G544" s="97">
        <v>1</v>
      </c>
      <c r="H544" s="97"/>
      <c r="I544" s="76">
        <f>G544+H544</f>
        <v>1</v>
      </c>
    </row>
    <row r="545" spans="1:10" s="37" customFormat="1" ht="42.75" customHeight="1" x14ac:dyDescent="0.2">
      <c r="A545" s="72" t="s">
        <v>319</v>
      </c>
      <c r="B545" s="6" t="s">
        <v>267</v>
      </c>
      <c r="C545" s="6"/>
      <c r="D545" s="6"/>
      <c r="E545" s="6"/>
      <c r="F545" s="4"/>
      <c r="G545" s="75">
        <f>G546+G571+G626+G620</f>
        <v>37872.659119999997</v>
      </c>
      <c r="H545" s="75">
        <f>H546+H571+H626+H620</f>
        <v>7076.3152600000003</v>
      </c>
      <c r="I545" s="75">
        <f>I546+I571+I626+I620</f>
        <v>44948.97438</v>
      </c>
      <c r="J545" s="37">
        <v>44911.71112</v>
      </c>
    </row>
    <row r="546" spans="1:10" s="37" customFormat="1" ht="12.75" customHeight="1" x14ac:dyDescent="0.2">
      <c r="A546" s="5" t="s">
        <v>242</v>
      </c>
      <c r="B546" s="4" t="s">
        <v>267</v>
      </c>
      <c r="C546" s="4" t="s">
        <v>84</v>
      </c>
      <c r="D546" s="4"/>
      <c r="E546" s="4"/>
      <c r="F546" s="4"/>
      <c r="G546" s="76">
        <f>G566+G547+G560</f>
        <v>4564.21</v>
      </c>
      <c r="H546" s="76">
        <f t="shared" ref="H546:I546" si="280">H566+H547+H560</f>
        <v>60.085000000000001</v>
      </c>
      <c r="I546" s="76">
        <f t="shared" si="280"/>
        <v>4624.2950000000001</v>
      </c>
      <c r="J546" s="37">
        <f>J545-I545</f>
        <v>-37.263259999999718</v>
      </c>
    </row>
    <row r="547" spans="1:10" s="37" customFormat="1" ht="12.75" customHeight="1" x14ac:dyDescent="0.2">
      <c r="A547" s="5" t="s">
        <v>315</v>
      </c>
      <c r="B547" s="4" t="s">
        <v>267</v>
      </c>
      <c r="C547" s="4" t="s">
        <v>84</v>
      </c>
      <c r="D547" s="4" t="s">
        <v>6</v>
      </c>
      <c r="E547" s="4"/>
      <c r="F547" s="4"/>
      <c r="G547" s="76">
        <f>G554+G548</f>
        <v>4502.21</v>
      </c>
      <c r="H547" s="76">
        <f t="shared" ref="H547:I547" si="281">H554+H548</f>
        <v>60.085000000000001</v>
      </c>
      <c r="I547" s="76">
        <f t="shared" si="281"/>
        <v>4562.2950000000001</v>
      </c>
    </row>
    <row r="548" spans="1:10" s="37" customFormat="1" ht="12.75" customHeight="1" x14ac:dyDescent="0.2">
      <c r="A548" s="8" t="s">
        <v>371</v>
      </c>
      <c r="B548" s="4" t="s">
        <v>267</v>
      </c>
      <c r="C548" s="4" t="s">
        <v>84</v>
      </c>
      <c r="D548" s="4" t="s">
        <v>6</v>
      </c>
      <c r="E548" s="4" t="s">
        <v>41</v>
      </c>
      <c r="F548" s="4"/>
      <c r="G548" s="76">
        <f>G549</f>
        <v>25.51</v>
      </c>
      <c r="H548" s="76">
        <f t="shared" ref="H548:I548" si="282">H549</f>
        <v>0</v>
      </c>
      <c r="I548" s="76">
        <f t="shared" si="282"/>
        <v>25.51</v>
      </c>
    </row>
    <row r="549" spans="1:10" s="37" customFormat="1" ht="12.75" customHeight="1" x14ac:dyDescent="0.2">
      <c r="A549" s="8" t="s">
        <v>40</v>
      </c>
      <c r="B549" s="4" t="s">
        <v>267</v>
      </c>
      <c r="C549" s="4" t="s">
        <v>84</v>
      </c>
      <c r="D549" s="4" t="s">
        <v>6</v>
      </c>
      <c r="E549" s="4" t="s">
        <v>439</v>
      </c>
      <c r="F549" s="4"/>
      <c r="G549" s="76">
        <f>G550+G552</f>
        <v>25.51</v>
      </c>
      <c r="H549" s="76">
        <f t="shared" ref="H549:I549" si="283">H550+H552</f>
        <v>0</v>
      </c>
      <c r="I549" s="76">
        <f t="shared" si="283"/>
        <v>25.51</v>
      </c>
    </row>
    <row r="550" spans="1:10" s="37" customFormat="1" ht="27.75" customHeight="1" x14ac:dyDescent="0.2">
      <c r="A550" s="8" t="s">
        <v>543</v>
      </c>
      <c r="B550" s="4" t="s">
        <v>267</v>
      </c>
      <c r="C550" s="4" t="s">
        <v>84</v>
      </c>
      <c r="D550" s="4" t="s">
        <v>6</v>
      </c>
      <c r="E550" s="4" t="s">
        <v>541</v>
      </c>
      <c r="F550" s="4"/>
      <c r="G550" s="76">
        <f>G551</f>
        <v>25.51</v>
      </c>
      <c r="H550" s="76">
        <f t="shared" ref="H550" si="284">H551</f>
        <v>0</v>
      </c>
      <c r="I550" s="76">
        <f t="shared" ref="I550" si="285">I551</f>
        <v>25.51</v>
      </c>
    </row>
    <row r="551" spans="1:10" s="37" customFormat="1" ht="27.75" customHeight="1" x14ac:dyDescent="0.2">
      <c r="A551" s="8" t="s">
        <v>29</v>
      </c>
      <c r="B551" s="4" t="s">
        <v>267</v>
      </c>
      <c r="C551" s="4" t="s">
        <v>84</v>
      </c>
      <c r="D551" s="4" t="s">
        <v>6</v>
      </c>
      <c r="E551" s="4" t="s">
        <v>541</v>
      </c>
      <c r="F551" s="4" t="s">
        <v>26</v>
      </c>
      <c r="G551" s="76">
        <v>25.51</v>
      </c>
      <c r="H551" s="76"/>
      <c r="I551" s="76">
        <f>G551+H551</f>
        <v>25.51</v>
      </c>
    </row>
    <row r="552" spans="1:10" s="37" customFormat="1" ht="12.75" hidden="1" customHeight="1" x14ac:dyDescent="0.2">
      <c r="A552" s="5" t="s">
        <v>542</v>
      </c>
      <c r="B552" s="4" t="s">
        <v>267</v>
      </c>
      <c r="C552" s="4" t="s">
        <v>84</v>
      </c>
      <c r="D552" s="4" t="s">
        <v>6</v>
      </c>
      <c r="E552" s="4" t="s">
        <v>540</v>
      </c>
      <c r="F552" s="4"/>
      <c r="G552" s="76">
        <f>G553</f>
        <v>0</v>
      </c>
      <c r="H552" s="76">
        <f t="shared" ref="H552:I552" si="286">H553</f>
        <v>0</v>
      </c>
      <c r="I552" s="76">
        <f t="shared" si="286"/>
        <v>0</v>
      </c>
    </row>
    <row r="553" spans="1:10" s="37" customFormat="1" ht="29.25" hidden="1" customHeight="1" x14ac:dyDescent="0.2">
      <c r="A553" s="8" t="s">
        <v>29</v>
      </c>
      <c r="B553" s="4" t="s">
        <v>267</v>
      </c>
      <c r="C553" s="4" t="s">
        <v>84</v>
      </c>
      <c r="D553" s="4" t="s">
        <v>6</v>
      </c>
      <c r="E553" s="4" t="s">
        <v>540</v>
      </c>
      <c r="F553" s="4" t="s">
        <v>26</v>
      </c>
      <c r="G553" s="76"/>
      <c r="H553" s="76"/>
      <c r="I553" s="76">
        <f>G553+H553</f>
        <v>0</v>
      </c>
    </row>
    <row r="554" spans="1:10" s="37" customFormat="1" ht="44.25" customHeight="1" x14ac:dyDescent="0.2">
      <c r="A554" s="5" t="s">
        <v>332</v>
      </c>
      <c r="B554" s="4" t="s">
        <v>267</v>
      </c>
      <c r="C554" s="4" t="s">
        <v>84</v>
      </c>
      <c r="D554" s="4" t="s">
        <v>6</v>
      </c>
      <c r="E554" s="4" t="s">
        <v>60</v>
      </c>
      <c r="F554" s="4"/>
      <c r="G554" s="97">
        <f>G555</f>
        <v>4476.7</v>
      </c>
      <c r="H554" s="97">
        <f t="shared" ref="G554:I556" si="287">H555</f>
        <v>60.085000000000001</v>
      </c>
      <c r="I554" s="97">
        <f t="shared" si="287"/>
        <v>4536.7849999999999</v>
      </c>
    </row>
    <row r="555" spans="1:10" s="37" customFormat="1" ht="24" customHeight="1" x14ac:dyDescent="0.2">
      <c r="A555" s="5" t="s">
        <v>104</v>
      </c>
      <c r="B555" s="4" t="s">
        <v>267</v>
      </c>
      <c r="C555" s="4" t="s">
        <v>84</v>
      </c>
      <c r="D555" s="4" t="s">
        <v>6</v>
      </c>
      <c r="E555" s="4" t="s">
        <v>103</v>
      </c>
      <c r="F555" s="4"/>
      <c r="G555" s="97">
        <f>G556+G558</f>
        <v>4476.7</v>
      </c>
      <c r="H555" s="97">
        <f t="shared" ref="H555:I555" si="288">H556+H558</f>
        <v>60.085000000000001</v>
      </c>
      <c r="I555" s="97">
        <f t="shared" si="288"/>
        <v>4536.7849999999999</v>
      </c>
    </row>
    <row r="556" spans="1:10" s="37" customFormat="1" ht="38.25" customHeight="1" x14ac:dyDescent="0.2">
      <c r="A556" s="8" t="s">
        <v>98</v>
      </c>
      <c r="B556" s="4" t="s">
        <v>267</v>
      </c>
      <c r="C556" s="4" t="s">
        <v>84</v>
      </c>
      <c r="D556" s="4" t="s">
        <v>6</v>
      </c>
      <c r="E556" s="4" t="s">
        <v>324</v>
      </c>
      <c r="F556" s="4"/>
      <c r="G556" s="97">
        <f t="shared" si="287"/>
        <v>4449.25</v>
      </c>
      <c r="H556" s="97">
        <f t="shared" si="287"/>
        <v>0</v>
      </c>
      <c r="I556" s="97">
        <f t="shared" si="287"/>
        <v>4449.25</v>
      </c>
    </row>
    <row r="557" spans="1:10" s="37" customFormat="1" ht="24" customHeight="1" x14ac:dyDescent="0.2">
      <c r="A557" s="5" t="s">
        <v>29</v>
      </c>
      <c r="B557" s="4">
        <v>810</v>
      </c>
      <c r="C557" s="4" t="s">
        <v>84</v>
      </c>
      <c r="D557" s="4" t="s">
        <v>6</v>
      </c>
      <c r="E557" s="4" t="s">
        <v>324</v>
      </c>
      <c r="F557" s="4">
        <v>600</v>
      </c>
      <c r="G557" s="97">
        <v>4449.25</v>
      </c>
      <c r="H557" s="97"/>
      <c r="I557" s="76">
        <f>G557+H557</f>
        <v>4449.25</v>
      </c>
    </row>
    <row r="558" spans="1:10" ht="24" customHeight="1" x14ac:dyDescent="0.2">
      <c r="A558" s="5" t="s">
        <v>525</v>
      </c>
      <c r="B558" s="4" t="s">
        <v>267</v>
      </c>
      <c r="C558" s="4" t="s">
        <v>84</v>
      </c>
      <c r="D558" s="4" t="s">
        <v>6</v>
      </c>
      <c r="E558" s="4" t="s">
        <v>556</v>
      </c>
      <c r="F558" s="4"/>
      <c r="G558" s="76">
        <f>G559</f>
        <v>27.45</v>
      </c>
      <c r="H558" s="76">
        <f t="shared" ref="H558:I558" si="289">H559</f>
        <v>60.085000000000001</v>
      </c>
      <c r="I558" s="76">
        <f t="shared" si="289"/>
        <v>87.534999999999997</v>
      </c>
    </row>
    <row r="559" spans="1:10" ht="24" customHeight="1" x14ac:dyDescent="0.2">
      <c r="A559" s="1" t="s">
        <v>29</v>
      </c>
      <c r="B559" s="4" t="s">
        <v>267</v>
      </c>
      <c r="C559" s="4" t="s">
        <v>84</v>
      </c>
      <c r="D559" s="4" t="s">
        <v>6</v>
      </c>
      <c r="E559" s="4" t="s">
        <v>556</v>
      </c>
      <c r="F559" s="4" t="s">
        <v>26</v>
      </c>
      <c r="G559" s="76">
        <v>27.45</v>
      </c>
      <c r="H559" s="76">
        <v>60.085000000000001</v>
      </c>
      <c r="I559" s="76">
        <f>G559+H559</f>
        <v>87.534999999999997</v>
      </c>
    </row>
    <row r="560" spans="1:10" s="78" customFormat="1" x14ac:dyDescent="0.2">
      <c r="A560" s="119" t="s">
        <v>536</v>
      </c>
      <c r="B560" s="4" t="s">
        <v>267</v>
      </c>
      <c r="C560" s="4" t="s">
        <v>84</v>
      </c>
      <c r="D560" s="4" t="s">
        <v>36</v>
      </c>
      <c r="E560" s="4"/>
      <c r="F560" s="4"/>
      <c r="G560" s="103">
        <f>G561</f>
        <v>12</v>
      </c>
      <c r="H560" s="103">
        <f t="shared" ref="H560:I562" si="290">H561</f>
        <v>0</v>
      </c>
      <c r="I560" s="103">
        <f t="shared" si="290"/>
        <v>12</v>
      </c>
    </row>
    <row r="561" spans="1:9" s="78" customFormat="1" ht="60" x14ac:dyDescent="0.2">
      <c r="A561" s="5" t="s">
        <v>350</v>
      </c>
      <c r="B561" s="4" t="s">
        <v>267</v>
      </c>
      <c r="C561" s="4" t="s">
        <v>84</v>
      </c>
      <c r="D561" s="4" t="s">
        <v>36</v>
      </c>
      <c r="E561" s="4" t="s">
        <v>12</v>
      </c>
      <c r="F561" s="4"/>
      <c r="G561" s="103">
        <f>G562</f>
        <v>12</v>
      </c>
      <c r="H561" s="103">
        <f t="shared" si="290"/>
        <v>0</v>
      </c>
      <c r="I561" s="103">
        <f t="shared" si="290"/>
        <v>12</v>
      </c>
    </row>
    <row r="562" spans="1:9" s="78" customFormat="1" ht="48" x14ac:dyDescent="0.2">
      <c r="A562" s="5" t="s">
        <v>189</v>
      </c>
      <c r="B562" s="4" t="s">
        <v>267</v>
      </c>
      <c r="C562" s="4" t="s">
        <v>84</v>
      </c>
      <c r="D562" s="4" t="s">
        <v>36</v>
      </c>
      <c r="E562" s="4" t="s">
        <v>351</v>
      </c>
      <c r="F562" s="4"/>
      <c r="G562" s="103">
        <f>G563</f>
        <v>12</v>
      </c>
      <c r="H562" s="103">
        <f t="shared" si="290"/>
        <v>0</v>
      </c>
      <c r="I562" s="103">
        <f t="shared" si="290"/>
        <v>12</v>
      </c>
    </row>
    <row r="563" spans="1:9" s="78" customFormat="1" ht="24" x14ac:dyDescent="0.2">
      <c r="A563" s="5" t="s">
        <v>352</v>
      </c>
      <c r="B563" s="4" t="s">
        <v>267</v>
      </c>
      <c r="C563" s="4" t="s">
        <v>84</v>
      </c>
      <c r="D563" s="4" t="s">
        <v>36</v>
      </c>
      <c r="E563" s="4" t="s">
        <v>287</v>
      </c>
      <c r="F563" s="4"/>
      <c r="G563" s="103">
        <f>G564+G565</f>
        <v>12</v>
      </c>
      <c r="H563" s="103">
        <f t="shared" ref="H563" si="291">H564+H565</f>
        <v>0</v>
      </c>
      <c r="I563" s="103">
        <f t="shared" ref="I563" si="292">I564+I565</f>
        <v>12</v>
      </c>
    </row>
    <row r="564" spans="1:9" s="78" customFormat="1" ht="24" x14ac:dyDescent="0.2">
      <c r="A564" s="5" t="s">
        <v>47</v>
      </c>
      <c r="B564" s="4" t="s">
        <v>267</v>
      </c>
      <c r="C564" s="4" t="s">
        <v>84</v>
      </c>
      <c r="D564" s="4" t="s">
        <v>36</v>
      </c>
      <c r="E564" s="4" t="s">
        <v>287</v>
      </c>
      <c r="F564" s="4" t="s">
        <v>531</v>
      </c>
      <c r="G564" s="103">
        <v>3</v>
      </c>
      <c r="H564" s="103"/>
      <c r="I564" s="76">
        <f>G564+H564</f>
        <v>3</v>
      </c>
    </row>
    <row r="565" spans="1:9" s="78" customFormat="1" ht="38.25" x14ac:dyDescent="0.2">
      <c r="A565" s="1" t="s">
        <v>29</v>
      </c>
      <c r="B565" s="4" t="s">
        <v>267</v>
      </c>
      <c r="C565" s="4" t="s">
        <v>84</v>
      </c>
      <c r="D565" s="4" t="s">
        <v>36</v>
      </c>
      <c r="E565" s="4" t="s">
        <v>287</v>
      </c>
      <c r="F565" s="4" t="s">
        <v>26</v>
      </c>
      <c r="G565" s="103">
        <v>9</v>
      </c>
      <c r="H565" s="103"/>
      <c r="I565" s="76">
        <f>G565+H565</f>
        <v>9</v>
      </c>
    </row>
    <row r="566" spans="1:9" s="37" customFormat="1" ht="12.75" customHeight="1" x14ac:dyDescent="0.2">
      <c r="A566" s="5" t="s">
        <v>96</v>
      </c>
      <c r="B566" s="4" t="s">
        <v>267</v>
      </c>
      <c r="C566" s="4" t="s">
        <v>84</v>
      </c>
      <c r="D566" s="4" t="s">
        <v>84</v>
      </c>
      <c r="E566" s="4"/>
      <c r="F566" s="4"/>
      <c r="G566" s="76">
        <f>G567</f>
        <v>50</v>
      </c>
      <c r="H566" s="76">
        <f t="shared" ref="H566:I569" si="293">H567</f>
        <v>0</v>
      </c>
      <c r="I566" s="76">
        <f t="shared" si="293"/>
        <v>50</v>
      </c>
    </row>
    <row r="567" spans="1:9" s="37" customFormat="1" ht="53.25" customHeight="1" x14ac:dyDescent="0.2">
      <c r="A567" s="5" t="s">
        <v>371</v>
      </c>
      <c r="B567" s="4" t="s">
        <v>267</v>
      </c>
      <c r="C567" s="4" t="s">
        <v>84</v>
      </c>
      <c r="D567" s="4" t="s">
        <v>84</v>
      </c>
      <c r="E567" s="4" t="s">
        <v>41</v>
      </c>
      <c r="F567" s="4"/>
      <c r="G567" s="97">
        <f>G568</f>
        <v>50</v>
      </c>
      <c r="H567" s="97">
        <f t="shared" si="293"/>
        <v>0</v>
      </c>
      <c r="I567" s="97">
        <f t="shared" si="293"/>
        <v>50</v>
      </c>
    </row>
    <row r="568" spans="1:9" s="37" customFormat="1" ht="36" customHeight="1" x14ac:dyDescent="0.2">
      <c r="A568" s="5" t="s">
        <v>268</v>
      </c>
      <c r="B568" s="4" t="s">
        <v>267</v>
      </c>
      <c r="C568" s="4" t="s">
        <v>84</v>
      </c>
      <c r="D568" s="4" t="s">
        <v>84</v>
      </c>
      <c r="E568" s="4" t="s">
        <v>448</v>
      </c>
      <c r="F568" s="4"/>
      <c r="G568" s="97">
        <f>G569</f>
        <v>50</v>
      </c>
      <c r="H568" s="97">
        <f t="shared" si="293"/>
        <v>0</v>
      </c>
      <c r="I568" s="97">
        <f t="shared" si="293"/>
        <v>50</v>
      </c>
    </row>
    <row r="569" spans="1:9" s="37" customFormat="1" ht="27" customHeight="1" x14ac:dyDescent="0.2">
      <c r="A569" s="5" t="s">
        <v>450</v>
      </c>
      <c r="B569" s="4" t="s">
        <v>267</v>
      </c>
      <c r="C569" s="4" t="s">
        <v>84</v>
      </c>
      <c r="D569" s="4" t="s">
        <v>84</v>
      </c>
      <c r="E569" s="4" t="s">
        <v>449</v>
      </c>
      <c r="F569" s="4"/>
      <c r="G569" s="97">
        <f>G570</f>
        <v>50</v>
      </c>
      <c r="H569" s="97">
        <f t="shared" si="293"/>
        <v>0</v>
      </c>
      <c r="I569" s="97">
        <f t="shared" si="293"/>
        <v>50</v>
      </c>
    </row>
    <row r="570" spans="1:9" s="37" customFormat="1" ht="24" customHeight="1" x14ac:dyDescent="0.2">
      <c r="A570" s="5" t="s">
        <v>47</v>
      </c>
      <c r="B570" s="4" t="s">
        <v>267</v>
      </c>
      <c r="C570" s="4" t="s">
        <v>84</v>
      </c>
      <c r="D570" s="4" t="s">
        <v>84</v>
      </c>
      <c r="E570" s="4" t="s">
        <v>449</v>
      </c>
      <c r="F570" s="4" t="s">
        <v>51</v>
      </c>
      <c r="G570" s="97">
        <v>50</v>
      </c>
      <c r="H570" s="97"/>
      <c r="I570" s="76">
        <f>G570+H570</f>
        <v>50</v>
      </c>
    </row>
    <row r="571" spans="1:9" s="37" customFormat="1" ht="12.75" customHeight="1" x14ac:dyDescent="0.2">
      <c r="A571" s="5" t="s">
        <v>82</v>
      </c>
      <c r="B571" s="4" t="s">
        <v>267</v>
      </c>
      <c r="C571" s="4" t="s">
        <v>76</v>
      </c>
      <c r="D571" s="4"/>
      <c r="E571" s="4"/>
      <c r="F571" s="4"/>
      <c r="G571" s="76">
        <f>G572+G599</f>
        <v>32313.449119999997</v>
      </c>
      <c r="H571" s="76">
        <f>H572+H599</f>
        <v>6518.9670000000006</v>
      </c>
      <c r="I571" s="76">
        <f>I572+I599</f>
        <v>38832.416120000002</v>
      </c>
    </row>
    <row r="572" spans="1:9" s="37" customFormat="1" ht="12.75" customHeight="1" x14ac:dyDescent="0.2">
      <c r="A572" s="5" t="s">
        <v>81</v>
      </c>
      <c r="B572" s="4" t="s">
        <v>267</v>
      </c>
      <c r="C572" s="4" t="s">
        <v>76</v>
      </c>
      <c r="D572" s="4" t="s">
        <v>15</v>
      </c>
      <c r="E572" s="4"/>
      <c r="F572" s="4"/>
      <c r="G572" s="76">
        <f>G573+G595+G598</f>
        <v>29198.254119999998</v>
      </c>
      <c r="H572" s="76">
        <f>H573+H595+H598</f>
        <v>6306.3270000000002</v>
      </c>
      <c r="I572" s="76">
        <f>I573+I595+I598</f>
        <v>35504.581120000003</v>
      </c>
    </row>
    <row r="573" spans="1:9" s="37" customFormat="1" ht="24" customHeight="1" x14ac:dyDescent="0.2">
      <c r="A573" s="5" t="s">
        <v>371</v>
      </c>
      <c r="B573" s="4" t="s">
        <v>267</v>
      </c>
      <c r="C573" s="4" t="s">
        <v>76</v>
      </c>
      <c r="D573" s="4" t="s">
        <v>15</v>
      </c>
      <c r="E573" s="4" t="s">
        <v>41</v>
      </c>
      <c r="F573" s="4"/>
      <c r="G573" s="97">
        <f>G574+G592</f>
        <v>24857.894119999997</v>
      </c>
      <c r="H573" s="97">
        <f>H574+H592</f>
        <v>10609.687</v>
      </c>
      <c r="I573" s="97">
        <f>I574+I592</f>
        <v>35467.581120000003</v>
      </c>
    </row>
    <row r="574" spans="1:9" s="37" customFormat="1" ht="24" customHeight="1" x14ac:dyDescent="0.2">
      <c r="A574" s="5" t="s">
        <v>40</v>
      </c>
      <c r="B574" s="4" t="s">
        <v>267</v>
      </c>
      <c r="C574" s="4" t="s">
        <v>76</v>
      </c>
      <c r="D574" s="4" t="s">
        <v>15</v>
      </c>
      <c r="E574" s="4" t="s">
        <v>439</v>
      </c>
      <c r="F574" s="4"/>
      <c r="G574" s="97">
        <f>G575+G578+G580+G582+G588+G590+G586+G584</f>
        <v>15508.51412</v>
      </c>
      <c r="H574" s="97">
        <f t="shared" ref="H574:I574" si="294">H575+H578+H580+H582+H588+H590+H586+H584</f>
        <v>10600.087</v>
      </c>
      <c r="I574" s="97">
        <f t="shared" si="294"/>
        <v>26108.601119999999</v>
      </c>
    </row>
    <row r="575" spans="1:9" s="37" customFormat="1" ht="24" customHeight="1" x14ac:dyDescent="0.2">
      <c r="A575" s="5" t="s">
        <v>451</v>
      </c>
      <c r="B575" s="4" t="s">
        <v>267</v>
      </c>
      <c r="C575" s="4" t="s">
        <v>76</v>
      </c>
      <c r="D575" s="4" t="s">
        <v>15</v>
      </c>
      <c r="E575" s="4" t="s">
        <v>39</v>
      </c>
      <c r="F575" s="4"/>
      <c r="G575" s="97">
        <f>G576+G577</f>
        <v>11582.95</v>
      </c>
      <c r="H575" s="97">
        <f t="shared" ref="H575:I575" si="295">H576+H577</f>
        <v>215.18163000000001</v>
      </c>
      <c r="I575" s="97">
        <f t="shared" si="295"/>
        <v>11798.13163</v>
      </c>
    </row>
    <row r="576" spans="1:9" s="37" customFormat="1" ht="24" hidden="1" customHeight="1" x14ac:dyDescent="0.2">
      <c r="A576" s="5" t="s">
        <v>47</v>
      </c>
      <c r="B576" s="4" t="s">
        <v>267</v>
      </c>
      <c r="C576" s="4" t="s">
        <v>76</v>
      </c>
      <c r="D576" s="4" t="s">
        <v>15</v>
      </c>
      <c r="E576" s="4" t="s">
        <v>39</v>
      </c>
      <c r="F576" s="4" t="s">
        <v>51</v>
      </c>
      <c r="G576" s="97"/>
      <c r="H576" s="97"/>
      <c r="I576" s="76">
        <f>G576+H576</f>
        <v>0</v>
      </c>
    </row>
    <row r="577" spans="1:9" s="37" customFormat="1" ht="24" customHeight="1" x14ac:dyDescent="0.2">
      <c r="A577" s="5" t="s">
        <v>29</v>
      </c>
      <c r="B577" s="4" t="s">
        <v>267</v>
      </c>
      <c r="C577" s="4" t="s">
        <v>76</v>
      </c>
      <c r="D577" s="4" t="s">
        <v>15</v>
      </c>
      <c r="E577" s="4" t="s">
        <v>39</v>
      </c>
      <c r="F577" s="4" t="s">
        <v>26</v>
      </c>
      <c r="G577" s="97">
        <v>11582.95</v>
      </c>
      <c r="H577" s="97">
        <f>215.18163</f>
        <v>215.18163000000001</v>
      </c>
      <c r="I577" s="76">
        <f>G577+H577</f>
        <v>11798.13163</v>
      </c>
    </row>
    <row r="578" spans="1:9" s="37" customFormat="1" ht="24" customHeight="1" x14ac:dyDescent="0.2">
      <c r="A578" s="5" t="s">
        <v>559</v>
      </c>
      <c r="B578" s="4" t="s">
        <v>267</v>
      </c>
      <c r="C578" s="4" t="s">
        <v>76</v>
      </c>
      <c r="D578" s="4" t="s">
        <v>15</v>
      </c>
      <c r="E578" s="4" t="s">
        <v>557</v>
      </c>
      <c r="F578" s="4"/>
      <c r="G578" s="97">
        <f>G579</f>
        <v>1741.34421</v>
      </c>
      <c r="H578" s="97">
        <f t="shared" ref="H578:I578" si="296">H579</f>
        <v>0</v>
      </c>
      <c r="I578" s="97">
        <f t="shared" si="296"/>
        <v>1741.34421</v>
      </c>
    </row>
    <row r="579" spans="1:9" s="37" customFormat="1" ht="24" customHeight="1" x14ac:dyDescent="0.2">
      <c r="A579" s="5" t="s">
        <v>29</v>
      </c>
      <c r="B579" s="4" t="s">
        <v>267</v>
      </c>
      <c r="C579" s="4" t="s">
        <v>76</v>
      </c>
      <c r="D579" s="4" t="s">
        <v>15</v>
      </c>
      <c r="E579" s="4" t="s">
        <v>557</v>
      </c>
      <c r="F579" s="4" t="s">
        <v>26</v>
      </c>
      <c r="G579" s="97">
        <v>1741.34421</v>
      </c>
      <c r="H579" s="97"/>
      <c r="I579" s="76">
        <f>G579+H579</f>
        <v>1741.34421</v>
      </c>
    </row>
    <row r="580" spans="1:9" s="37" customFormat="1" ht="24" hidden="1" customHeight="1" x14ac:dyDescent="0.2">
      <c r="A580" s="5" t="s">
        <v>560</v>
      </c>
      <c r="B580" s="4" t="s">
        <v>267</v>
      </c>
      <c r="C580" s="4" t="s">
        <v>76</v>
      </c>
      <c r="D580" s="4" t="s">
        <v>15</v>
      </c>
      <c r="E580" s="4" t="s">
        <v>558</v>
      </c>
      <c r="F580" s="4"/>
      <c r="G580" s="97">
        <f>G581</f>
        <v>0</v>
      </c>
      <c r="H580" s="97">
        <f t="shared" ref="H580:I580" si="297">H581</f>
        <v>0</v>
      </c>
      <c r="I580" s="97">
        <f t="shared" si="297"/>
        <v>0</v>
      </c>
    </row>
    <row r="581" spans="1:9" s="37" customFormat="1" ht="24" hidden="1" customHeight="1" x14ac:dyDescent="0.2">
      <c r="A581" s="5" t="s">
        <v>29</v>
      </c>
      <c r="B581" s="4" t="s">
        <v>267</v>
      </c>
      <c r="C581" s="4" t="s">
        <v>76</v>
      </c>
      <c r="D581" s="4" t="s">
        <v>15</v>
      </c>
      <c r="E581" s="4" t="s">
        <v>558</v>
      </c>
      <c r="F581" s="4" t="s">
        <v>26</v>
      </c>
      <c r="G581" s="97"/>
      <c r="H581" s="97"/>
      <c r="I581" s="76">
        <f>G581+H581</f>
        <v>0</v>
      </c>
    </row>
    <row r="582" spans="1:9" s="37" customFormat="1" ht="24" hidden="1" customHeight="1" x14ac:dyDescent="0.2">
      <c r="A582" s="5" t="s">
        <v>560</v>
      </c>
      <c r="B582" s="4" t="s">
        <v>267</v>
      </c>
      <c r="C582" s="4" t="s">
        <v>76</v>
      </c>
      <c r="D582" s="4" t="s">
        <v>15</v>
      </c>
      <c r="E582" s="4" t="s">
        <v>540</v>
      </c>
      <c r="F582" s="4"/>
      <c r="G582" s="97">
        <f>G583</f>
        <v>0</v>
      </c>
      <c r="H582" s="97">
        <f t="shared" ref="H582:H584" si="298">H583</f>
        <v>0</v>
      </c>
      <c r="I582" s="97">
        <f t="shared" ref="I582:I584" si="299">I583</f>
        <v>0</v>
      </c>
    </row>
    <row r="583" spans="1:9" s="37" customFormat="1" ht="24" hidden="1" customHeight="1" x14ac:dyDescent="0.2">
      <c r="A583" s="5" t="s">
        <v>29</v>
      </c>
      <c r="B583" s="4" t="s">
        <v>267</v>
      </c>
      <c r="C583" s="4" t="s">
        <v>76</v>
      </c>
      <c r="D583" s="4" t="s">
        <v>15</v>
      </c>
      <c r="E583" s="4" t="s">
        <v>540</v>
      </c>
      <c r="F583" s="4" t="s">
        <v>26</v>
      </c>
      <c r="G583" s="97">
        <v>0</v>
      </c>
      <c r="H583" s="97"/>
      <c r="I583" s="76">
        <f>G583+H583</f>
        <v>0</v>
      </c>
    </row>
    <row r="584" spans="1:9" s="37" customFormat="1" ht="24" customHeight="1" x14ac:dyDescent="0.2">
      <c r="A584" s="5" t="s">
        <v>560</v>
      </c>
      <c r="B584" s="4" t="s">
        <v>267</v>
      </c>
      <c r="C584" s="4" t="s">
        <v>76</v>
      </c>
      <c r="D584" s="4" t="s">
        <v>15</v>
      </c>
      <c r="E584" s="4" t="s">
        <v>541</v>
      </c>
      <c r="F584" s="4"/>
      <c r="G584" s="97">
        <f>G585</f>
        <v>153.77991</v>
      </c>
      <c r="H584" s="97">
        <f t="shared" si="298"/>
        <v>0</v>
      </c>
      <c r="I584" s="97">
        <f t="shared" si="299"/>
        <v>153.77991</v>
      </c>
    </row>
    <row r="585" spans="1:9" s="37" customFormat="1" ht="24" customHeight="1" x14ac:dyDescent="0.2">
      <c r="A585" s="5" t="s">
        <v>29</v>
      </c>
      <c r="B585" s="4" t="s">
        <v>267</v>
      </c>
      <c r="C585" s="4" t="s">
        <v>76</v>
      </c>
      <c r="D585" s="4" t="s">
        <v>15</v>
      </c>
      <c r="E585" s="4" t="s">
        <v>541</v>
      </c>
      <c r="F585" s="4" t="s">
        <v>26</v>
      </c>
      <c r="G585" s="97">
        <v>153.77991</v>
      </c>
      <c r="H585" s="97"/>
      <c r="I585" s="76">
        <f>G585+H585</f>
        <v>153.77991</v>
      </c>
    </row>
    <row r="586" spans="1:9" ht="24" customHeight="1" x14ac:dyDescent="0.2">
      <c r="A586" s="5" t="s">
        <v>569</v>
      </c>
      <c r="B586" s="4" t="s">
        <v>267</v>
      </c>
      <c r="C586" s="4" t="s">
        <v>76</v>
      </c>
      <c r="D586" s="4" t="s">
        <v>15</v>
      </c>
      <c r="E586" s="4" t="s">
        <v>568</v>
      </c>
      <c r="F586" s="4"/>
      <c r="G586" s="76">
        <f>G587</f>
        <v>0</v>
      </c>
      <c r="H586" s="76">
        <f t="shared" ref="H586:I588" si="300">H587</f>
        <v>4621.9563699999999</v>
      </c>
      <c r="I586" s="76">
        <f t="shared" si="300"/>
        <v>4621.9563699999999</v>
      </c>
    </row>
    <row r="587" spans="1:9" ht="24" customHeight="1" x14ac:dyDescent="0.2">
      <c r="A587" s="1" t="s">
        <v>29</v>
      </c>
      <c r="B587" s="4" t="s">
        <v>267</v>
      </c>
      <c r="C587" s="4" t="s">
        <v>76</v>
      </c>
      <c r="D587" s="4" t="s">
        <v>15</v>
      </c>
      <c r="E587" s="4" t="s">
        <v>568</v>
      </c>
      <c r="F587" s="4" t="s">
        <v>26</v>
      </c>
      <c r="G587" s="76"/>
      <c r="H587" s="76">
        <v>4621.9563699999999</v>
      </c>
      <c r="I587" s="76">
        <f>G587+H587</f>
        <v>4621.9563699999999</v>
      </c>
    </row>
    <row r="588" spans="1:9" ht="24" customHeight="1" x14ac:dyDescent="0.2">
      <c r="A588" s="5" t="s">
        <v>525</v>
      </c>
      <c r="B588" s="4" t="s">
        <v>267</v>
      </c>
      <c r="C588" s="4" t="s">
        <v>76</v>
      </c>
      <c r="D588" s="4" t="s">
        <v>15</v>
      </c>
      <c r="E588" s="4" t="s">
        <v>561</v>
      </c>
      <c r="F588" s="4"/>
      <c r="G588" s="76">
        <f>G589</f>
        <v>2030.44</v>
      </c>
      <c r="H588" s="76">
        <f t="shared" si="300"/>
        <v>3493.3490000000002</v>
      </c>
      <c r="I588" s="76">
        <f t="shared" si="300"/>
        <v>5523.7890000000007</v>
      </c>
    </row>
    <row r="589" spans="1:9" ht="24" customHeight="1" x14ac:dyDescent="0.2">
      <c r="A589" s="1" t="s">
        <v>29</v>
      </c>
      <c r="B589" s="4" t="s">
        <v>267</v>
      </c>
      <c r="C589" s="4" t="s">
        <v>76</v>
      </c>
      <c r="D589" s="4" t="s">
        <v>15</v>
      </c>
      <c r="E589" s="4" t="s">
        <v>561</v>
      </c>
      <c r="F589" s="4" t="s">
        <v>26</v>
      </c>
      <c r="G589" s="76">
        <v>2030.44</v>
      </c>
      <c r="H589" s="76">
        <f>3493.349</f>
        <v>3493.3490000000002</v>
      </c>
      <c r="I589" s="76">
        <f>G589+H589</f>
        <v>5523.7890000000007</v>
      </c>
    </row>
    <row r="590" spans="1:9" ht="24" customHeight="1" x14ac:dyDescent="0.2">
      <c r="A590" s="1" t="s">
        <v>575</v>
      </c>
      <c r="B590" s="4" t="s">
        <v>267</v>
      </c>
      <c r="C590" s="4" t="s">
        <v>76</v>
      </c>
      <c r="D590" s="4" t="s">
        <v>15</v>
      </c>
      <c r="E590" s="4" t="s">
        <v>584</v>
      </c>
      <c r="F590" s="4"/>
      <c r="G590" s="76">
        <f>G591</f>
        <v>0</v>
      </c>
      <c r="H590" s="76">
        <f t="shared" ref="H590:I590" si="301">H591</f>
        <v>2269.6</v>
      </c>
      <c r="I590" s="76">
        <f t="shared" si="301"/>
        <v>2269.6</v>
      </c>
    </row>
    <row r="591" spans="1:9" ht="24" customHeight="1" x14ac:dyDescent="0.2">
      <c r="A591" s="1" t="s">
        <v>29</v>
      </c>
      <c r="B591" s="4" t="s">
        <v>267</v>
      </c>
      <c r="C591" s="4" t="s">
        <v>76</v>
      </c>
      <c r="D591" s="4" t="s">
        <v>15</v>
      </c>
      <c r="E591" s="4" t="s">
        <v>584</v>
      </c>
      <c r="F591" s="4" t="s">
        <v>26</v>
      </c>
      <c r="G591" s="76"/>
      <c r="H591" s="76">
        <v>2269.6</v>
      </c>
      <c r="I591" s="76">
        <f>G591+H591</f>
        <v>2269.6</v>
      </c>
    </row>
    <row r="592" spans="1:9" s="37" customFormat="1" ht="36" customHeight="1" x14ac:dyDescent="0.2">
      <c r="A592" s="5" t="s">
        <v>303</v>
      </c>
      <c r="B592" s="4" t="s">
        <v>267</v>
      </c>
      <c r="C592" s="4" t="s">
        <v>76</v>
      </c>
      <c r="D592" s="4" t="s">
        <v>15</v>
      </c>
      <c r="E592" s="4" t="s">
        <v>452</v>
      </c>
      <c r="F592" s="4"/>
      <c r="G592" s="97">
        <f>G593</f>
        <v>9349.3799999999992</v>
      </c>
      <c r="H592" s="97">
        <f t="shared" ref="H592:I593" si="302">H593</f>
        <v>9.6</v>
      </c>
      <c r="I592" s="97">
        <f t="shared" si="302"/>
        <v>9358.98</v>
      </c>
    </row>
    <row r="593" spans="1:9" s="37" customFormat="1" ht="28.5" customHeight="1" x14ac:dyDescent="0.2">
      <c r="A593" s="5" t="s">
        <v>454</v>
      </c>
      <c r="B593" s="4" t="s">
        <v>267</v>
      </c>
      <c r="C593" s="4" t="s">
        <v>76</v>
      </c>
      <c r="D593" s="4" t="s">
        <v>15</v>
      </c>
      <c r="E593" s="4" t="s">
        <v>453</v>
      </c>
      <c r="F593" s="4"/>
      <c r="G593" s="97">
        <f>G594</f>
        <v>9349.3799999999992</v>
      </c>
      <c r="H593" s="97">
        <f t="shared" si="302"/>
        <v>9.6</v>
      </c>
      <c r="I593" s="97">
        <f t="shared" si="302"/>
        <v>9358.98</v>
      </c>
    </row>
    <row r="594" spans="1:9" s="37" customFormat="1" ht="24" customHeight="1" x14ac:dyDescent="0.2">
      <c r="A594" s="5" t="s">
        <v>29</v>
      </c>
      <c r="B594" s="4" t="s">
        <v>267</v>
      </c>
      <c r="C594" s="4" t="s">
        <v>76</v>
      </c>
      <c r="D594" s="4" t="s">
        <v>15</v>
      </c>
      <c r="E594" s="4" t="s">
        <v>453</v>
      </c>
      <c r="F594" s="4" t="s">
        <v>26</v>
      </c>
      <c r="G594" s="97">
        <v>9349.3799999999992</v>
      </c>
      <c r="H594" s="97">
        <v>9.6</v>
      </c>
      <c r="I594" s="76">
        <f>G594+H594</f>
        <v>9358.98</v>
      </c>
    </row>
    <row r="595" spans="1:9" ht="29.25" customHeight="1" x14ac:dyDescent="0.2">
      <c r="A595" s="5" t="s">
        <v>478</v>
      </c>
      <c r="B595" s="4" t="s">
        <v>267</v>
      </c>
      <c r="C595" s="4" t="s">
        <v>76</v>
      </c>
      <c r="D595" s="4" t="s">
        <v>15</v>
      </c>
      <c r="E595" s="4" t="s">
        <v>470</v>
      </c>
      <c r="F595" s="4"/>
      <c r="G595" s="103">
        <f>G596</f>
        <v>4303.3599999999997</v>
      </c>
      <c r="H595" s="103">
        <f t="shared" ref="H595:I595" si="303">H596</f>
        <v>-4303.3599999999997</v>
      </c>
      <c r="I595" s="103">
        <f t="shared" si="303"/>
        <v>0</v>
      </c>
    </row>
    <row r="596" spans="1:9" ht="34.5" customHeight="1" x14ac:dyDescent="0.2">
      <c r="A596" s="5" t="s">
        <v>29</v>
      </c>
      <c r="B596" s="4" t="s">
        <v>267</v>
      </c>
      <c r="C596" s="4" t="s">
        <v>76</v>
      </c>
      <c r="D596" s="4" t="s">
        <v>15</v>
      </c>
      <c r="E596" s="4" t="s">
        <v>470</v>
      </c>
      <c r="F596" s="4" t="s">
        <v>26</v>
      </c>
      <c r="G596" s="103">
        <v>4303.3599999999997</v>
      </c>
      <c r="H596" s="103">
        <v>-4303.3599999999997</v>
      </c>
      <c r="I596" s="76">
        <f>G596+H596</f>
        <v>0</v>
      </c>
    </row>
    <row r="597" spans="1:9" ht="24" customHeight="1" x14ac:dyDescent="0.2">
      <c r="A597" s="5" t="s">
        <v>46</v>
      </c>
      <c r="B597" s="4" t="s">
        <v>267</v>
      </c>
      <c r="C597" s="4" t="s">
        <v>76</v>
      </c>
      <c r="D597" s="4" t="s">
        <v>15</v>
      </c>
      <c r="E597" s="4" t="s">
        <v>44</v>
      </c>
      <c r="F597" s="4"/>
      <c r="G597" s="98">
        <f>G598</f>
        <v>37</v>
      </c>
      <c r="H597" s="98">
        <f t="shared" ref="H597" si="304">H598</f>
        <v>0</v>
      </c>
      <c r="I597" s="98">
        <f t="shared" ref="I597" si="305">I598</f>
        <v>37</v>
      </c>
    </row>
    <row r="598" spans="1:9" ht="24" customHeight="1" x14ac:dyDescent="0.2">
      <c r="A598" s="5" t="s">
        <v>29</v>
      </c>
      <c r="B598" s="4" t="s">
        <v>267</v>
      </c>
      <c r="C598" s="4" t="s">
        <v>76</v>
      </c>
      <c r="D598" s="4" t="s">
        <v>15</v>
      </c>
      <c r="E598" s="4" t="s">
        <v>44</v>
      </c>
      <c r="F598" s="4" t="s">
        <v>26</v>
      </c>
      <c r="G598" s="98">
        <v>37</v>
      </c>
      <c r="H598" s="98"/>
      <c r="I598" s="76">
        <f>G598+H598</f>
        <v>37</v>
      </c>
    </row>
    <row r="599" spans="1:9" s="37" customFormat="1" ht="18" customHeight="1" x14ac:dyDescent="0.2">
      <c r="A599" s="5" t="s">
        <v>80</v>
      </c>
      <c r="B599" s="4" t="s">
        <v>267</v>
      </c>
      <c r="C599" s="4" t="s">
        <v>76</v>
      </c>
      <c r="D599" s="4" t="s">
        <v>59</v>
      </c>
      <c r="E599" s="4"/>
      <c r="F599" s="4"/>
      <c r="G599" s="76">
        <f>G600+G606+G616+G618</f>
        <v>3115.1949999999997</v>
      </c>
      <c r="H599" s="76">
        <f t="shared" ref="H599:I599" si="306">H600+H606+H616+H618</f>
        <v>212.64</v>
      </c>
      <c r="I599" s="76">
        <f t="shared" si="306"/>
        <v>3327.835</v>
      </c>
    </row>
    <row r="600" spans="1:9" s="37" customFormat="1" ht="78.75" customHeight="1" x14ac:dyDescent="0.2">
      <c r="A600" s="8" t="s">
        <v>455</v>
      </c>
      <c r="B600" s="4" t="s">
        <v>267</v>
      </c>
      <c r="C600" s="4" t="s">
        <v>76</v>
      </c>
      <c r="D600" s="4" t="s">
        <v>59</v>
      </c>
      <c r="E600" s="4" t="s">
        <v>585</v>
      </c>
      <c r="F600" s="4"/>
      <c r="G600" s="76">
        <f>G601+G604</f>
        <v>1118.45</v>
      </c>
      <c r="H600" s="76">
        <f t="shared" ref="H600:I600" si="307">H601+H604</f>
        <v>37.380000000000003</v>
      </c>
      <c r="I600" s="76">
        <f t="shared" si="307"/>
        <v>1155.8300000000002</v>
      </c>
    </row>
    <row r="601" spans="1:9" s="37" customFormat="1" ht="38.25" customHeight="1" x14ac:dyDescent="0.2">
      <c r="A601" s="8" t="s">
        <v>456</v>
      </c>
      <c r="B601" s="4" t="s">
        <v>267</v>
      </c>
      <c r="C601" s="4" t="s">
        <v>76</v>
      </c>
      <c r="D601" s="4" t="s">
        <v>59</v>
      </c>
      <c r="E601" s="4" t="s">
        <v>586</v>
      </c>
      <c r="F601" s="4"/>
      <c r="G601" s="76">
        <f>G602</f>
        <v>1075.43</v>
      </c>
      <c r="H601" s="76">
        <f t="shared" ref="H601:I601" si="308">H602</f>
        <v>0</v>
      </c>
      <c r="I601" s="76">
        <f t="shared" si="308"/>
        <v>1075.43</v>
      </c>
    </row>
    <row r="602" spans="1:9" s="37" customFormat="1" ht="24" customHeight="1" x14ac:dyDescent="0.2">
      <c r="A602" s="5" t="s">
        <v>78</v>
      </c>
      <c r="B602" s="4" t="s">
        <v>267</v>
      </c>
      <c r="C602" s="4" t="s">
        <v>76</v>
      </c>
      <c r="D602" s="4" t="s">
        <v>59</v>
      </c>
      <c r="E602" s="4" t="s">
        <v>587</v>
      </c>
      <c r="F602" s="4"/>
      <c r="G602" s="97">
        <f t="shared" ref="G602:I602" si="309">G603</f>
        <v>1075.43</v>
      </c>
      <c r="H602" s="97">
        <f t="shared" si="309"/>
        <v>0</v>
      </c>
      <c r="I602" s="97">
        <f t="shared" si="309"/>
        <v>1075.43</v>
      </c>
    </row>
    <row r="603" spans="1:9" s="37" customFormat="1" ht="60" customHeight="1" x14ac:dyDescent="0.2">
      <c r="A603" s="5" t="s">
        <v>38</v>
      </c>
      <c r="B603" s="4" t="s">
        <v>267</v>
      </c>
      <c r="C603" s="4" t="s">
        <v>76</v>
      </c>
      <c r="D603" s="4" t="s">
        <v>59</v>
      </c>
      <c r="E603" s="4" t="s">
        <v>587</v>
      </c>
      <c r="F603" s="4" t="s">
        <v>34</v>
      </c>
      <c r="G603" s="97">
        <v>1075.43</v>
      </c>
      <c r="H603" s="97"/>
      <c r="I603" s="76">
        <f>G603+H603</f>
        <v>1075.43</v>
      </c>
    </row>
    <row r="604" spans="1:9" ht="24" customHeight="1" x14ac:dyDescent="0.2">
      <c r="A604" s="5" t="s">
        <v>525</v>
      </c>
      <c r="B604" s="4" t="s">
        <v>267</v>
      </c>
      <c r="C604" s="4" t="s">
        <v>76</v>
      </c>
      <c r="D604" s="4" t="s">
        <v>59</v>
      </c>
      <c r="E604" s="4" t="s">
        <v>588</v>
      </c>
      <c r="F604" s="4"/>
      <c r="G604" s="76">
        <f>G605</f>
        <v>43.02</v>
      </c>
      <c r="H604" s="76">
        <f t="shared" ref="H604:I604" si="310">H605</f>
        <v>37.380000000000003</v>
      </c>
      <c r="I604" s="76">
        <f t="shared" si="310"/>
        <v>80.400000000000006</v>
      </c>
    </row>
    <row r="605" spans="1:9" ht="24" customHeight="1" x14ac:dyDescent="0.2">
      <c r="A605" s="5" t="s">
        <v>38</v>
      </c>
      <c r="B605" s="4" t="s">
        <v>267</v>
      </c>
      <c r="C605" s="4" t="s">
        <v>76</v>
      </c>
      <c r="D605" s="4" t="s">
        <v>59</v>
      </c>
      <c r="E605" s="4" t="s">
        <v>588</v>
      </c>
      <c r="F605" s="4" t="s">
        <v>34</v>
      </c>
      <c r="G605" s="76">
        <v>43.02</v>
      </c>
      <c r="H605" s="76">
        <v>37.380000000000003</v>
      </c>
      <c r="I605" s="76">
        <f>G605+H605</f>
        <v>80.400000000000006</v>
      </c>
    </row>
    <row r="606" spans="1:9" s="37" customFormat="1" ht="24" customHeight="1" x14ac:dyDescent="0.2">
      <c r="A606" s="5" t="s">
        <v>371</v>
      </c>
      <c r="B606" s="4" t="s">
        <v>267</v>
      </c>
      <c r="C606" s="4" t="s">
        <v>76</v>
      </c>
      <c r="D606" s="4" t="s">
        <v>59</v>
      </c>
      <c r="E606" s="4" t="s">
        <v>41</v>
      </c>
      <c r="F606" s="4"/>
      <c r="G606" s="76">
        <f>G607</f>
        <v>1909.7449999999999</v>
      </c>
      <c r="H606" s="76">
        <f t="shared" ref="H606:I606" si="311">H607</f>
        <v>175.26</v>
      </c>
      <c r="I606" s="76">
        <f t="shared" si="311"/>
        <v>2085.0050000000001</v>
      </c>
    </row>
    <row r="607" spans="1:9" s="37" customFormat="1" ht="24" customHeight="1" x14ac:dyDescent="0.2">
      <c r="A607" s="5" t="s">
        <v>40</v>
      </c>
      <c r="B607" s="4" t="s">
        <v>267</v>
      </c>
      <c r="C607" s="4" t="s">
        <v>76</v>
      </c>
      <c r="D607" s="4" t="s">
        <v>59</v>
      </c>
      <c r="E607" s="4" t="s">
        <v>439</v>
      </c>
      <c r="F607" s="4"/>
      <c r="G607" s="100">
        <f>G610+G608</f>
        <v>1909.7449999999999</v>
      </c>
      <c r="H607" s="100">
        <f t="shared" ref="H607:I607" si="312">H610+H608</f>
        <v>175.26</v>
      </c>
      <c r="I607" s="100">
        <f t="shared" si="312"/>
        <v>2085.0050000000001</v>
      </c>
    </row>
    <row r="608" spans="1:9" s="37" customFormat="1" ht="24" customHeight="1" x14ac:dyDescent="0.2">
      <c r="A608" s="5" t="s">
        <v>451</v>
      </c>
      <c r="B608" s="4" t="s">
        <v>267</v>
      </c>
      <c r="C608" s="4" t="s">
        <v>76</v>
      </c>
      <c r="D608" s="4" t="s">
        <v>59</v>
      </c>
      <c r="E608" s="4" t="s">
        <v>39</v>
      </c>
      <c r="F608" s="4"/>
      <c r="G608" s="100">
        <f>G609</f>
        <v>84</v>
      </c>
      <c r="H608" s="100">
        <f t="shared" ref="H608:I608" si="313">H609</f>
        <v>-84</v>
      </c>
      <c r="I608" s="100">
        <f t="shared" si="313"/>
        <v>0</v>
      </c>
    </row>
    <row r="609" spans="1:9" s="37" customFormat="1" ht="24" customHeight="1" x14ac:dyDescent="0.2">
      <c r="A609" s="5" t="s">
        <v>47</v>
      </c>
      <c r="B609" s="4" t="s">
        <v>267</v>
      </c>
      <c r="C609" s="4" t="s">
        <v>76</v>
      </c>
      <c r="D609" s="4" t="s">
        <v>59</v>
      </c>
      <c r="E609" s="4" t="s">
        <v>39</v>
      </c>
      <c r="F609" s="4" t="s">
        <v>51</v>
      </c>
      <c r="G609" s="100">
        <v>84</v>
      </c>
      <c r="H609" s="100">
        <v>-84</v>
      </c>
      <c r="I609" s="100">
        <f>G609+H609</f>
        <v>0</v>
      </c>
    </row>
    <row r="610" spans="1:9" s="37" customFormat="1" ht="51" customHeight="1" x14ac:dyDescent="0.2">
      <c r="A610" s="5" t="s">
        <v>457</v>
      </c>
      <c r="B610" s="4" t="s">
        <v>267</v>
      </c>
      <c r="C610" s="4" t="s">
        <v>76</v>
      </c>
      <c r="D610" s="4" t="s">
        <v>59</v>
      </c>
      <c r="E610" s="4" t="s">
        <v>35</v>
      </c>
      <c r="F610" s="4"/>
      <c r="G610" s="126">
        <f>G611+G612+G613+G614</f>
        <v>1825.7449999999999</v>
      </c>
      <c r="H610" s="126">
        <f t="shared" ref="H610:I610" si="314">H611+H612+H613+H614</f>
        <v>259.26</v>
      </c>
      <c r="I610" s="126">
        <f t="shared" si="314"/>
        <v>2085.0050000000001</v>
      </c>
    </row>
    <row r="611" spans="1:9" s="37" customFormat="1" ht="60" customHeight="1" x14ac:dyDescent="0.2">
      <c r="A611" s="5" t="s">
        <v>38</v>
      </c>
      <c r="B611" s="4" t="s">
        <v>267</v>
      </c>
      <c r="C611" s="4" t="s">
        <v>76</v>
      </c>
      <c r="D611" s="4" t="s">
        <v>59</v>
      </c>
      <c r="E611" s="4" t="s">
        <v>35</v>
      </c>
      <c r="F611" s="4" t="s">
        <v>34</v>
      </c>
      <c r="G611" s="126">
        <v>683.55</v>
      </c>
      <c r="H611" s="126"/>
      <c r="I611" s="76">
        <f>G611+H611</f>
        <v>683.55</v>
      </c>
    </row>
    <row r="612" spans="1:9" s="37" customFormat="1" ht="24" customHeight="1" x14ac:dyDescent="0.2">
      <c r="A612" s="5" t="s">
        <v>47</v>
      </c>
      <c r="B612" s="4" t="s">
        <v>267</v>
      </c>
      <c r="C612" s="4" t="s">
        <v>76</v>
      </c>
      <c r="D612" s="4" t="s">
        <v>59</v>
      </c>
      <c r="E612" s="4" t="s">
        <v>35</v>
      </c>
      <c r="F612" s="4" t="s">
        <v>51</v>
      </c>
      <c r="G612" s="126">
        <v>1083.355</v>
      </c>
      <c r="H612" s="126">
        <v>5</v>
      </c>
      <c r="I612" s="76">
        <f>G612+H612</f>
        <v>1088.355</v>
      </c>
    </row>
    <row r="613" spans="1:9" s="37" customFormat="1" ht="24" customHeight="1" x14ac:dyDescent="0.2">
      <c r="A613" s="8" t="s">
        <v>77</v>
      </c>
      <c r="B613" s="4" t="s">
        <v>267</v>
      </c>
      <c r="C613" s="4" t="s">
        <v>76</v>
      </c>
      <c r="D613" s="4" t="s">
        <v>59</v>
      </c>
      <c r="E613" s="4" t="s">
        <v>35</v>
      </c>
      <c r="F613" s="4">
        <v>800</v>
      </c>
      <c r="G613" s="126">
        <v>31.5</v>
      </c>
      <c r="H613" s="126"/>
      <c r="I613" s="76">
        <f>G613+H613</f>
        <v>31.5</v>
      </c>
    </row>
    <row r="614" spans="1:9" ht="24" customHeight="1" x14ac:dyDescent="0.2">
      <c r="A614" s="5" t="s">
        <v>525</v>
      </c>
      <c r="B614" s="4" t="s">
        <v>267</v>
      </c>
      <c r="C614" s="4" t="s">
        <v>76</v>
      </c>
      <c r="D614" s="4" t="s">
        <v>59</v>
      </c>
      <c r="E614" s="4" t="s">
        <v>561</v>
      </c>
      <c r="F614" s="4"/>
      <c r="G614" s="76">
        <f>G615</f>
        <v>27.34</v>
      </c>
      <c r="H614" s="76">
        <f t="shared" ref="H614:I614" si="315">H615</f>
        <v>254.26</v>
      </c>
      <c r="I614" s="76">
        <f t="shared" si="315"/>
        <v>281.59999999999997</v>
      </c>
    </row>
    <row r="615" spans="1:9" ht="24" customHeight="1" x14ac:dyDescent="0.2">
      <c r="A615" s="5" t="s">
        <v>38</v>
      </c>
      <c r="B615" s="4" t="s">
        <v>267</v>
      </c>
      <c r="C615" s="4" t="s">
        <v>76</v>
      </c>
      <c r="D615" s="4" t="s">
        <v>59</v>
      </c>
      <c r="E615" s="4" t="s">
        <v>561</v>
      </c>
      <c r="F615" s="4" t="s">
        <v>34</v>
      </c>
      <c r="G615" s="76">
        <v>27.34</v>
      </c>
      <c r="H615" s="76">
        <v>254.26</v>
      </c>
      <c r="I615" s="76">
        <f>G615+H615</f>
        <v>281.59999999999997</v>
      </c>
    </row>
    <row r="616" spans="1:9" ht="48" hidden="1" customHeight="1" x14ac:dyDescent="0.2">
      <c r="A616" s="5" t="s">
        <v>502</v>
      </c>
      <c r="B616" s="4" t="s">
        <v>267</v>
      </c>
      <c r="C616" s="4" t="s">
        <v>76</v>
      </c>
      <c r="D616" s="4" t="s">
        <v>59</v>
      </c>
      <c r="E616" s="4" t="s">
        <v>501</v>
      </c>
      <c r="F616" s="4"/>
      <c r="G616" s="103">
        <f>G617</f>
        <v>0</v>
      </c>
      <c r="H616" s="103">
        <f t="shared" ref="H616:I616" si="316">H617</f>
        <v>0</v>
      </c>
      <c r="I616" s="103">
        <f t="shared" si="316"/>
        <v>0</v>
      </c>
    </row>
    <row r="617" spans="1:9" ht="34.5" hidden="1" customHeight="1" x14ac:dyDescent="0.2">
      <c r="A617" s="5" t="s">
        <v>38</v>
      </c>
      <c r="B617" s="4" t="s">
        <v>267</v>
      </c>
      <c r="C617" s="4" t="s">
        <v>76</v>
      </c>
      <c r="D617" s="4" t="s">
        <v>59</v>
      </c>
      <c r="E617" s="4" t="s">
        <v>501</v>
      </c>
      <c r="F617" s="4" t="s">
        <v>34</v>
      </c>
      <c r="G617" s="103"/>
      <c r="H617" s="103"/>
      <c r="I617" s="76">
        <f>G617+H617</f>
        <v>0</v>
      </c>
    </row>
    <row r="618" spans="1:9" ht="24" customHeight="1" x14ac:dyDescent="0.2">
      <c r="A618" s="5" t="s">
        <v>46</v>
      </c>
      <c r="B618" s="4" t="s">
        <v>267</v>
      </c>
      <c r="C618" s="4" t="s">
        <v>76</v>
      </c>
      <c r="D618" s="4" t="s">
        <v>59</v>
      </c>
      <c r="E618" s="4" t="s">
        <v>44</v>
      </c>
      <c r="F618" s="4"/>
      <c r="G618" s="98">
        <f>G619</f>
        <v>87</v>
      </c>
      <c r="H618" s="98">
        <f t="shared" ref="H618" si="317">H619</f>
        <v>0</v>
      </c>
      <c r="I618" s="98">
        <f t="shared" ref="I618" si="318">I619</f>
        <v>87</v>
      </c>
    </row>
    <row r="619" spans="1:9" ht="24" customHeight="1" x14ac:dyDescent="0.2">
      <c r="A619" s="5" t="s">
        <v>47</v>
      </c>
      <c r="B619" s="4" t="s">
        <v>267</v>
      </c>
      <c r="C619" s="4" t="s">
        <v>76</v>
      </c>
      <c r="D619" s="4" t="s">
        <v>59</v>
      </c>
      <c r="E619" s="4" t="s">
        <v>44</v>
      </c>
      <c r="F619" s="4" t="s">
        <v>51</v>
      </c>
      <c r="G619" s="98">
        <v>87</v>
      </c>
      <c r="H619" s="98"/>
      <c r="I619" s="76">
        <f>G619+H619</f>
        <v>87</v>
      </c>
    </row>
    <row r="620" spans="1:9" s="37" customFormat="1" ht="12.75" customHeight="1" x14ac:dyDescent="0.2">
      <c r="A620" s="5" t="s">
        <v>69</v>
      </c>
      <c r="B620" s="4" t="s">
        <v>267</v>
      </c>
      <c r="C620" s="4" t="s">
        <v>54</v>
      </c>
      <c r="D620" s="4" t="s">
        <v>19</v>
      </c>
      <c r="E620" s="4"/>
      <c r="F620" s="4"/>
      <c r="G620" s="76">
        <f t="shared" ref="G620:I624" si="319">G621</f>
        <v>100</v>
      </c>
      <c r="H620" s="76">
        <f t="shared" si="319"/>
        <v>37.263260000000002</v>
      </c>
      <c r="I620" s="76">
        <f t="shared" si="319"/>
        <v>137.26326</v>
      </c>
    </row>
    <row r="621" spans="1:9" s="37" customFormat="1" ht="12.75" customHeight="1" x14ac:dyDescent="0.2">
      <c r="A621" s="5" t="s">
        <v>58</v>
      </c>
      <c r="B621" s="4" t="s">
        <v>267</v>
      </c>
      <c r="C621" s="4" t="s">
        <v>54</v>
      </c>
      <c r="D621" s="4" t="s">
        <v>53</v>
      </c>
      <c r="E621" s="4"/>
      <c r="F621" s="4"/>
      <c r="G621" s="76">
        <f>G622</f>
        <v>100</v>
      </c>
      <c r="H621" s="76">
        <f t="shared" si="319"/>
        <v>37.263260000000002</v>
      </c>
      <c r="I621" s="76">
        <f t="shared" si="319"/>
        <v>137.26326</v>
      </c>
    </row>
    <row r="622" spans="1:9" s="37" customFormat="1" ht="24" customHeight="1" x14ac:dyDescent="0.2">
      <c r="A622" s="5" t="s">
        <v>432</v>
      </c>
      <c r="B622" s="4" t="s">
        <v>267</v>
      </c>
      <c r="C622" s="4" t="s">
        <v>54</v>
      </c>
      <c r="D622" s="4" t="s">
        <v>53</v>
      </c>
      <c r="E622" s="4" t="s">
        <v>57</v>
      </c>
      <c r="F622" s="4"/>
      <c r="G622" s="76">
        <f>G623</f>
        <v>100</v>
      </c>
      <c r="H622" s="76">
        <f t="shared" si="319"/>
        <v>37.263260000000002</v>
      </c>
      <c r="I622" s="76">
        <f t="shared" si="319"/>
        <v>137.26326</v>
      </c>
    </row>
    <row r="623" spans="1:9" s="37" customFormat="1" ht="24" customHeight="1" x14ac:dyDescent="0.2">
      <c r="A623" s="5" t="s">
        <v>55</v>
      </c>
      <c r="B623" s="4" t="s">
        <v>267</v>
      </c>
      <c r="C623" s="4" t="s">
        <v>54</v>
      </c>
      <c r="D623" s="4" t="s">
        <v>53</v>
      </c>
      <c r="E623" s="4" t="s">
        <v>359</v>
      </c>
      <c r="F623" s="4"/>
      <c r="G623" s="76">
        <f>G624</f>
        <v>100</v>
      </c>
      <c r="H623" s="76">
        <f t="shared" si="319"/>
        <v>37.263260000000002</v>
      </c>
      <c r="I623" s="76">
        <f t="shared" si="319"/>
        <v>137.26326</v>
      </c>
    </row>
    <row r="624" spans="1:9" s="37" customFormat="1" ht="36" customHeight="1" x14ac:dyDescent="0.2">
      <c r="A624" s="5" t="s">
        <v>458</v>
      </c>
      <c r="B624" s="4" t="s">
        <v>267</v>
      </c>
      <c r="C624" s="4" t="s">
        <v>54</v>
      </c>
      <c r="D624" s="4" t="s">
        <v>53</v>
      </c>
      <c r="E624" s="4" t="s">
        <v>52</v>
      </c>
      <c r="F624" s="4"/>
      <c r="G624" s="76">
        <f>G625</f>
        <v>100</v>
      </c>
      <c r="H624" s="76">
        <f t="shared" si="319"/>
        <v>37.263260000000002</v>
      </c>
      <c r="I624" s="76">
        <f t="shared" si="319"/>
        <v>137.26326</v>
      </c>
    </row>
    <row r="625" spans="1:10" s="37" customFormat="1" ht="24" customHeight="1" x14ac:dyDescent="0.2">
      <c r="A625" s="5" t="s">
        <v>47</v>
      </c>
      <c r="B625" s="4" t="s">
        <v>267</v>
      </c>
      <c r="C625" s="4" t="s">
        <v>54</v>
      </c>
      <c r="D625" s="4" t="s">
        <v>53</v>
      </c>
      <c r="E625" s="4" t="s">
        <v>52</v>
      </c>
      <c r="F625" s="4" t="s">
        <v>51</v>
      </c>
      <c r="G625" s="76">
        <v>100</v>
      </c>
      <c r="H625" s="76">
        <f>37.26326</f>
        <v>37.263260000000002</v>
      </c>
      <c r="I625" s="76">
        <f>G625+H625</f>
        <v>137.26326</v>
      </c>
    </row>
    <row r="626" spans="1:10" s="37" customFormat="1" ht="12.75" customHeight="1" x14ac:dyDescent="0.2">
      <c r="A626" s="5" t="s">
        <v>50</v>
      </c>
      <c r="B626" s="4" t="s">
        <v>267</v>
      </c>
      <c r="C626" s="4" t="s">
        <v>37</v>
      </c>
      <c r="D626" s="4"/>
      <c r="E626" s="4"/>
      <c r="F626" s="4"/>
      <c r="G626" s="76">
        <f>G627</f>
        <v>895</v>
      </c>
      <c r="H626" s="76">
        <f t="shared" ref="H626:I626" si="320">H627</f>
        <v>460</v>
      </c>
      <c r="I626" s="76">
        <f t="shared" si="320"/>
        <v>1355</v>
      </c>
    </row>
    <row r="627" spans="1:10" s="37" customFormat="1" ht="12.75" customHeight="1" x14ac:dyDescent="0.2">
      <c r="A627" s="5" t="s">
        <v>49</v>
      </c>
      <c r="B627" s="4" t="s">
        <v>267</v>
      </c>
      <c r="C627" s="4" t="s">
        <v>37</v>
      </c>
      <c r="D627" s="4" t="s">
        <v>15</v>
      </c>
      <c r="E627" s="4"/>
      <c r="F627" s="4"/>
      <c r="G627" s="76">
        <f>G628+G633</f>
        <v>895</v>
      </c>
      <c r="H627" s="76">
        <f t="shared" ref="H627:I627" si="321">H628+H633</f>
        <v>460</v>
      </c>
      <c r="I627" s="76">
        <f t="shared" si="321"/>
        <v>1355</v>
      </c>
    </row>
    <row r="628" spans="1:10" s="37" customFormat="1" ht="48.75" customHeight="1" x14ac:dyDescent="0.2">
      <c r="A628" s="5" t="s">
        <v>371</v>
      </c>
      <c r="B628" s="4" t="s">
        <v>267</v>
      </c>
      <c r="C628" s="4" t="s">
        <v>37</v>
      </c>
      <c r="D628" s="4" t="s">
        <v>15</v>
      </c>
      <c r="E628" s="4" t="s">
        <v>41</v>
      </c>
      <c r="F628" s="4"/>
      <c r="G628" s="96">
        <f>G629</f>
        <v>870</v>
      </c>
      <c r="H628" s="96">
        <f t="shared" ref="H628:I629" si="322">H629</f>
        <v>350</v>
      </c>
      <c r="I628" s="96">
        <f t="shared" si="322"/>
        <v>1220</v>
      </c>
    </row>
    <row r="629" spans="1:10" s="37" customFormat="1" ht="39.75" customHeight="1" x14ac:dyDescent="0.2">
      <c r="A629" s="5" t="s">
        <v>48</v>
      </c>
      <c r="B629" s="4" t="s">
        <v>267</v>
      </c>
      <c r="C629" s="4" t="s">
        <v>37</v>
      </c>
      <c r="D629" s="4" t="s">
        <v>15</v>
      </c>
      <c r="E629" s="4" t="s">
        <v>459</v>
      </c>
      <c r="F629" s="4"/>
      <c r="G629" s="96">
        <f>G630</f>
        <v>870</v>
      </c>
      <c r="H629" s="96">
        <f t="shared" si="322"/>
        <v>350</v>
      </c>
      <c r="I629" s="96">
        <f t="shared" si="322"/>
        <v>1220</v>
      </c>
    </row>
    <row r="630" spans="1:10" s="37" customFormat="1" ht="21" customHeight="1" x14ac:dyDescent="0.2">
      <c r="A630" s="5" t="s">
        <v>461</v>
      </c>
      <c r="B630" s="4" t="s">
        <v>267</v>
      </c>
      <c r="C630" s="4" t="s">
        <v>37</v>
      </c>
      <c r="D630" s="4" t="s">
        <v>15</v>
      </c>
      <c r="E630" s="4" t="s">
        <v>460</v>
      </c>
      <c r="F630" s="4"/>
      <c r="G630" s="96">
        <f>G631+G632</f>
        <v>870</v>
      </c>
      <c r="H630" s="96">
        <f t="shared" ref="H630:I630" si="323">H631+H632</f>
        <v>350</v>
      </c>
      <c r="I630" s="96">
        <f t="shared" si="323"/>
        <v>1220</v>
      </c>
    </row>
    <row r="631" spans="1:10" s="37" customFormat="1" ht="60" customHeight="1" x14ac:dyDescent="0.2">
      <c r="A631" s="5" t="s">
        <v>38</v>
      </c>
      <c r="B631" s="4" t="s">
        <v>267</v>
      </c>
      <c r="C631" s="4" t="s">
        <v>37</v>
      </c>
      <c r="D631" s="4" t="s">
        <v>15</v>
      </c>
      <c r="E631" s="4" t="s">
        <v>460</v>
      </c>
      <c r="F631" s="4">
        <v>100</v>
      </c>
      <c r="G631" s="96">
        <v>50</v>
      </c>
      <c r="H631" s="96"/>
      <c r="I631" s="76">
        <f>G631+H631</f>
        <v>50</v>
      </c>
    </row>
    <row r="632" spans="1:10" s="37" customFormat="1" ht="24" customHeight="1" x14ac:dyDescent="0.2">
      <c r="A632" s="5" t="s">
        <v>47</v>
      </c>
      <c r="B632" s="4" t="s">
        <v>267</v>
      </c>
      <c r="C632" s="4" t="s">
        <v>37</v>
      </c>
      <c r="D632" s="4" t="s">
        <v>15</v>
      </c>
      <c r="E632" s="4" t="s">
        <v>460</v>
      </c>
      <c r="F632" s="4">
        <v>200</v>
      </c>
      <c r="G632" s="96">
        <v>820</v>
      </c>
      <c r="H632" s="96">
        <v>350</v>
      </c>
      <c r="I632" s="76">
        <f>G632+H632</f>
        <v>1170</v>
      </c>
    </row>
    <row r="633" spans="1:10" ht="24" customHeight="1" x14ac:dyDescent="0.2">
      <c r="A633" s="5" t="s">
        <v>46</v>
      </c>
      <c r="B633" s="4" t="s">
        <v>267</v>
      </c>
      <c r="C633" s="4" t="s">
        <v>37</v>
      </c>
      <c r="D633" s="4" t="s">
        <v>15</v>
      </c>
      <c r="E633" s="4" t="s">
        <v>44</v>
      </c>
      <c r="F633" s="4"/>
      <c r="G633" s="98">
        <f>G635+G634</f>
        <v>25</v>
      </c>
      <c r="H633" s="98">
        <f t="shared" ref="H633:I633" si="324">H635+H634</f>
        <v>110</v>
      </c>
      <c r="I633" s="98">
        <f t="shared" si="324"/>
        <v>135</v>
      </c>
    </row>
    <row r="634" spans="1:10" ht="24" customHeight="1" x14ac:dyDescent="0.2">
      <c r="A634" s="5" t="s">
        <v>38</v>
      </c>
      <c r="B634" s="4" t="s">
        <v>267</v>
      </c>
      <c r="C634" s="4" t="s">
        <v>37</v>
      </c>
      <c r="D634" s="4" t="s">
        <v>15</v>
      </c>
      <c r="E634" s="4" t="s">
        <v>44</v>
      </c>
      <c r="F634" s="4" t="s">
        <v>34</v>
      </c>
      <c r="G634" s="98"/>
      <c r="H634" s="98">
        <v>110</v>
      </c>
      <c r="I634" s="98">
        <f>G634+H634</f>
        <v>110</v>
      </c>
    </row>
    <row r="635" spans="1:10" ht="24" customHeight="1" x14ac:dyDescent="0.2">
      <c r="A635" s="5" t="s">
        <v>47</v>
      </c>
      <c r="B635" s="4" t="s">
        <v>267</v>
      </c>
      <c r="C635" s="4" t="s">
        <v>37</v>
      </c>
      <c r="D635" s="4" t="s">
        <v>15</v>
      </c>
      <c r="E635" s="4" t="s">
        <v>44</v>
      </c>
      <c r="F635" s="4" t="s">
        <v>51</v>
      </c>
      <c r="G635" s="98">
        <v>25</v>
      </c>
      <c r="H635" s="98"/>
      <c r="I635" s="76">
        <f>G635+H635</f>
        <v>25</v>
      </c>
    </row>
    <row r="636" spans="1:10" s="37" customFormat="1" ht="12.75" hidden="1" customHeight="1" x14ac:dyDescent="0.2">
      <c r="A636" s="5" t="s">
        <v>281</v>
      </c>
      <c r="B636" s="4" t="s">
        <v>282</v>
      </c>
      <c r="C636" s="4" t="s">
        <v>283</v>
      </c>
      <c r="D636" s="4" t="s">
        <v>283</v>
      </c>
      <c r="E636" s="4" t="s">
        <v>284</v>
      </c>
      <c r="F636" s="4" t="s">
        <v>282</v>
      </c>
      <c r="G636" s="97"/>
      <c r="H636" s="97"/>
      <c r="I636" s="76">
        <f>G636+H636</f>
        <v>0</v>
      </c>
    </row>
    <row r="637" spans="1:10" s="37" customFormat="1" ht="12.75" customHeight="1" x14ac:dyDescent="0.2">
      <c r="A637" s="41" t="s">
        <v>266</v>
      </c>
      <c r="B637" s="6"/>
      <c r="C637" s="6"/>
      <c r="D637" s="6"/>
      <c r="E637" s="6"/>
      <c r="F637" s="6"/>
      <c r="G637" s="75">
        <f>G9+G124+G259+G545+G636</f>
        <v>459508.22978000005</v>
      </c>
      <c r="H637" s="75">
        <f>H9+H124+H259+H545+H636</f>
        <v>75080.59663</v>
      </c>
      <c r="I637" s="75">
        <f>I9+I124+I259+I545+I636</f>
        <v>534588.8264100001</v>
      </c>
      <c r="J637" s="37">
        <f>534588.82641-I637</f>
        <v>0</v>
      </c>
    </row>
    <row r="638" spans="1:10" s="37" customFormat="1" ht="12.75" customHeight="1" x14ac:dyDescent="0.2">
      <c r="A638" s="35"/>
      <c r="B638" s="34"/>
      <c r="C638" s="34"/>
      <c r="D638" s="34"/>
      <c r="E638" s="34"/>
      <c r="F638" s="34"/>
      <c r="G638" s="77">
        <v>459508.22977999999</v>
      </c>
      <c r="H638" s="77">
        <f>I638-G638</f>
        <v>75080.596629999985</v>
      </c>
      <c r="I638" s="127">
        <v>534588.82640999998</v>
      </c>
    </row>
    <row r="639" spans="1:10" s="37" customFormat="1" ht="12.75" customHeight="1" x14ac:dyDescent="0.2">
      <c r="A639" s="35"/>
      <c r="B639" s="40"/>
      <c r="C639" s="40"/>
      <c r="D639" s="40"/>
      <c r="E639" s="40"/>
      <c r="F639" s="40"/>
      <c r="G639" s="77">
        <f t="shared" ref="G639" si="325">G637-G638</f>
        <v>0</v>
      </c>
      <c r="H639" s="77">
        <f t="shared" ref="H639" si="326">H637-H638</f>
        <v>0</v>
      </c>
      <c r="I639" s="77">
        <f>I637-I638</f>
        <v>0</v>
      </c>
    </row>
    <row r="640" spans="1:10" s="37" customFormat="1" x14ac:dyDescent="0.2">
      <c r="A640" s="35"/>
      <c r="B640" s="36"/>
      <c r="C640" s="24"/>
      <c r="D640" s="23"/>
      <c r="E640" s="158" t="s">
        <v>261</v>
      </c>
      <c r="F640" s="173"/>
      <c r="G640" s="76">
        <f>SUM(G641:G648)</f>
        <v>27375.349550000003</v>
      </c>
      <c r="H640" s="76">
        <f t="shared" ref="H640:I640" si="327">SUM(H641:H648)</f>
        <v>-1102.2830000000001</v>
      </c>
      <c r="I640" s="76">
        <f t="shared" si="327"/>
        <v>26273.066550000003</v>
      </c>
    </row>
    <row r="641" spans="1:9" s="37" customFormat="1" x14ac:dyDescent="0.2">
      <c r="A641" s="35"/>
      <c r="B641" s="36"/>
      <c r="C641" s="24" t="s">
        <v>15</v>
      </c>
      <c r="D641" s="23" t="s">
        <v>27</v>
      </c>
      <c r="E641" s="24" t="s">
        <v>15</v>
      </c>
      <c r="F641" s="23" t="s">
        <v>27</v>
      </c>
      <c r="G641" s="76">
        <f>G261</f>
        <v>1371.02</v>
      </c>
      <c r="H641" s="76">
        <f>H261</f>
        <v>0</v>
      </c>
      <c r="I641" s="76">
        <f>I261</f>
        <v>1371.02</v>
      </c>
    </row>
    <row r="642" spans="1:9" s="37" customFormat="1" x14ac:dyDescent="0.2">
      <c r="A642" s="35"/>
      <c r="B642" s="39"/>
      <c r="C642" s="24" t="s">
        <v>15</v>
      </c>
      <c r="D642" s="23" t="s">
        <v>6</v>
      </c>
      <c r="E642" s="24" t="s">
        <v>15</v>
      </c>
      <c r="F642" s="23" t="s">
        <v>6</v>
      </c>
      <c r="G642" s="76">
        <f>G264</f>
        <v>2059.1089999999999</v>
      </c>
      <c r="H642" s="76">
        <f>H264</f>
        <v>0</v>
      </c>
      <c r="I642" s="76">
        <f>I264</f>
        <v>2059.1089999999999</v>
      </c>
    </row>
    <row r="643" spans="1:9" s="37" customFormat="1" x14ac:dyDescent="0.2">
      <c r="A643" s="35"/>
      <c r="B643" s="38"/>
      <c r="C643" s="24" t="s">
        <v>15</v>
      </c>
      <c r="D643" s="23" t="s">
        <v>59</v>
      </c>
      <c r="E643" s="24" t="s">
        <v>15</v>
      </c>
      <c r="F643" s="23" t="s">
        <v>59</v>
      </c>
      <c r="G643" s="76">
        <f>G126+G272</f>
        <v>14743.410999999998</v>
      </c>
      <c r="H643" s="76">
        <f>H126+H272</f>
        <v>323.13</v>
      </c>
      <c r="I643" s="76">
        <f>I126+I272</f>
        <v>15066.540999999999</v>
      </c>
    </row>
    <row r="644" spans="1:9" s="37" customFormat="1" x14ac:dyDescent="0.2">
      <c r="A644" s="35"/>
      <c r="B644" s="38"/>
      <c r="C644" s="24" t="s">
        <v>15</v>
      </c>
      <c r="D644" s="23" t="s">
        <v>36</v>
      </c>
      <c r="E644" s="24" t="s">
        <v>15</v>
      </c>
      <c r="F644" s="23" t="s">
        <v>36</v>
      </c>
      <c r="G644" s="76">
        <f>G295</f>
        <v>113.2</v>
      </c>
      <c r="H644" s="76">
        <f>H295</f>
        <v>0</v>
      </c>
      <c r="I644" s="76">
        <f>I295</f>
        <v>113.2</v>
      </c>
    </row>
    <row r="645" spans="1:9" s="37" customFormat="1" x14ac:dyDescent="0.2">
      <c r="A645" s="35"/>
      <c r="B645" s="38"/>
      <c r="C645" s="24" t="s">
        <v>15</v>
      </c>
      <c r="D645" s="23" t="s">
        <v>53</v>
      </c>
      <c r="E645" s="24" t="s">
        <v>15</v>
      </c>
      <c r="F645" s="23" t="s">
        <v>53</v>
      </c>
      <c r="G645" s="76">
        <f>G131+G300</f>
        <v>5288.08</v>
      </c>
      <c r="H645" s="76">
        <f>H131+H300</f>
        <v>59.338000000000022</v>
      </c>
      <c r="I645" s="76">
        <f>I131+I300</f>
        <v>5347.4180000000006</v>
      </c>
    </row>
    <row r="646" spans="1:9" s="37" customFormat="1" x14ac:dyDescent="0.2">
      <c r="A646" s="35"/>
      <c r="B646" s="38"/>
      <c r="C646" s="24" t="s">
        <v>15</v>
      </c>
      <c r="D646" s="23" t="s">
        <v>84</v>
      </c>
      <c r="E646" s="24" t="s">
        <v>15</v>
      </c>
      <c r="F646" s="23" t="s">
        <v>84</v>
      </c>
      <c r="G646" s="76">
        <f>G306</f>
        <v>1040</v>
      </c>
      <c r="H646" s="76">
        <f>H306</f>
        <v>-115.69000000000005</v>
      </c>
      <c r="I646" s="76">
        <f>I306</f>
        <v>924.31</v>
      </c>
    </row>
    <row r="647" spans="1:9" s="37" customFormat="1" x14ac:dyDescent="0.2">
      <c r="A647" s="35"/>
      <c r="B647" s="38"/>
      <c r="C647" s="24" t="s">
        <v>15</v>
      </c>
      <c r="D647" s="23" t="s">
        <v>37</v>
      </c>
      <c r="E647" s="24" t="s">
        <v>15</v>
      </c>
      <c r="F647" s="23" t="s">
        <v>37</v>
      </c>
      <c r="G647" s="76">
        <f>G147</f>
        <v>1858.1295500000001</v>
      </c>
      <c r="H647" s="76">
        <f>H147</f>
        <v>-1369.0610000000001</v>
      </c>
      <c r="I647" s="76">
        <f>I147</f>
        <v>489.06854999999996</v>
      </c>
    </row>
    <row r="648" spans="1:9" s="37" customFormat="1" x14ac:dyDescent="0.2">
      <c r="A648" s="35"/>
      <c r="B648" s="36"/>
      <c r="C648" s="24" t="s">
        <v>15</v>
      </c>
      <c r="D648" s="23" t="s">
        <v>24</v>
      </c>
      <c r="E648" s="24" t="s">
        <v>15</v>
      </c>
      <c r="F648" s="23" t="s">
        <v>24</v>
      </c>
      <c r="G648" s="76">
        <f>G310</f>
        <v>902.4</v>
      </c>
      <c r="H648" s="76">
        <f>H310</f>
        <v>0</v>
      </c>
      <c r="I648" s="76">
        <f>I310</f>
        <v>902.4</v>
      </c>
    </row>
    <row r="649" spans="1:9" s="37" customFormat="1" ht="12.75" customHeight="1" x14ac:dyDescent="0.2">
      <c r="A649" s="35"/>
      <c r="B649" s="36"/>
      <c r="C649" s="164" t="s">
        <v>255</v>
      </c>
      <c r="D649" s="172"/>
      <c r="E649" s="164" t="s">
        <v>255</v>
      </c>
      <c r="F649" s="172"/>
      <c r="G649" s="76">
        <f t="shared" ref="G649:I650" si="328">G172</f>
        <v>514.4</v>
      </c>
      <c r="H649" s="76">
        <f t="shared" si="328"/>
        <v>0</v>
      </c>
      <c r="I649" s="76">
        <f t="shared" si="328"/>
        <v>514.4</v>
      </c>
    </row>
    <row r="650" spans="1:9" s="37" customFormat="1" ht="12.75" customHeight="1" x14ac:dyDescent="0.2">
      <c r="A650" s="35"/>
      <c r="B650" s="36"/>
      <c r="C650" s="24" t="s">
        <v>27</v>
      </c>
      <c r="D650" s="23" t="s">
        <v>6</v>
      </c>
      <c r="E650" s="24" t="s">
        <v>27</v>
      </c>
      <c r="F650" s="23" t="s">
        <v>6</v>
      </c>
      <c r="G650" s="76">
        <f t="shared" si="328"/>
        <v>514.4</v>
      </c>
      <c r="H650" s="76">
        <f t="shared" si="328"/>
        <v>0</v>
      </c>
      <c r="I650" s="76">
        <f t="shared" si="328"/>
        <v>514.4</v>
      </c>
    </row>
    <row r="651" spans="1:9" s="37" customFormat="1" ht="12.75" customHeight="1" x14ac:dyDescent="0.2">
      <c r="A651" s="35"/>
      <c r="B651" s="36"/>
      <c r="C651" s="164" t="s">
        <v>253</v>
      </c>
      <c r="D651" s="172"/>
      <c r="E651" s="164" t="s">
        <v>253</v>
      </c>
      <c r="F651" s="172"/>
      <c r="G651" s="76">
        <f>SUM(G652:G655)</f>
        <v>3829.7999999999997</v>
      </c>
      <c r="H651" s="76">
        <f t="shared" ref="H651:I651" si="329">SUM(H652:H655)</f>
        <v>2315.38</v>
      </c>
      <c r="I651" s="76">
        <f t="shared" si="329"/>
        <v>6145.18</v>
      </c>
    </row>
    <row r="652" spans="1:9" s="37" customFormat="1" ht="12.75" customHeight="1" x14ac:dyDescent="0.2">
      <c r="A652" s="35"/>
      <c r="B652" s="36"/>
      <c r="C652" s="24" t="s">
        <v>6</v>
      </c>
      <c r="D652" s="23" t="s">
        <v>27</v>
      </c>
      <c r="E652" s="24" t="s">
        <v>6</v>
      </c>
      <c r="F652" s="23" t="s">
        <v>27</v>
      </c>
      <c r="G652" s="76"/>
      <c r="H652" s="76"/>
      <c r="I652" s="76"/>
    </row>
    <row r="653" spans="1:9" s="37" customFormat="1" ht="12.75" customHeight="1" x14ac:dyDescent="0.2">
      <c r="A653" s="35"/>
      <c r="B653" s="36"/>
      <c r="C653" s="24"/>
      <c r="D653" s="23"/>
      <c r="E653" s="24" t="s">
        <v>6</v>
      </c>
      <c r="F653" s="23" t="s">
        <v>54</v>
      </c>
      <c r="G653" s="76">
        <f>G179</f>
        <v>230</v>
      </c>
      <c r="H653" s="76">
        <f>H179</f>
        <v>437</v>
      </c>
      <c r="I653" s="76">
        <f>I179</f>
        <v>667</v>
      </c>
    </row>
    <row r="654" spans="1:9" s="37" customFormat="1" ht="12.75" customHeight="1" x14ac:dyDescent="0.2">
      <c r="A654" s="35"/>
      <c r="B654" s="36"/>
      <c r="C654" s="24" t="s">
        <v>6</v>
      </c>
      <c r="D654" s="23" t="s">
        <v>70</v>
      </c>
      <c r="E654" s="24" t="s">
        <v>6</v>
      </c>
      <c r="F654" s="23" t="s">
        <v>70</v>
      </c>
      <c r="G654" s="76">
        <f>G339</f>
        <v>3559.7999999999997</v>
      </c>
      <c r="H654" s="76">
        <f>H339</f>
        <v>1878.38</v>
      </c>
      <c r="I654" s="76">
        <f>I339</f>
        <v>5438.18</v>
      </c>
    </row>
    <row r="655" spans="1:9" ht="12.75" customHeight="1" x14ac:dyDescent="0.2">
      <c r="A655" s="34"/>
      <c r="B655" s="36"/>
      <c r="C655" s="24" t="s">
        <v>6</v>
      </c>
      <c r="D655" s="23" t="s">
        <v>7</v>
      </c>
      <c r="E655" s="24" t="s">
        <v>6</v>
      </c>
      <c r="F655" s="23" t="s">
        <v>7</v>
      </c>
      <c r="G655" s="76">
        <f>G355</f>
        <v>40</v>
      </c>
      <c r="H655" s="76">
        <f>H355</f>
        <v>0</v>
      </c>
      <c r="I655" s="76">
        <f>I355</f>
        <v>40</v>
      </c>
    </row>
    <row r="656" spans="1:9" ht="12.75" customHeight="1" x14ac:dyDescent="0.2">
      <c r="A656" s="34"/>
      <c r="B656" s="36"/>
      <c r="C656" s="164" t="s">
        <v>251</v>
      </c>
      <c r="D656" s="172"/>
      <c r="E656" s="164" t="s">
        <v>251</v>
      </c>
      <c r="F656" s="172"/>
      <c r="G656" s="76">
        <f>SUM(G657:G661)</f>
        <v>17108.895250000001</v>
      </c>
      <c r="H656" s="76">
        <f t="shared" ref="H656:I656" si="330">SUM(H657:H661)</f>
        <v>6470.8959999999997</v>
      </c>
      <c r="I656" s="76">
        <f t="shared" si="330"/>
        <v>23579.791249999998</v>
      </c>
    </row>
    <row r="657" spans="1:9" ht="12.75" customHeight="1" x14ac:dyDescent="0.2">
      <c r="A657" s="34"/>
      <c r="B657" s="36"/>
      <c r="C657" s="24" t="s">
        <v>59</v>
      </c>
      <c r="D657" s="23" t="s">
        <v>15</v>
      </c>
      <c r="E657" s="24" t="s">
        <v>59</v>
      </c>
      <c r="F657" s="23" t="s">
        <v>15</v>
      </c>
      <c r="G657" s="76"/>
      <c r="H657" s="76"/>
      <c r="I657" s="76"/>
    </row>
    <row r="658" spans="1:9" ht="12.75" customHeight="1" x14ac:dyDescent="0.2">
      <c r="A658" s="34"/>
      <c r="B658" s="36"/>
      <c r="C658" s="24" t="s">
        <v>59</v>
      </c>
      <c r="D658" s="23" t="s">
        <v>36</v>
      </c>
      <c r="E658" s="24" t="s">
        <v>59</v>
      </c>
      <c r="F658" s="23" t="s">
        <v>36</v>
      </c>
      <c r="G658" s="76">
        <f>G367</f>
        <v>635.70000000000005</v>
      </c>
      <c r="H658" s="76">
        <f>H367</f>
        <v>99</v>
      </c>
      <c r="I658" s="76">
        <f>I367</f>
        <v>734.7</v>
      </c>
    </row>
    <row r="659" spans="1:9" ht="12.75" customHeight="1" x14ac:dyDescent="0.2">
      <c r="A659" s="34"/>
      <c r="B659" s="36"/>
      <c r="C659" s="24"/>
      <c r="D659" s="23"/>
      <c r="E659" s="24" t="s">
        <v>59</v>
      </c>
      <c r="F659" s="23" t="s">
        <v>54</v>
      </c>
      <c r="G659" s="76">
        <f>G382</f>
        <v>0</v>
      </c>
      <c r="H659" s="76">
        <f t="shared" ref="H659:I659" si="331">H382</f>
        <v>380</v>
      </c>
      <c r="I659" s="76">
        <f t="shared" si="331"/>
        <v>380</v>
      </c>
    </row>
    <row r="660" spans="1:9" ht="12.75" customHeight="1" x14ac:dyDescent="0.2">
      <c r="A660" s="34"/>
      <c r="B660" s="36"/>
      <c r="C660" s="24" t="s">
        <v>59</v>
      </c>
      <c r="D660" s="23" t="s">
        <v>70</v>
      </c>
      <c r="E660" s="24" t="s">
        <v>59</v>
      </c>
      <c r="F660" s="23" t="s">
        <v>70</v>
      </c>
      <c r="G660" s="76">
        <f>G377+G185</f>
        <v>7954.4362499999997</v>
      </c>
      <c r="H660" s="76">
        <f>H377+H185</f>
        <v>1525.1529999999996</v>
      </c>
      <c r="I660" s="76">
        <f>I377+I185</f>
        <v>9479.5892499999991</v>
      </c>
    </row>
    <row r="661" spans="1:9" ht="12.75" customHeight="1" x14ac:dyDescent="0.2">
      <c r="A661" s="34"/>
      <c r="B661" s="36"/>
      <c r="C661" s="24" t="s">
        <v>59</v>
      </c>
      <c r="D661" s="23" t="s">
        <v>28</v>
      </c>
      <c r="E661" s="24" t="s">
        <v>59</v>
      </c>
      <c r="F661" s="23" t="s">
        <v>28</v>
      </c>
      <c r="G661" s="76">
        <f>G387+G195+G153</f>
        <v>8518.759</v>
      </c>
      <c r="H661" s="76">
        <f t="shared" ref="H661:I661" si="332">H387+H195+H153</f>
        <v>4466.7430000000004</v>
      </c>
      <c r="I661" s="76">
        <f t="shared" si="332"/>
        <v>12985.501999999999</v>
      </c>
    </row>
    <row r="662" spans="1:9" ht="12.75" customHeight="1" x14ac:dyDescent="0.2">
      <c r="A662" s="34"/>
      <c r="B662" s="36"/>
      <c r="C662" s="164" t="s">
        <v>247</v>
      </c>
      <c r="D662" s="172"/>
      <c r="E662" s="164" t="s">
        <v>247</v>
      </c>
      <c r="F662" s="172"/>
      <c r="G662" s="76">
        <f>SUM(G663:G665)</f>
        <v>21851.980000000003</v>
      </c>
      <c r="H662" s="76">
        <f t="shared" ref="H662:I662" si="333">SUM(H663:H665)</f>
        <v>4357.5210000000006</v>
      </c>
      <c r="I662" s="76">
        <f t="shared" si="333"/>
        <v>26209.501</v>
      </c>
    </row>
    <row r="663" spans="1:9" ht="12.75" customHeight="1" x14ac:dyDescent="0.2">
      <c r="A663" s="34"/>
      <c r="B663" s="36"/>
      <c r="C663" s="24" t="s">
        <v>36</v>
      </c>
      <c r="D663" s="23" t="s">
        <v>15</v>
      </c>
      <c r="E663" s="24" t="s">
        <v>36</v>
      </c>
      <c r="F663" s="23" t="s">
        <v>15</v>
      </c>
      <c r="G663" s="76">
        <f>G426</f>
        <v>60</v>
      </c>
      <c r="H663" s="76">
        <f>H426</f>
        <v>0</v>
      </c>
      <c r="I663" s="76">
        <f>I426</f>
        <v>60</v>
      </c>
    </row>
    <row r="664" spans="1:9" ht="12.75" customHeight="1" x14ac:dyDescent="0.2">
      <c r="A664" s="34"/>
      <c r="B664" s="36"/>
      <c r="C664" s="24" t="s">
        <v>36</v>
      </c>
      <c r="D664" s="23" t="s">
        <v>27</v>
      </c>
      <c r="E664" s="24" t="s">
        <v>36</v>
      </c>
      <c r="F664" s="23" t="s">
        <v>27</v>
      </c>
      <c r="G664" s="76">
        <f>G431+G201</f>
        <v>21101.980000000003</v>
      </c>
      <c r="H664" s="76">
        <f t="shared" ref="H664:I664" si="334">H431+H201</f>
        <v>3540.2870000000003</v>
      </c>
      <c r="I664" s="76">
        <f t="shared" si="334"/>
        <v>24642.267</v>
      </c>
    </row>
    <row r="665" spans="1:9" ht="12.75" customHeight="1" x14ac:dyDescent="0.2">
      <c r="A665" s="34"/>
      <c r="B665" s="36"/>
      <c r="C665" s="24" t="s">
        <v>36</v>
      </c>
      <c r="D665" s="23" t="s">
        <v>6</v>
      </c>
      <c r="E665" s="24" t="s">
        <v>36</v>
      </c>
      <c r="F665" s="23" t="s">
        <v>6</v>
      </c>
      <c r="G665" s="76">
        <f>G469+G209</f>
        <v>690</v>
      </c>
      <c r="H665" s="76">
        <f>H469+H209</f>
        <v>817.23399999999992</v>
      </c>
      <c r="I665" s="76">
        <f>I469+I209</f>
        <v>1507.2339999999999</v>
      </c>
    </row>
    <row r="666" spans="1:9" ht="12.75" customHeight="1" x14ac:dyDescent="0.2">
      <c r="A666" s="34"/>
      <c r="B666" s="36"/>
      <c r="C666" s="158" t="s">
        <v>244</v>
      </c>
      <c r="D666" s="173"/>
      <c r="E666" s="158" t="s">
        <v>244</v>
      </c>
      <c r="F666" s="173"/>
      <c r="G666" s="76">
        <f>G476</f>
        <v>0</v>
      </c>
      <c r="H666" s="76">
        <f>H476</f>
        <v>300</v>
      </c>
      <c r="I666" s="76">
        <f>I476</f>
        <v>300</v>
      </c>
    </row>
    <row r="667" spans="1:9" ht="12.75" customHeight="1" x14ac:dyDescent="0.2">
      <c r="A667" s="34"/>
      <c r="B667" s="36"/>
      <c r="C667" s="24" t="s">
        <v>53</v>
      </c>
      <c r="D667" s="23" t="s">
        <v>36</v>
      </c>
      <c r="E667" s="24" t="s">
        <v>53</v>
      </c>
      <c r="F667" s="23" t="s">
        <v>36</v>
      </c>
      <c r="G667" s="76">
        <f>G476</f>
        <v>0</v>
      </c>
      <c r="H667" s="76">
        <f>H476</f>
        <v>300</v>
      </c>
      <c r="I667" s="76">
        <f>I476</f>
        <v>300</v>
      </c>
    </row>
    <row r="668" spans="1:9" ht="12.75" customHeight="1" x14ac:dyDescent="0.2">
      <c r="A668" s="34"/>
      <c r="B668" s="36"/>
      <c r="C668" s="164" t="s">
        <v>241</v>
      </c>
      <c r="D668" s="172"/>
      <c r="E668" s="164" t="s">
        <v>241</v>
      </c>
      <c r="F668" s="172"/>
      <c r="G668" s="76">
        <f>SUM(G669:G674)</f>
        <v>310323.75915</v>
      </c>
      <c r="H668" s="76">
        <f>SUM(H669:H674)</f>
        <v>48987.471630000007</v>
      </c>
      <c r="I668" s="76">
        <f>SUM(I669:I674)</f>
        <v>359311.23078000004</v>
      </c>
    </row>
    <row r="669" spans="1:9" ht="12.75" customHeight="1" x14ac:dyDescent="0.2">
      <c r="A669" s="34"/>
      <c r="B669" s="36"/>
      <c r="C669" s="24" t="s">
        <v>84</v>
      </c>
      <c r="D669" s="23" t="s">
        <v>15</v>
      </c>
      <c r="E669" s="24" t="s">
        <v>84</v>
      </c>
      <c r="F669" s="23" t="s">
        <v>15</v>
      </c>
      <c r="G669" s="76">
        <f>G11</f>
        <v>65653.008000000016</v>
      </c>
      <c r="H669" s="76">
        <f>H11</f>
        <v>10967.97796</v>
      </c>
      <c r="I669" s="76">
        <f>I11</f>
        <v>76620.98596000002</v>
      </c>
    </row>
    <row r="670" spans="1:9" ht="12.75" customHeight="1" x14ac:dyDescent="0.2">
      <c r="A670" s="34"/>
      <c r="B670" s="36"/>
      <c r="C670" s="24" t="s">
        <v>84</v>
      </c>
      <c r="D670" s="23" t="s">
        <v>27</v>
      </c>
      <c r="E670" s="24" t="s">
        <v>84</v>
      </c>
      <c r="F670" s="23" t="s">
        <v>27</v>
      </c>
      <c r="G670" s="76">
        <f>G28+G482</f>
        <v>206860.47814999998</v>
      </c>
      <c r="H670" s="76">
        <f>H28+H482</f>
        <v>35641.030039999998</v>
      </c>
      <c r="I670" s="76">
        <f>I28+I482</f>
        <v>242501.50819000002</v>
      </c>
    </row>
    <row r="671" spans="1:9" ht="12.75" customHeight="1" x14ac:dyDescent="0.2">
      <c r="A671" s="34"/>
      <c r="B671" s="36"/>
      <c r="C671" s="24" t="s">
        <v>84</v>
      </c>
      <c r="D671" s="23" t="s">
        <v>6</v>
      </c>
      <c r="E671" s="24" t="s">
        <v>84</v>
      </c>
      <c r="F671" s="23" t="s">
        <v>6</v>
      </c>
      <c r="G671" s="76">
        <f>G61+G547</f>
        <v>23331.69</v>
      </c>
      <c r="H671" s="76">
        <f>H61+H547</f>
        <v>1706.54</v>
      </c>
      <c r="I671" s="76">
        <f>I61+I547</f>
        <v>25038.230000000003</v>
      </c>
    </row>
    <row r="672" spans="1:9" ht="12.75" customHeight="1" x14ac:dyDescent="0.2">
      <c r="A672" s="34"/>
      <c r="B672" s="36"/>
      <c r="C672" s="24" t="s">
        <v>84</v>
      </c>
      <c r="D672" s="23" t="s">
        <v>36</v>
      </c>
      <c r="E672" s="24" t="s">
        <v>84</v>
      </c>
      <c r="F672" s="23" t="s">
        <v>36</v>
      </c>
      <c r="G672" s="76">
        <f>G74+G160+G491+G560</f>
        <v>51</v>
      </c>
      <c r="H672" s="76">
        <f>H74+H160+H491+H560</f>
        <v>0</v>
      </c>
      <c r="I672" s="76">
        <f>I74+I160+I491+I560</f>
        <v>51</v>
      </c>
    </row>
    <row r="673" spans="1:9" ht="12.75" customHeight="1" x14ac:dyDescent="0.2">
      <c r="A673" s="34"/>
      <c r="B673" s="36"/>
      <c r="C673" s="24" t="s">
        <v>84</v>
      </c>
      <c r="D673" s="23" t="s">
        <v>84</v>
      </c>
      <c r="E673" s="24" t="s">
        <v>84</v>
      </c>
      <c r="F673" s="23" t="s">
        <v>84</v>
      </c>
      <c r="G673" s="76">
        <f>G79+G566</f>
        <v>1476.1</v>
      </c>
      <c r="H673" s="76">
        <f>H79+H566</f>
        <v>177.26400000000001</v>
      </c>
      <c r="I673" s="76">
        <f>I79+I566</f>
        <v>1653.364</v>
      </c>
    </row>
    <row r="674" spans="1:9" ht="12.75" customHeight="1" x14ac:dyDescent="0.2">
      <c r="A674" s="34"/>
      <c r="B674" s="36"/>
      <c r="C674" s="24" t="s">
        <v>84</v>
      </c>
      <c r="D674" s="23" t="s">
        <v>70</v>
      </c>
      <c r="E674" s="24" t="s">
        <v>84</v>
      </c>
      <c r="F674" s="23" t="s">
        <v>70</v>
      </c>
      <c r="G674" s="76">
        <f>G89</f>
        <v>12951.483</v>
      </c>
      <c r="H674" s="76">
        <f>H89</f>
        <v>494.65962999999999</v>
      </c>
      <c r="I674" s="76">
        <f>I89</f>
        <v>13446.142629999998</v>
      </c>
    </row>
    <row r="675" spans="1:9" ht="12.75" customHeight="1" x14ac:dyDescent="0.2">
      <c r="A675" s="34"/>
      <c r="B675" s="36"/>
      <c r="C675" s="164" t="s">
        <v>238</v>
      </c>
      <c r="D675" s="172"/>
      <c r="E675" s="164" t="s">
        <v>238</v>
      </c>
      <c r="F675" s="172"/>
      <c r="G675" s="76">
        <f>SUM(G676:G677)</f>
        <v>35504.985439999997</v>
      </c>
      <c r="H675" s="76">
        <f t="shared" ref="H675:I675" si="335">SUM(H676:H677)</f>
        <v>7298.0290000000005</v>
      </c>
      <c r="I675" s="76">
        <f t="shared" si="335"/>
        <v>42803.014439999999</v>
      </c>
    </row>
    <row r="676" spans="1:9" ht="12.75" customHeight="1" x14ac:dyDescent="0.2">
      <c r="A676" s="34"/>
      <c r="B676" s="36"/>
      <c r="C676" s="24" t="s">
        <v>76</v>
      </c>
      <c r="D676" s="23" t="s">
        <v>15</v>
      </c>
      <c r="E676" s="24" t="s">
        <v>76</v>
      </c>
      <c r="F676" s="23" t="s">
        <v>15</v>
      </c>
      <c r="G676" s="76">
        <f>G572+G222</f>
        <v>32389.790439999997</v>
      </c>
      <c r="H676" s="76">
        <f>H572+H222</f>
        <v>7085.3890000000001</v>
      </c>
      <c r="I676" s="76">
        <f>I572+I222</f>
        <v>39475.17944</v>
      </c>
    </row>
    <row r="677" spans="1:9" ht="12.75" customHeight="1" x14ac:dyDescent="0.2">
      <c r="A677" s="34"/>
      <c r="B677" s="36"/>
      <c r="C677" s="24" t="s">
        <v>76</v>
      </c>
      <c r="D677" s="23" t="s">
        <v>59</v>
      </c>
      <c r="E677" s="24" t="s">
        <v>76</v>
      </c>
      <c r="F677" s="23" t="s">
        <v>59</v>
      </c>
      <c r="G677" s="76">
        <f>G599</f>
        <v>3115.1949999999997</v>
      </c>
      <c r="H677" s="76">
        <f>H599</f>
        <v>212.64</v>
      </c>
      <c r="I677" s="76">
        <f>I599</f>
        <v>3327.835</v>
      </c>
    </row>
    <row r="678" spans="1:9" ht="12.75" customHeight="1" x14ac:dyDescent="0.2">
      <c r="A678" s="34"/>
      <c r="B678" s="36"/>
      <c r="C678" s="164" t="s">
        <v>235</v>
      </c>
      <c r="D678" s="172"/>
      <c r="E678" s="164" t="s">
        <v>235</v>
      </c>
      <c r="F678" s="172"/>
      <c r="G678" s="76">
        <f>G497</f>
        <v>0</v>
      </c>
      <c r="H678" s="76">
        <f>H497</f>
        <v>300</v>
      </c>
      <c r="I678" s="76">
        <f>I497</f>
        <v>300</v>
      </c>
    </row>
    <row r="679" spans="1:9" ht="12.75" customHeight="1" x14ac:dyDescent="0.2">
      <c r="A679" s="34"/>
      <c r="B679" s="36"/>
      <c r="C679" s="24" t="s">
        <v>70</v>
      </c>
      <c r="D679" s="23" t="s">
        <v>15</v>
      </c>
      <c r="E679" s="24" t="s">
        <v>70</v>
      </c>
      <c r="F679" s="23" t="s">
        <v>15</v>
      </c>
      <c r="G679" s="76"/>
      <c r="H679" s="76"/>
      <c r="I679" s="76"/>
    </row>
    <row r="680" spans="1:9" ht="12.75" customHeight="1" x14ac:dyDescent="0.2">
      <c r="A680" s="34"/>
      <c r="B680" s="36"/>
      <c r="C680" s="24" t="s">
        <v>70</v>
      </c>
      <c r="D680" s="23" t="s">
        <v>27</v>
      </c>
      <c r="E680" s="24" t="s">
        <v>70</v>
      </c>
      <c r="F680" s="23" t="s">
        <v>27</v>
      </c>
      <c r="G680" s="76"/>
      <c r="H680" s="76"/>
      <c r="I680" s="76"/>
    </row>
    <row r="681" spans="1:9" ht="12.75" customHeight="1" x14ac:dyDescent="0.2">
      <c r="A681" s="34"/>
      <c r="B681" s="36"/>
      <c r="C681" s="24" t="s">
        <v>70</v>
      </c>
      <c r="D681" s="23" t="s">
        <v>59</v>
      </c>
      <c r="E681" s="24" t="s">
        <v>70</v>
      </c>
      <c r="F681" s="23" t="s">
        <v>59</v>
      </c>
      <c r="G681" s="76"/>
      <c r="H681" s="76"/>
      <c r="I681" s="76"/>
    </row>
    <row r="682" spans="1:9" ht="12.75" customHeight="1" x14ac:dyDescent="0.2">
      <c r="A682" s="34"/>
      <c r="B682" s="36"/>
      <c r="C682" s="24" t="s">
        <v>70</v>
      </c>
      <c r="D682" s="23" t="s">
        <v>70</v>
      </c>
      <c r="E682" s="24" t="s">
        <v>70</v>
      </c>
      <c r="F682" s="23" t="s">
        <v>70</v>
      </c>
      <c r="G682" s="76">
        <f>G498</f>
        <v>0</v>
      </c>
      <c r="H682" s="76">
        <f>H498</f>
        <v>300</v>
      </c>
      <c r="I682" s="76">
        <f>I498</f>
        <v>300</v>
      </c>
    </row>
    <row r="683" spans="1:9" ht="12.75" customHeight="1" x14ac:dyDescent="0.2">
      <c r="A683" s="34"/>
      <c r="B683" s="36"/>
      <c r="C683" s="164" t="s">
        <v>232</v>
      </c>
      <c r="D683" s="172"/>
      <c r="E683" s="164" t="s">
        <v>232</v>
      </c>
      <c r="F683" s="172"/>
      <c r="G683" s="76">
        <f>G117+G503+G620</f>
        <v>10056.71039</v>
      </c>
      <c r="H683" s="76">
        <f>H117+H503+H620</f>
        <v>127.5</v>
      </c>
      <c r="I683" s="76">
        <f>I117+I503+I620</f>
        <v>10184.21039</v>
      </c>
    </row>
    <row r="684" spans="1:9" ht="12.75" customHeight="1" x14ac:dyDescent="0.2">
      <c r="A684" s="34"/>
      <c r="B684" s="36"/>
      <c r="C684" s="24" t="s">
        <v>54</v>
      </c>
      <c r="D684" s="23" t="s">
        <v>15</v>
      </c>
      <c r="E684" s="24" t="s">
        <v>54</v>
      </c>
      <c r="F684" s="23" t="s">
        <v>15</v>
      </c>
      <c r="G684" s="76">
        <f>G504</f>
        <v>500</v>
      </c>
      <c r="H684" s="76">
        <f>H504</f>
        <v>0</v>
      </c>
      <c r="I684" s="76">
        <f>I504</f>
        <v>500</v>
      </c>
    </row>
    <row r="685" spans="1:9" ht="12.75" customHeight="1" x14ac:dyDescent="0.2">
      <c r="A685" s="34"/>
      <c r="B685" s="36"/>
      <c r="C685" s="24" t="s">
        <v>54</v>
      </c>
      <c r="D685" s="23" t="s">
        <v>27</v>
      </c>
      <c r="E685" s="24" t="s">
        <v>54</v>
      </c>
      <c r="F685" s="23" t="s">
        <v>27</v>
      </c>
      <c r="G685" s="76"/>
      <c r="H685" s="76"/>
      <c r="I685" s="76"/>
    </row>
    <row r="686" spans="1:9" ht="12.75" customHeight="1" x14ac:dyDescent="0.2">
      <c r="A686" s="34"/>
      <c r="B686" s="36"/>
      <c r="C686" s="24" t="s">
        <v>54</v>
      </c>
      <c r="D686" s="23" t="s">
        <v>6</v>
      </c>
      <c r="E686" s="24" t="s">
        <v>54</v>
      </c>
      <c r="F686" s="23" t="s">
        <v>6</v>
      </c>
      <c r="G686" s="76">
        <f>G511</f>
        <v>4088.3103900000001</v>
      </c>
      <c r="H686" s="76">
        <f>H511</f>
        <v>90.236739999999998</v>
      </c>
      <c r="I686" s="76">
        <f>I511</f>
        <v>4178.5471299999999</v>
      </c>
    </row>
    <row r="687" spans="1:9" ht="12.75" customHeight="1" x14ac:dyDescent="0.2">
      <c r="A687" s="34"/>
      <c r="B687" s="36"/>
      <c r="C687" s="24" t="s">
        <v>54</v>
      </c>
      <c r="D687" s="23" t="s">
        <v>59</v>
      </c>
      <c r="E687" s="24" t="s">
        <v>54</v>
      </c>
      <c r="F687" s="23" t="s">
        <v>59</v>
      </c>
      <c r="G687" s="76">
        <f>G118</f>
        <v>5368.4</v>
      </c>
      <c r="H687" s="76">
        <f>H118</f>
        <v>0</v>
      </c>
      <c r="I687" s="76">
        <f>I118</f>
        <v>5368.4</v>
      </c>
    </row>
    <row r="688" spans="1:9" ht="12.75" customHeight="1" x14ac:dyDescent="0.2">
      <c r="A688" s="34"/>
      <c r="B688" s="36"/>
      <c r="C688" s="24" t="s">
        <v>54</v>
      </c>
      <c r="D688" s="23" t="s">
        <v>53</v>
      </c>
      <c r="E688" s="24" t="s">
        <v>54</v>
      </c>
      <c r="F688" s="23" t="s">
        <v>53</v>
      </c>
      <c r="G688" s="76">
        <f>G621</f>
        <v>100</v>
      </c>
      <c r="H688" s="76">
        <f>H621</f>
        <v>37.263260000000002</v>
      </c>
      <c r="I688" s="76">
        <f>I621</f>
        <v>137.26326</v>
      </c>
    </row>
    <row r="689" spans="1:9" ht="12.75" customHeight="1" x14ac:dyDescent="0.2">
      <c r="A689" s="34"/>
      <c r="B689" s="36"/>
      <c r="C689" s="164" t="s">
        <v>228</v>
      </c>
      <c r="D689" s="172"/>
      <c r="E689" s="164" t="s">
        <v>228</v>
      </c>
      <c r="F689" s="172"/>
      <c r="G689" s="76">
        <f>SUM(G690:G691)</f>
        <v>1445</v>
      </c>
      <c r="H689" s="76">
        <f t="shared" ref="H689:I689" si="336">SUM(H690:H691)</f>
        <v>460</v>
      </c>
      <c r="I689" s="76">
        <f t="shared" si="336"/>
        <v>1905</v>
      </c>
    </row>
    <row r="690" spans="1:9" ht="12.75" customHeight="1" x14ac:dyDescent="0.2">
      <c r="A690" s="34"/>
      <c r="B690" s="36"/>
      <c r="C690" s="24" t="s">
        <v>37</v>
      </c>
      <c r="D690" s="23" t="s">
        <v>15</v>
      </c>
      <c r="E690" s="24" t="s">
        <v>37</v>
      </c>
      <c r="F690" s="23" t="s">
        <v>15</v>
      </c>
      <c r="G690" s="76">
        <f>G627+G236</f>
        <v>1445</v>
      </c>
      <c r="H690" s="76">
        <f>H627+H236</f>
        <v>460</v>
      </c>
      <c r="I690" s="76">
        <f>I627+I236</f>
        <v>1905</v>
      </c>
    </row>
    <row r="691" spans="1:9" ht="12.75" customHeight="1" x14ac:dyDescent="0.2">
      <c r="A691" s="34"/>
      <c r="B691" s="36"/>
      <c r="C691" s="26" t="s">
        <v>37</v>
      </c>
      <c r="D691" s="24" t="s">
        <v>36</v>
      </c>
      <c r="E691" s="26" t="s">
        <v>37</v>
      </c>
      <c r="F691" s="24" t="s">
        <v>36</v>
      </c>
      <c r="G691" s="76"/>
      <c r="H691" s="76"/>
      <c r="I691" s="76"/>
    </row>
    <row r="692" spans="1:9" ht="12.75" customHeight="1" x14ac:dyDescent="0.2">
      <c r="A692" s="34"/>
      <c r="B692" s="36"/>
      <c r="C692" s="164" t="s">
        <v>226</v>
      </c>
      <c r="D692" s="172"/>
      <c r="E692" s="164" t="s">
        <v>226</v>
      </c>
      <c r="F692" s="172"/>
      <c r="G692" s="76">
        <f t="shared" ref="G692:I693" si="337">G531</f>
        <v>1569.92</v>
      </c>
      <c r="H692" s="76">
        <f t="shared" si="337"/>
        <v>30</v>
      </c>
      <c r="I692" s="76">
        <f t="shared" si="337"/>
        <v>1599.92</v>
      </c>
    </row>
    <row r="693" spans="1:9" ht="12.75" customHeight="1" x14ac:dyDescent="0.2">
      <c r="A693" s="34"/>
      <c r="B693" s="36"/>
      <c r="C693" s="24" t="s">
        <v>28</v>
      </c>
      <c r="D693" s="23" t="s">
        <v>27</v>
      </c>
      <c r="E693" s="24" t="s">
        <v>28</v>
      </c>
      <c r="F693" s="23" t="s">
        <v>27</v>
      </c>
      <c r="G693" s="76">
        <f t="shared" si="337"/>
        <v>1569.92</v>
      </c>
      <c r="H693" s="76">
        <f t="shared" si="337"/>
        <v>30</v>
      </c>
      <c r="I693" s="76">
        <f t="shared" si="337"/>
        <v>1599.92</v>
      </c>
    </row>
    <row r="694" spans="1:9" ht="12.75" customHeight="1" x14ac:dyDescent="0.2">
      <c r="A694" s="34"/>
      <c r="B694" s="36"/>
      <c r="C694" s="164" t="s">
        <v>224</v>
      </c>
      <c r="D694" s="172"/>
      <c r="E694" s="164" t="s">
        <v>224</v>
      </c>
      <c r="F694" s="172"/>
      <c r="G694" s="76">
        <f t="shared" ref="G694:I695" si="338">G165+G539</f>
        <v>98</v>
      </c>
      <c r="H694" s="76">
        <f t="shared" si="338"/>
        <v>0</v>
      </c>
      <c r="I694" s="76">
        <f t="shared" si="338"/>
        <v>98</v>
      </c>
    </row>
    <row r="695" spans="1:9" ht="12.75" customHeight="1" x14ac:dyDescent="0.2">
      <c r="A695" s="34"/>
      <c r="B695" s="36"/>
      <c r="C695" s="24" t="s">
        <v>24</v>
      </c>
      <c r="D695" s="23" t="s">
        <v>15</v>
      </c>
      <c r="E695" s="24" t="s">
        <v>24</v>
      </c>
      <c r="F695" s="23" t="s">
        <v>15</v>
      </c>
      <c r="G695" s="76">
        <f t="shared" si="338"/>
        <v>98</v>
      </c>
      <c r="H695" s="76">
        <f t="shared" si="338"/>
        <v>0</v>
      </c>
      <c r="I695" s="76">
        <f t="shared" si="338"/>
        <v>98</v>
      </c>
    </row>
    <row r="696" spans="1:9" ht="12.75" customHeight="1" x14ac:dyDescent="0.2">
      <c r="A696" s="34"/>
      <c r="B696" s="36"/>
      <c r="C696" s="164" t="s">
        <v>222</v>
      </c>
      <c r="D696" s="172"/>
      <c r="E696" s="164" t="s">
        <v>222</v>
      </c>
      <c r="F696" s="172"/>
      <c r="G696" s="76">
        <f t="shared" ref="G696:I697" si="339">G241</f>
        <v>29829.43</v>
      </c>
      <c r="H696" s="76">
        <f t="shared" si="339"/>
        <v>5536.0820000000003</v>
      </c>
      <c r="I696" s="76">
        <f t="shared" si="339"/>
        <v>35365.512000000002</v>
      </c>
    </row>
    <row r="697" spans="1:9" ht="12.75" customHeight="1" x14ac:dyDescent="0.2">
      <c r="A697" s="34"/>
      <c r="B697" s="36"/>
      <c r="C697" s="24" t="s">
        <v>7</v>
      </c>
      <c r="D697" s="23" t="s">
        <v>15</v>
      </c>
      <c r="E697" s="24" t="s">
        <v>7</v>
      </c>
      <c r="F697" s="23" t="s">
        <v>15</v>
      </c>
      <c r="G697" s="76">
        <f t="shared" si="339"/>
        <v>25970</v>
      </c>
      <c r="H697" s="76">
        <f t="shared" si="339"/>
        <v>0</v>
      </c>
      <c r="I697" s="76">
        <f t="shared" si="339"/>
        <v>25970</v>
      </c>
    </row>
    <row r="698" spans="1:9" ht="12.75" customHeight="1" x14ac:dyDescent="0.2">
      <c r="A698" s="34"/>
      <c r="B698" s="36"/>
      <c r="C698" s="24" t="s">
        <v>7</v>
      </c>
      <c r="D698" s="23" t="s">
        <v>6</v>
      </c>
      <c r="E698" s="24" t="s">
        <v>7</v>
      </c>
      <c r="F698" s="23" t="s">
        <v>6</v>
      </c>
      <c r="G698" s="76">
        <f>G249</f>
        <v>3859.4300000000003</v>
      </c>
      <c r="H698" s="76">
        <f>H249</f>
        <v>5536.0820000000003</v>
      </c>
      <c r="I698" s="76">
        <f>I249</f>
        <v>9395.5120000000006</v>
      </c>
    </row>
    <row r="699" spans="1:9" ht="12.75" customHeight="1" x14ac:dyDescent="0.2">
      <c r="A699" s="34"/>
      <c r="B699" s="36"/>
      <c r="C699" s="24" t="s">
        <v>283</v>
      </c>
      <c r="D699" s="23" t="s">
        <v>283</v>
      </c>
      <c r="E699" s="24" t="s">
        <v>283</v>
      </c>
      <c r="F699" s="23" t="s">
        <v>283</v>
      </c>
      <c r="G699" s="76">
        <f t="shared" ref="G699" si="340">G636</f>
        <v>0</v>
      </c>
      <c r="H699" s="76">
        <f t="shared" ref="H699:I699" si="341">H636</f>
        <v>0</v>
      </c>
      <c r="I699" s="76">
        <f t="shared" si="341"/>
        <v>0</v>
      </c>
    </row>
    <row r="700" spans="1:9" ht="12.75" customHeight="1" x14ac:dyDescent="0.2">
      <c r="A700" s="34"/>
      <c r="B700" s="36"/>
      <c r="C700" s="36"/>
      <c r="D700" s="36"/>
      <c r="E700" s="120"/>
      <c r="F700" s="20"/>
      <c r="G700" s="76">
        <f>G640+G649+G651+G656+G662+G666+G668+G675+G678+G683+G689+G692+G694+G696+G699</f>
        <v>459508.22977999999</v>
      </c>
      <c r="H700" s="76">
        <f t="shared" ref="H700:I700" si="342">H640+H649+H651+H656+H662+H666+H668+H675+H678+H683+H689+H692+H694+H696+H699</f>
        <v>75080.59663</v>
      </c>
      <c r="I700" s="76">
        <f t="shared" si="342"/>
        <v>534588.8264100001</v>
      </c>
    </row>
    <row r="701" spans="1:9" ht="12.75" customHeight="1" x14ac:dyDescent="0.2">
      <c r="A701" s="34"/>
      <c r="G701" s="77">
        <f>G637-G700</f>
        <v>0</v>
      </c>
      <c r="H701" s="77">
        <f t="shared" ref="H701:I701" si="343">H637-H700</f>
        <v>0</v>
      </c>
      <c r="I701" s="77">
        <f t="shared" si="343"/>
        <v>0</v>
      </c>
    </row>
    <row r="703" spans="1:9" x14ac:dyDescent="0.2">
      <c r="E703" s="88" t="s">
        <v>462</v>
      </c>
      <c r="F703" s="89"/>
      <c r="G703" s="76">
        <f>G273</f>
        <v>12589.710999999999</v>
      </c>
      <c r="H703" s="76">
        <f>H273</f>
        <v>323.13</v>
      </c>
      <c r="I703" s="76">
        <f>I273</f>
        <v>12912.841</v>
      </c>
    </row>
    <row r="704" spans="1:9" x14ac:dyDescent="0.2">
      <c r="E704" s="88" t="s">
        <v>64</v>
      </c>
      <c r="F704" s="89"/>
      <c r="G704" s="76">
        <f>G368+G432+G512+G483</f>
        <v>14362.860390000002</v>
      </c>
      <c r="H704" s="76">
        <f>H368+H432+H512+H483</f>
        <v>15516.23674</v>
      </c>
      <c r="I704" s="76">
        <f>I368+I432+I512+I483</f>
        <v>29879.097130000002</v>
      </c>
    </row>
    <row r="705" spans="1:11" x14ac:dyDescent="0.2">
      <c r="E705" s="88" t="s">
        <v>31</v>
      </c>
      <c r="F705" s="89"/>
      <c r="G705" s="76">
        <f>G311+G533</f>
        <v>1570.02</v>
      </c>
      <c r="H705" s="76">
        <f>H311+H533</f>
        <v>30</v>
      </c>
      <c r="I705" s="76">
        <f>I311+I533</f>
        <v>1600.02</v>
      </c>
    </row>
    <row r="706" spans="1:11" x14ac:dyDescent="0.2">
      <c r="E706" s="88" t="s">
        <v>147</v>
      </c>
      <c r="F706" s="89"/>
      <c r="G706" s="76">
        <f>G397</f>
        <v>250</v>
      </c>
      <c r="H706" s="76">
        <f>H397</f>
        <v>743.99900000000002</v>
      </c>
      <c r="I706" s="76">
        <f>I397</f>
        <v>993.99900000000002</v>
      </c>
    </row>
    <row r="707" spans="1:11" s="42" customFormat="1" x14ac:dyDescent="0.2">
      <c r="A707" s="87"/>
      <c r="E707" s="90" t="s">
        <v>4</v>
      </c>
      <c r="F707" s="91"/>
      <c r="G707" s="75">
        <f>SUM(G703:G706)</f>
        <v>28772.591390000001</v>
      </c>
      <c r="H707" s="75">
        <f t="shared" ref="H707:I707" si="344">SUM(H703:H706)</f>
        <v>16613.365740000001</v>
      </c>
      <c r="I707" s="75">
        <f t="shared" si="344"/>
        <v>45385.957130000003</v>
      </c>
    </row>
    <row r="708" spans="1:11" x14ac:dyDescent="0.2">
      <c r="E708" s="88" t="s">
        <v>79</v>
      </c>
      <c r="F708" s="89"/>
      <c r="G708" s="76">
        <f>G600</f>
        <v>1118.45</v>
      </c>
      <c r="H708" s="76">
        <f>H600</f>
        <v>37.380000000000003</v>
      </c>
      <c r="I708" s="76">
        <f>I600</f>
        <v>1155.8300000000002</v>
      </c>
    </row>
    <row r="709" spans="1:11" x14ac:dyDescent="0.2">
      <c r="E709" s="88" t="s">
        <v>94</v>
      </c>
      <c r="F709" s="89"/>
      <c r="G709" s="76">
        <f>G90+G96+G105</f>
        <v>12951.483</v>
      </c>
      <c r="H709" s="76">
        <f>H90+H96+H105</f>
        <v>457.65962999999999</v>
      </c>
      <c r="I709" s="76">
        <f>I90+I96+I105</f>
        <v>13409.142629999998</v>
      </c>
    </row>
    <row r="710" spans="1:11" x14ac:dyDescent="0.2">
      <c r="E710" s="88" t="s">
        <v>41</v>
      </c>
      <c r="F710" s="89"/>
      <c r="G710" s="76">
        <f>G315+G516+G567+G573+G606+G628</f>
        <v>28416.439119999995</v>
      </c>
      <c r="H710" s="76">
        <f>H315+H516+H567+H573+H606+H628</f>
        <v>11034.947</v>
      </c>
      <c r="I710" s="76">
        <f>I315+I516+I567+I573+I606+I628</f>
        <v>39451.386120000003</v>
      </c>
    </row>
    <row r="711" spans="1:11" x14ac:dyDescent="0.2">
      <c r="E711" s="88" t="s">
        <v>57</v>
      </c>
      <c r="F711" s="89"/>
      <c r="G711" s="76">
        <f>G282+G499+G505+G522+G622</f>
        <v>1367.51</v>
      </c>
      <c r="H711" s="76">
        <f>H282+H499+H505+H522+H622</f>
        <v>337.26326</v>
      </c>
      <c r="I711" s="76">
        <f>I282+I499+I505+I522+I622</f>
        <v>1704.7732599999999</v>
      </c>
    </row>
    <row r="712" spans="1:11" x14ac:dyDescent="0.2">
      <c r="E712" s="88" t="s">
        <v>60</v>
      </c>
      <c r="F712" s="89"/>
      <c r="G712" s="76">
        <f>G12+G29+G62+G80+G119+G286+G487+G554</f>
        <v>302143.30614999996</v>
      </c>
      <c r="H712" s="76">
        <f>H12+H29+H62+H80+H119+H286+H487+H554</f>
        <v>34279.387999999999</v>
      </c>
      <c r="I712" s="76">
        <f>I12+I29+I62+I80+I119+I286+I487+I554</f>
        <v>336422.69414999994</v>
      </c>
    </row>
    <row r="713" spans="1:11" s="42" customFormat="1" x14ac:dyDescent="0.2">
      <c r="A713" s="87"/>
      <c r="E713" s="90" t="s">
        <v>3</v>
      </c>
      <c r="F713" s="91"/>
      <c r="G713" s="75">
        <f>SUM(G708:G712)</f>
        <v>345997.18826999998</v>
      </c>
      <c r="H713" s="75">
        <f t="shared" ref="H713:I713" si="345">SUM(H708:H712)</f>
        <v>46146.637889999998</v>
      </c>
      <c r="I713" s="75">
        <f t="shared" si="345"/>
        <v>392143.82615999994</v>
      </c>
      <c r="J713" s="42">
        <v>394142.49576999998</v>
      </c>
      <c r="K713" s="124">
        <f>J713-I713</f>
        <v>1998.6696100000408</v>
      </c>
    </row>
    <row r="714" spans="1:11" x14ac:dyDescent="0.2">
      <c r="E714" s="88" t="s">
        <v>193</v>
      </c>
      <c r="F714" s="89"/>
      <c r="G714" s="76">
        <f>G127+G132</f>
        <v>5165.6399999999994</v>
      </c>
      <c r="H714" s="76">
        <f>H127+H132</f>
        <v>189.33800000000002</v>
      </c>
      <c r="I714" s="76">
        <f>I127+I132</f>
        <v>5354.9780000000001</v>
      </c>
    </row>
    <row r="715" spans="1:11" x14ac:dyDescent="0.2">
      <c r="E715" s="88" t="s">
        <v>12</v>
      </c>
      <c r="F715" s="89"/>
      <c r="G715" s="76">
        <f>G141+G167+G174+G243+G250+G296+G320+G541</f>
        <v>31377.83</v>
      </c>
      <c r="H715" s="76">
        <f>H141+H167+H174+H243+H250+H296+H320+H541</f>
        <v>5356.0820000000003</v>
      </c>
      <c r="I715" s="76">
        <f>I141+I167+I174+I243+I250+I296+I320+I541</f>
        <v>36733.911999999997</v>
      </c>
    </row>
    <row r="716" spans="1:11" x14ac:dyDescent="0.2">
      <c r="E716" s="88" t="s">
        <v>139</v>
      </c>
      <c r="F716" s="89"/>
      <c r="G716" s="76">
        <f>G405+G442+G427</f>
        <v>9088.31</v>
      </c>
      <c r="H716" s="76">
        <f>H405+H442+H427</f>
        <v>1007.6639999999999</v>
      </c>
      <c r="I716" s="76">
        <f>I405+I442+I427</f>
        <v>10095.973999999998</v>
      </c>
    </row>
    <row r="717" spans="1:11" s="42" customFormat="1" x14ac:dyDescent="0.2">
      <c r="A717" s="87"/>
      <c r="E717" s="90" t="s">
        <v>2</v>
      </c>
      <c r="F717" s="91"/>
      <c r="G717" s="75">
        <f>SUM(G714:G716)</f>
        <v>45631.78</v>
      </c>
      <c r="H717" s="75">
        <f t="shared" ref="H717:I717" si="346">SUM(H714:H716)</f>
        <v>6553.0839999999998</v>
      </c>
      <c r="I717" s="75">
        <f t="shared" si="346"/>
        <v>52184.864000000001</v>
      </c>
      <c r="J717" s="42">
        <v>55097.84</v>
      </c>
      <c r="K717" s="124">
        <f>J717-I717</f>
        <v>2912.9759999999951</v>
      </c>
    </row>
    <row r="718" spans="1:11" x14ac:dyDescent="0.2">
      <c r="E718" s="88" t="s">
        <v>463</v>
      </c>
      <c r="F718" s="89"/>
      <c r="G718" s="76">
        <f>G340+G388</f>
        <v>3838.7599999999998</v>
      </c>
      <c r="H718" s="76">
        <f>H340+H388</f>
        <v>258.45999999999998</v>
      </c>
      <c r="I718" s="76">
        <f>I340+I388</f>
        <v>4097.2199999999993</v>
      </c>
    </row>
    <row r="719" spans="1:11" x14ac:dyDescent="0.2">
      <c r="E719" s="88" t="s">
        <v>136</v>
      </c>
      <c r="F719" s="89"/>
      <c r="G719" s="76">
        <f>G326+G349+G356+G447</f>
        <v>2032.5</v>
      </c>
      <c r="H719" s="76">
        <f>H326+H349+H356+H447</f>
        <v>2080</v>
      </c>
      <c r="I719" s="76">
        <f>I326+I349+I356+I447</f>
        <v>4112.5</v>
      </c>
    </row>
    <row r="720" spans="1:11" x14ac:dyDescent="0.2">
      <c r="E720" s="88" t="s">
        <v>131</v>
      </c>
      <c r="F720" s="89"/>
      <c r="G720" s="76">
        <f>G291+G378+G410+G452+G470+G477</f>
        <v>15208.945250000001</v>
      </c>
      <c r="H720" s="76">
        <f>H291+H378+H410+H452+H470+H477</f>
        <v>1395.9870000000001</v>
      </c>
      <c r="I720" s="76">
        <f>I291+I378+I410+I452+I470+I477</f>
        <v>16604.932249999998</v>
      </c>
    </row>
    <row r="721" spans="1:11" s="42" customFormat="1" x14ac:dyDescent="0.2">
      <c r="A721" s="87"/>
      <c r="E721" s="90" t="s">
        <v>1</v>
      </c>
      <c r="F721" s="91"/>
      <c r="G721" s="75">
        <f>SUM(G718:G720)</f>
        <v>21080.205249999999</v>
      </c>
      <c r="H721" s="75">
        <f t="shared" ref="H721:I721" si="347">SUM(H718:H720)</f>
        <v>3734.4470000000001</v>
      </c>
      <c r="I721" s="75">
        <f t="shared" si="347"/>
        <v>24814.652249999999</v>
      </c>
      <c r="J721" s="42">
        <v>28636.31925</v>
      </c>
      <c r="K721" s="124">
        <f>J721-I721</f>
        <v>3821.6670000000013</v>
      </c>
    </row>
    <row r="722" spans="1:11" x14ac:dyDescent="0.2">
      <c r="E722" s="88" t="s">
        <v>464</v>
      </c>
      <c r="F722" s="89"/>
      <c r="G722" s="76">
        <f>G332</f>
        <v>16</v>
      </c>
      <c r="H722" s="76">
        <f>H332</f>
        <v>0</v>
      </c>
      <c r="I722" s="76">
        <f>I332</f>
        <v>16</v>
      </c>
    </row>
    <row r="723" spans="1:11" s="42" customFormat="1" x14ac:dyDescent="0.2">
      <c r="A723" s="87"/>
      <c r="E723" s="90" t="s">
        <v>316</v>
      </c>
      <c r="F723" s="91"/>
      <c r="G723" s="75">
        <f>G722</f>
        <v>16</v>
      </c>
      <c r="H723" s="75">
        <f t="shared" ref="H723:I723" si="348">H722</f>
        <v>0</v>
      </c>
      <c r="I723" s="75">
        <f t="shared" si="348"/>
        <v>16</v>
      </c>
      <c r="J723" s="42">
        <v>16</v>
      </c>
    </row>
    <row r="724" spans="1:11" x14ac:dyDescent="0.2">
      <c r="E724" s="88"/>
      <c r="F724" s="89"/>
      <c r="G724" s="76"/>
      <c r="H724" s="76"/>
      <c r="I724" s="76"/>
    </row>
    <row r="725" spans="1:11" s="42" customFormat="1" x14ac:dyDescent="0.2">
      <c r="A725" s="87"/>
      <c r="E725" s="90" t="s">
        <v>0</v>
      </c>
      <c r="F725" s="91"/>
      <c r="G725" s="75">
        <f>G148+G262+G265+G267+G301+G307+G509+G72+G595+G115+G145+G337+G616</f>
        <v>12408.598550000001</v>
      </c>
      <c r="H725" s="75">
        <f>H148+H262+H265+H267+H301+H307+H509+H72+H595+H115+H145+H337+H616</f>
        <v>-6714.951</v>
      </c>
      <c r="I725" s="75">
        <f>I148+I262+I265+I267+I301+I307+I509+I72+I595+I115+I145+I337+I616</f>
        <v>5693.6475499999997</v>
      </c>
      <c r="J725" s="42">
        <v>10566.831</v>
      </c>
      <c r="K725" s="124">
        <f>J725-I725</f>
        <v>4873.1834500000004</v>
      </c>
    </row>
    <row r="726" spans="1:11" x14ac:dyDescent="0.2">
      <c r="E726" s="89" t="s">
        <v>469</v>
      </c>
      <c r="F726" s="89"/>
      <c r="G726" s="76">
        <f>G636</f>
        <v>0</v>
      </c>
      <c r="H726" s="76">
        <f t="shared" ref="H726:I726" si="349">H636</f>
        <v>0</v>
      </c>
      <c r="I726" s="76">
        <f t="shared" si="349"/>
        <v>0</v>
      </c>
    </row>
    <row r="727" spans="1:11" x14ac:dyDescent="0.2">
      <c r="E727" s="89"/>
      <c r="F727" s="89"/>
      <c r="G727" s="76">
        <f>G707+G713+G717+G721+G723+G725+G726</f>
        <v>453906.36346000002</v>
      </c>
      <c r="H727" s="76">
        <f t="shared" ref="H727:I727" si="350">H707+H713+H717+H721+H723+H725+H726</f>
        <v>66332.583629999994</v>
      </c>
      <c r="I727" s="76">
        <f t="shared" si="350"/>
        <v>520238.94708999991</v>
      </c>
    </row>
    <row r="728" spans="1:11" x14ac:dyDescent="0.2">
      <c r="E728" s="89"/>
      <c r="F728" s="89"/>
      <c r="G728" s="76">
        <f>G637-G727</f>
        <v>5601.8663200000301</v>
      </c>
      <c r="H728" s="76">
        <f t="shared" ref="H728:I728" si="351">H637-H727</f>
        <v>8748.0130000000063</v>
      </c>
      <c r="I728" s="76">
        <f t="shared" si="351"/>
        <v>14349.879320000182</v>
      </c>
    </row>
  </sheetData>
  <mergeCells count="34">
    <mergeCell ref="C696:D696"/>
    <mergeCell ref="C668:D668"/>
    <mergeCell ref="C675:D675"/>
    <mergeCell ref="C678:D678"/>
    <mergeCell ref="C683:D683"/>
    <mergeCell ref="C689:D689"/>
    <mergeCell ref="C692:D692"/>
    <mergeCell ref="C694:D694"/>
    <mergeCell ref="E666:F666"/>
    <mergeCell ref="A5:A7"/>
    <mergeCell ref="E640:F640"/>
    <mergeCell ref="E649:F649"/>
    <mergeCell ref="E694:F694"/>
    <mergeCell ref="E651:F651"/>
    <mergeCell ref="E656:F656"/>
    <mergeCell ref="E662:F662"/>
    <mergeCell ref="C649:D649"/>
    <mergeCell ref="C651:D651"/>
    <mergeCell ref="C656:D656"/>
    <mergeCell ref="C662:D662"/>
    <mergeCell ref="C666:D666"/>
    <mergeCell ref="E696:F696"/>
    <mergeCell ref="E668:F668"/>
    <mergeCell ref="E675:F675"/>
    <mergeCell ref="E678:F678"/>
    <mergeCell ref="E683:F683"/>
    <mergeCell ref="E689:F689"/>
    <mergeCell ref="E692:F692"/>
    <mergeCell ref="H1:I1"/>
    <mergeCell ref="A3:I3"/>
    <mergeCell ref="G2:I2"/>
    <mergeCell ref="G5:G7"/>
    <mergeCell ref="H5:H7"/>
    <mergeCell ref="I5:I7"/>
  </mergeCells>
  <pageMargins left="0.78740157480314965" right="0" top="0" bottom="0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10 МП-18г</vt:lpstr>
      <vt:lpstr>прил 14 кцср 2018г исправл</vt:lpstr>
      <vt:lpstr>прил 12 разд подр 2018г </vt:lpstr>
      <vt:lpstr>прил 16 вед стр 2018г</vt:lpstr>
      <vt:lpstr>Лист1</vt:lpstr>
      <vt:lpstr>'прил 14 кцср 2018г исправл'!Заголовки_для_печати</vt:lpstr>
      <vt:lpstr>'прил 16 вед стр 2018г'!Заголовки_для_печати</vt:lpstr>
      <vt:lpstr>'10 МП-18г'!Область_печати</vt:lpstr>
      <vt:lpstr>'прил 12 разд подр 2018г '!Область_печати</vt:lpstr>
      <vt:lpstr>'прил 14 кцср 2018г исправл'!Область_печати</vt:lpstr>
      <vt:lpstr>'прил 16 вед стр 2018г'!Область_печати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2018-06-22T05:23:29Z</cp:lastPrinted>
  <dcterms:created xsi:type="dcterms:W3CDTF">2016-11-07T08:50:55Z</dcterms:created>
  <dcterms:modified xsi:type="dcterms:W3CDTF">2018-06-26T08:49:51Z</dcterms:modified>
</cp:coreProperties>
</file>