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45" windowWidth="12120" windowHeight="6915" tabRatio="512" activeTab="4"/>
  </bookViews>
  <sheets>
    <sheet name="прил10МП" sheetId="53" r:id="rId1"/>
    <sheet name="прил 14  Пр, КЦСР,КВР" sheetId="60" r:id="rId2"/>
    <sheet name="18БИ" sheetId="25" r:id="rId3"/>
    <sheet name="прил 21ДФ" sheetId="61" r:id="rId4"/>
    <sheet name="прил23 МБТ" sheetId="57" r:id="rId5"/>
    <sheet name="33" sheetId="14" state="hidden" r:id="rId6"/>
    <sheet name="34" sheetId="10" state="hidden" r:id="rId7"/>
  </sheets>
  <definedNames>
    <definedName name="_xlnm._FilterDatabase" localSheetId="0" hidden="1">прил10МП!$A$9:$C$9</definedName>
    <definedName name="_xlnm.Print_Titles" localSheetId="1">'прил 14  Пр, КЦСР,КВР'!$7:$7</definedName>
    <definedName name="_xlnm.Print_Titles" localSheetId="4">'прил23 МБТ'!$6:$7</definedName>
    <definedName name="_xlnm.Print_Area" localSheetId="2">'18БИ'!$A$1:$J$16</definedName>
    <definedName name="_xlnm.Print_Area" localSheetId="5">'33'!$A$1:$I$19</definedName>
    <definedName name="_xlnm.Print_Area" localSheetId="1">'прил 14  Пр, КЦСР,КВР'!$A$1:$I$389</definedName>
    <definedName name="_xlnm.Print_Area" localSheetId="3">'прил 21ДФ'!$A$1:$T$16</definedName>
    <definedName name="_xlnm.Print_Area" localSheetId="0">прил10МП!$A$1:$UOK$20</definedName>
    <definedName name="_xlnm.Print_Area" localSheetId="4">'прил23 МБТ'!$A$1:$R$26</definedName>
    <definedName name="_xlnm.Print_Area">#REF!</definedName>
    <definedName name="п" localSheetId="1">#REF!</definedName>
    <definedName name="п" localSheetId="3">#REF!</definedName>
    <definedName name="п" localSheetId="0">#REF!</definedName>
    <definedName name="п" localSheetId="4">#REF!</definedName>
    <definedName name="п">#REF!</definedName>
  </definedNames>
  <calcPr calcId="145621"/>
</workbook>
</file>

<file path=xl/calcChain.xml><?xml version="1.0" encoding="utf-8"?>
<calcChain xmlns="http://schemas.openxmlformats.org/spreadsheetml/2006/main">
  <c r="E26" i="57" l="1"/>
  <c r="E12" i="53" l="1"/>
  <c r="D12" i="53"/>
  <c r="H69" i="60"/>
  <c r="H153" i="60"/>
  <c r="H152" i="60" s="1"/>
  <c r="G152" i="60"/>
  <c r="G153" i="60"/>
  <c r="I154" i="60"/>
  <c r="I153" i="60" s="1"/>
  <c r="I152" i="60" s="1"/>
  <c r="G15" i="57"/>
  <c r="H15" i="57"/>
  <c r="I15" i="57"/>
  <c r="J15" i="57"/>
  <c r="K15" i="57"/>
  <c r="L15" i="57"/>
  <c r="M15" i="57"/>
  <c r="N15" i="57"/>
  <c r="O15" i="57"/>
  <c r="F15" i="57"/>
  <c r="E15" i="57" l="1"/>
  <c r="O8" i="57"/>
  <c r="C18" i="53"/>
  <c r="H274" i="60"/>
  <c r="I358" i="60"/>
  <c r="I357" i="60" s="1"/>
  <c r="I356" i="60" s="1"/>
  <c r="H357" i="60"/>
  <c r="H356" i="60" s="1"/>
  <c r="G357" i="60"/>
  <c r="G356" i="60" s="1"/>
  <c r="I355" i="60"/>
  <c r="I354" i="60" s="1"/>
  <c r="I353" i="60" s="1"/>
  <c r="H354" i="60"/>
  <c r="G354" i="60"/>
  <c r="G353" i="60" s="1"/>
  <c r="H353" i="60"/>
  <c r="H352" i="60"/>
  <c r="I352" i="60" s="1"/>
  <c r="I351" i="60" s="1"/>
  <c r="I350" i="60" s="1"/>
  <c r="H351" i="60"/>
  <c r="G351" i="60"/>
  <c r="G350" i="60" s="1"/>
  <c r="H350" i="60"/>
  <c r="H349" i="60" s="1"/>
  <c r="I349" i="60" l="1"/>
  <c r="I348" i="60" s="1"/>
  <c r="I347" i="60" s="1"/>
  <c r="G349" i="60"/>
  <c r="G348" i="60" s="1"/>
  <c r="G347" i="60" s="1"/>
  <c r="H348" i="60"/>
  <c r="H347" i="60" s="1"/>
  <c r="H183" i="60" l="1"/>
  <c r="G183" i="60"/>
  <c r="I185" i="60"/>
  <c r="H180" i="60"/>
  <c r="G180" i="60"/>
  <c r="I182" i="60"/>
  <c r="I172" i="60"/>
  <c r="I171" i="60" s="1"/>
  <c r="H171" i="60"/>
  <c r="H167" i="60" s="1"/>
  <c r="G171" i="60"/>
  <c r="G167" i="60" s="1"/>
  <c r="H131" i="60"/>
  <c r="G131" i="60"/>
  <c r="I133" i="60"/>
  <c r="H101" i="60"/>
  <c r="G101" i="60"/>
  <c r="I104" i="60"/>
  <c r="H40" i="60"/>
  <c r="G40" i="60"/>
  <c r="I41" i="60"/>
  <c r="I40" i="60" s="1"/>
  <c r="F17" i="57" l="1"/>
  <c r="F20" i="57"/>
  <c r="C9" i="61" l="1"/>
  <c r="D9" i="61" s="1"/>
  <c r="E9" i="61" s="1"/>
  <c r="F9" i="61" s="1"/>
  <c r="G9" i="61" s="1"/>
  <c r="H9" i="61" s="1"/>
  <c r="I9" i="61" s="1"/>
  <c r="J9" i="61" s="1"/>
  <c r="K9" i="61" s="1"/>
  <c r="L9" i="61" s="1"/>
  <c r="M9" i="61" s="1"/>
  <c r="N9" i="61" s="1"/>
  <c r="O9" i="61" s="1"/>
  <c r="P9" i="61" s="1"/>
  <c r="Q9" i="61" s="1"/>
  <c r="R9" i="61" s="1"/>
  <c r="S9" i="61" s="1"/>
  <c r="T9" i="61" s="1"/>
  <c r="B9" i="61"/>
  <c r="R12" i="61"/>
  <c r="S12" i="61"/>
  <c r="T12" i="61"/>
  <c r="R13" i="61"/>
  <c r="S13" i="61"/>
  <c r="Q13" i="61" s="1"/>
  <c r="T13" i="61"/>
  <c r="R14" i="61"/>
  <c r="Q14" i="61" s="1"/>
  <c r="S14" i="61"/>
  <c r="T14" i="61"/>
  <c r="R15" i="61"/>
  <c r="S15" i="61"/>
  <c r="Q15" i="61" s="1"/>
  <c r="T15" i="61"/>
  <c r="S11" i="61"/>
  <c r="R11" i="61"/>
  <c r="M15" i="61"/>
  <c r="I15" i="61"/>
  <c r="P11" i="61"/>
  <c r="P10" i="61" s="1"/>
  <c r="Q10" i="61"/>
  <c r="M14" i="61"/>
  <c r="M13" i="61"/>
  <c r="M12" i="61"/>
  <c r="M10" i="61"/>
  <c r="I14" i="61"/>
  <c r="I13" i="61"/>
  <c r="I12" i="61"/>
  <c r="L11" i="61"/>
  <c r="L10" i="61" s="1"/>
  <c r="I10" i="61"/>
  <c r="Q12" i="61" l="1"/>
  <c r="T11" i="61"/>
  <c r="T10" i="61" s="1"/>
  <c r="N20" i="57" l="1"/>
  <c r="N17" i="57" s="1"/>
  <c r="M20" i="57"/>
  <c r="M17" i="57" s="1"/>
  <c r="L20" i="57"/>
  <c r="L17" i="57" s="1"/>
  <c r="G20" i="57"/>
  <c r="G17" i="57" s="1"/>
  <c r="H20" i="57"/>
  <c r="H17" i="57" s="1"/>
  <c r="J20" i="57"/>
  <c r="J17" i="57" s="1"/>
  <c r="K20" i="57"/>
  <c r="K17" i="57" s="1"/>
  <c r="I20" i="57"/>
  <c r="I17" i="57" s="1"/>
  <c r="O20" i="57"/>
  <c r="O17" i="57" s="1"/>
  <c r="O16" i="57" l="1"/>
  <c r="N16" i="57"/>
  <c r="M16" i="57"/>
  <c r="L16" i="57"/>
  <c r="K16" i="57"/>
  <c r="J16" i="57"/>
  <c r="I16" i="57"/>
  <c r="H16" i="57"/>
  <c r="G16" i="57"/>
  <c r="F16" i="57"/>
  <c r="E21" i="57"/>
  <c r="E22" i="57"/>
  <c r="E23" i="57"/>
  <c r="E24" i="57"/>
  <c r="E18" i="57"/>
  <c r="E19" i="57"/>
  <c r="E25" i="57"/>
  <c r="E20" i="57" l="1"/>
  <c r="E17" i="57"/>
  <c r="I107" i="60"/>
  <c r="I106" i="60" s="1"/>
  <c r="I105" i="60" s="1"/>
  <c r="H106" i="60"/>
  <c r="H105" i="60" s="1"/>
  <c r="G106" i="60"/>
  <c r="G105" i="60" s="1"/>
  <c r="H329" i="60" l="1"/>
  <c r="I329" i="60" s="1"/>
  <c r="I328" i="60" s="1"/>
  <c r="I327" i="60" s="1"/>
  <c r="I213" i="60"/>
  <c r="H369" i="60"/>
  <c r="G369" i="60"/>
  <c r="I379" i="60"/>
  <c r="I378" i="60" s="1"/>
  <c r="H378" i="60"/>
  <c r="G378" i="60"/>
  <c r="I371" i="60"/>
  <c r="I244" i="60"/>
  <c r="H243" i="60"/>
  <c r="G243" i="60"/>
  <c r="H198" i="60"/>
  <c r="H195" i="60" s="1"/>
  <c r="G198" i="60"/>
  <c r="G195" i="60" s="1"/>
  <c r="I197" i="60"/>
  <c r="I200" i="60"/>
  <c r="H175" i="60"/>
  <c r="G175" i="60"/>
  <c r="I176" i="60"/>
  <c r="I175" i="60" s="1"/>
  <c r="I151" i="60"/>
  <c r="H149" i="60"/>
  <c r="G149" i="60"/>
  <c r="G328" i="60"/>
  <c r="G327" i="60" s="1"/>
  <c r="H73" i="60"/>
  <c r="H72" i="60" s="1"/>
  <c r="H71" i="60" s="1"/>
  <c r="G73" i="60"/>
  <c r="G72" i="60" s="1"/>
  <c r="G71" i="60" s="1"/>
  <c r="I74" i="60"/>
  <c r="I73" i="60" s="1"/>
  <c r="I72" i="60" s="1"/>
  <c r="I71" i="60" s="1"/>
  <c r="H76" i="60"/>
  <c r="I77" i="60"/>
  <c r="I76" i="60" s="1"/>
  <c r="G76" i="60"/>
  <c r="H85" i="60"/>
  <c r="G85" i="60"/>
  <c r="G19" i="60"/>
  <c r="I79" i="60"/>
  <c r="H328" i="60" l="1"/>
  <c r="H327" i="60" s="1"/>
  <c r="G12" i="57" l="1"/>
  <c r="H12" i="57"/>
  <c r="I12" i="57"/>
  <c r="J12" i="57"/>
  <c r="K12" i="57"/>
  <c r="L12" i="57"/>
  <c r="M12" i="57"/>
  <c r="N12" i="57"/>
  <c r="O12" i="57"/>
  <c r="F12" i="57"/>
  <c r="E16" i="57"/>
  <c r="R15" i="57"/>
  <c r="Q15" i="57"/>
  <c r="P15" i="57"/>
  <c r="G10" i="57"/>
  <c r="H10" i="57"/>
  <c r="I10" i="57"/>
  <c r="J10" i="57"/>
  <c r="K10" i="57"/>
  <c r="L10" i="57"/>
  <c r="M10" i="57"/>
  <c r="N10" i="57"/>
  <c r="O10" i="57"/>
  <c r="F10" i="57"/>
  <c r="E14" i="57"/>
  <c r="D8" i="57"/>
  <c r="F8" i="57" s="1"/>
  <c r="G8" i="57" s="1"/>
  <c r="H8" i="57" s="1"/>
  <c r="I8" i="57" s="1"/>
  <c r="J8" i="57" s="1"/>
  <c r="K8" i="57" s="1"/>
  <c r="L8" i="57" s="1"/>
  <c r="M8" i="57" s="1"/>
  <c r="N8" i="57" s="1"/>
  <c r="J15" i="25"/>
  <c r="J14" i="25" s="1"/>
  <c r="I15" i="25"/>
  <c r="I12" i="25"/>
  <c r="J12" i="25"/>
  <c r="I13" i="25"/>
  <c r="J13" i="25"/>
  <c r="J11" i="25"/>
  <c r="J10" i="25" s="1"/>
  <c r="I11" i="25"/>
  <c r="H11" i="25"/>
  <c r="H13" i="25"/>
  <c r="H15" i="25"/>
  <c r="I14" i="25"/>
  <c r="G14" i="25"/>
  <c r="G10" i="25"/>
  <c r="F14" i="25"/>
  <c r="F10" i="25"/>
  <c r="D14" i="25"/>
  <c r="D13" i="25"/>
  <c r="D10" i="25" s="1"/>
  <c r="I13" i="60"/>
  <c r="I12" i="60" s="1"/>
  <c r="I11" i="60" s="1"/>
  <c r="I10" i="60" s="1"/>
  <c r="I18" i="60"/>
  <c r="I20" i="60"/>
  <c r="I21" i="60"/>
  <c r="I26" i="60"/>
  <c r="I27" i="60"/>
  <c r="I28" i="60"/>
  <c r="I29" i="60"/>
  <c r="I31" i="60"/>
  <c r="I32" i="60"/>
  <c r="I35" i="60"/>
  <c r="I38" i="60"/>
  <c r="I43" i="60"/>
  <c r="I45" i="60"/>
  <c r="I47" i="60"/>
  <c r="I46" i="60" s="1"/>
  <c r="I51" i="60"/>
  <c r="I52" i="60"/>
  <c r="I53" i="60"/>
  <c r="I54" i="60"/>
  <c r="I55" i="60"/>
  <c r="I56" i="60"/>
  <c r="I59" i="60"/>
  <c r="I63" i="60"/>
  <c r="I64" i="60"/>
  <c r="I65" i="60"/>
  <c r="I69" i="60"/>
  <c r="I81" i="60"/>
  <c r="I82" i="60"/>
  <c r="I84" i="60"/>
  <c r="I83" i="60" s="1"/>
  <c r="I86" i="60"/>
  <c r="I87" i="60"/>
  <c r="I90" i="60"/>
  <c r="I96" i="60"/>
  <c r="I95" i="60" s="1"/>
  <c r="I94" i="60" s="1"/>
  <c r="I93" i="60" s="1"/>
  <c r="I92" i="60" s="1"/>
  <c r="I91" i="60" s="1"/>
  <c r="I102" i="60"/>
  <c r="I103" i="60"/>
  <c r="I101" i="60" s="1"/>
  <c r="I112" i="60"/>
  <c r="I114" i="60"/>
  <c r="I113" i="60" s="1"/>
  <c r="I116" i="60"/>
  <c r="I121" i="60"/>
  <c r="I120" i="60" s="1"/>
  <c r="I119" i="60" s="1"/>
  <c r="I124" i="60"/>
  <c r="I126" i="60"/>
  <c r="I125" i="60" s="1"/>
  <c r="I132" i="60"/>
  <c r="I131" i="60" s="1"/>
  <c r="I138" i="60"/>
  <c r="I139" i="60"/>
  <c r="I140" i="60"/>
  <c r="I144" i="60"/>
  <c r="I146" i="60"/>
  <c r="I145" i="60" s="1"/>
  <c r="I150" i="60"/>
  <c r="I149" i="60" s="1"/>
  <c r="I161" i="60"/>
  <c r="I162" i="60"/>
  <c r="I166" i="60"/>
  <c r="I165" i="60" s="1"/>
  <c r="I169" i="60"/>
  <c r="I170" i="60"/>
  <c r="I174" i="60"/>
  <c r="I173" i="60" s="1"/>
  <c r="I181" i="60"/>
  <c r="I180" i="60" s="1"/>
  <c r="I184" i="60"/>
  <c r="I183" i="60" s="1"/>
  <c r="I190" i="60"/>
  <c r="I189" i="60" s="1"/>
  <c r="I188" i="60" s="1"/>
  <c r="I187" i="60" s="1"/>
  <c r="I186" i="60" s="1"/>
  <c r="I196" i="60"/>
  <c r="I199" i="60"/>
  <c r="I198" i="60" s="1"/>
  <c r="I195" i="60" s="1"/>
  <c r="I209" i="60"/>
  <c r="I211" i="60"/>
  <c r="I210" i="60" s="1"/>
  <c r="I217" i="60"/>
  <c r="I219" i="60"/>
  <c r="I220" i="60"/>
  <c r="I222" i="60"/>
  <c r="I221" i="60" s="1"/>
  <c r="I224" i="60"/>
  <c r="I226" i="60"/>
  <c r="I225" i="60" s="1"/>
  <c r="I228" i="60"/>
  <c r="I230" i="60"/>
  <c r="I229" i="60" s="1"/>
  <c r="I232" i="60"/>
  <c r="I237" i="60"/>
  <c r="I236" i="60" s="1"/>
  <c r="I235" i="60" s="1"/>
  <c r="I234" i="60" s="1"/>
  <c r="I233" i="60" s="1"/>
  <c r="I242" i="60"/>
  <c r="I245" i="60"/>
  <c r="I243" i="60" s="1"/>
  <c r="I249" i="60"/>
  <c r="I250" i="60"/>
  <c r="I254" i="60"/>
  <c r="I263" i="60"/>
  <c r="I264" i="60"/>
  <c r="I265" i="60"/>
  <c r="I266" i="60"/>
  <c r="I267" i="60"/>
  <c r="I268" i="60"/>
  <c r="I274" i="60"/>
  <c r="I277" i="60"/>
  <c r="I280" i="60"/>
  <c r="I279" i="60" s="1"/>
  <c r="I282" i="60"/>
  <c r="I287" i="60"/>
  <c r="I288" i="60"/>
  <c r="I289" i="60"/>
  <c r="I290" i="60"/>
  <c r="I291" i="60"/>
  <c r="I292" i="60"/>
  <c r="I293" i="60"/>
  <c r="I296" i="60"/>
  <c r="I295" i="60" s="1"/>
  <c r="I294" i="60" s="1"/>
  <c r="I302" i="60"/>
  <c r="I301" i="60" s="1"/>
  <c r="I300" i="60" s="1"/>
  <c r="I299" i="60" s="1"/>
  <c r="I298" i="60" s="1"/>
  <c r="I297" i="60" s="1"/>
  <c r="I307" i="60"/>
  <c r="I306" i="60" s="1"/>
  <c r="I305" i="60" s="1"/>
  <c r="I304" i="60" s="1"/>
  <c r="I312" i="60"/>
  <c r="I316" i="60"/>
  <c r="I315" i="60" s="1"/>
  <c r="I314" i="60" s="1"/>
  <c r="I313" i="60" s="1"/>
  <c r="I319" i="60"/>
  <c r="I318" i="60" s="1"/>
  <c r="I321" i="60"/>
  <c r="I320" i="60" s="1"/>
  <c r="I326" i="60"/>
  <c r="I333" i="60"/>
  <c r="I332" i="60" s="1"/>
  <c r="I335" i="60"/>
  <c r="I334" i="60" s="1"/>
  <c r="I339" i="60"/>
  <c r="I338" i="60" s="1"/>
  <c r="I337" i="60" s="1"/>
  <c r="I336" i="60" s="1"/>
  <c r="I345" i="60"/>
  <c r="I346" i="60"/>
  <c r="I364" i="60"/>
  <c r="I363" i="60" s="1"/>
  <c r="I362" i="60" s="1"/>
  <c r="I361" i="60" s="1"/>
  <c r="I360" i="60" s="1"/>
  <c r="I359" i="60" s="1"/>
  <c r="I370" i="60"/>
  <c r="I377" i="60"/>
  <c r="I385" i="60"/>
  <c r="I384" i="60" s="1"/>
  <c r="I383" i="60" s="1"/>
  <c r="I387" i="60"/>
  <c r="I386" i="60" s="1"/>
  <c r="H12" i="60"/>
  <c r="H11" i="60" s="1"/>
  <c r="H10" i="60" s="1"/>
  <c r="H17" i="60"/>
  <c r="I17" i="60"/>
  <c r="H25" i="60"/>
  <c r="H24" i="60" s="1"/>
  <c r="H34" i="60"/>
  <c r="H33" i="60" s="1"/>
  <c r="I34" i="60"/>
  <c r="I33" i="60" s="1"/>
  <c r="H37" i="60"/>
  <c r="H36" i="60" s="1"/>
  <c r="I37" i="60"/>
  <c r="I36" i="60" s="1"/>
  <c r="H42" i="60"/>
  <c r="H46" i="60"/>
  <c r="H50" i="60"/>
  <c r="H58" i="60"/>
  <c r="H57" i="60" s="1"/>
  <c r="I58" i="60"/>
  <c r="I57" i="60" s="1"/>
  <c r="H62" i="60"/>
  <c r="H61" i="60" s="1"/>
  <c r="H60" i="60" s="1"/>
  <c r="H68" i="60"/>
  <c r="H67" i="60" s="1"/>
  <c r="H66" i="60" s="1"/>
  <c r="I68" i="60"/>
  <c r="I67" i="60" s="1"/>
  <c r="I66" i="60" s="1"/>
  <c r="H80" i="60"/>
  <c r="H83" i="60"/>
  <c r="H95" i="60"/>
  <c r="H94" i="60" s="1"/>
  <c r="H93" i="60" s="1"/>
  <c r="H92" i="60" s="1"/>
  <c r="H91" i="60" s="1"/>
  <c r="H100" i="60"/>
  <c r="H99" i="60" s="1"/>
  <c r="H111" i="60"/>
  <c r="I111" i="60"/>
  <c r="H113" i="60"/>
  <c r="H115" i="60"/>
  <c r="I115" i="60"/>
  <c r="H120" i="60"/>
  <c r="H119" i="60" s="1"/>
  <c r="H123" i="60"/>
  <c r="I123" i="60"/>
  <c r="H125" i="60"/>
  <c r="H130" i="60"/>
  <c r="H129" i="60" s="1"/>
  <c r="H128" i="60" s="1"/>
  <c r="H127" i="60" s="1"/>
  <c r="I130" i="60"/>
  <c r="I129" i="60" s="1"/>
  <c r="I128" i="60" s="1"/>
  <c r="I127" i="60" s="1"/>
  <c r="H137" i="60"/>
  <c r="H136" i="60" s="1"/>
  <c r="H135" i="60" s="1"/>
  <c r="H134" i="60" s="1"/>
  <c r="H143" i="60"/>
  <c r="I143" i="60"/>
  <c r="H145" i="60"/>
  <c r="H148" i="60"/>
  <c r="H147" i="60" s="1"/>
  <c r="I148" i="60"/>
  <c r="I147" i="60" s="1"/>
  <c r="H160" i="60"/>
  <c r="H159" i="60" s="1"/>
  <c r="H158" i="60" s="1"/>
  <c r="H165" i="60"/>
  <c r="H173" i="60"/>
  <c r="H189" i="60"/>
  <c r="H188" i="60" s="1"/>
  <c r="H187" i="60" s="1"/>
  <c r="H186" i="60" s="1"/>
  <c r="H194" i="60"/>
  <c r="H193" i="60" s="1"/>
  <c r="H192" i="60" s="1"/>
  <c r="H204" i="60"/>
  <c r="H203" i="60" s="1"/>
  <c r="H202" i="60" s="1"/>
  <c r="H208" i="60"/>
  <c r="I208" i="60"/>
  <c r="H210" i="60"/>
  <c r="H216" i="60"/>
  <c r="H212" i="60" s="1"/>
  <c r="I216" i="60"/>
  <c r="H221" i="60"/>
  <c r="H218" i="60" s="1"/>
  <c r="H223" i="60"/>
  <c r="I223" i="60"/>
  <c r="H225" i="60"/>
  <c r="H227" i="60"/>
  <c r="I227" i="60"/>
  <c r="H229" i="60"/>
  <c r="H231" i="60"/>
  <c r="I231" i="60"/>
  <c r="H236" i="60"/>
  <c r="H235" i="60" s="1"/>
  <c r="H234" i="60" s="1"/>
  <c r="H233" i="60" s="1"/>
  <c r="H241" i="60"/>
  <c r="I241" i="60"/>
  <c r="H247" i="60"/>
  <c r="H246" i="60" s="1"/>
  <c r="H253" i="60"/>
  <c r="I253" i="60"/>
  <c r="H262" i="60"/>
  <c r="H261" i="60" s="1"/>
  <c r="H273" i="60"/>
  <c r="H272" i="60" s="1"/>
  <c r="H271" i="60" s="1"/>
  <c r="H270" i="60" s="1"/>
  <c r="H279" i="60"/>
  <c r="H281" i="60"/>
  <c r="I281" i="60"/>
  <c r="H286" i="60"/>
  <c r="H285" i="60" s="1"/>
  <c r="H284" i="60" s="1"/>
  <c r="H295" i="60"/>
  <c r="H294" i="60" s="1"/>
  <c r="H301" i="60"/>
  <c r="H300" i="60" s="1"/>
  <c r="H299" i="60" s="1"/>
  <c r="H298" i="60" s="1"/>
  <c r="H297" i="60" s="1"/>
  <c r="H306" i="60"/>
  <c r="H305" i="60" s="1"/>
  <c r="H304" i="60" s="1"/>
  <c r="H311" i="60"/>
  <c r="H310" i="60" s="1"/>
  <c r="H309" i="60" s="1"/>
  <c r="I311" i="60"/>
  <c r="I310" i="60" s="1"/>
  <c r="I309" i="60" s="1"/>
  <c r="H315" i="60"/>
  <c r="H314" i="60" s="1"/>
  <c r="H313" i="60" s="1"/>
  <c r="H318" i="60"/>
  <c r="H320" i="60"/>
  <c r="H325" i="60"/>
  <c r="H324" i="60" s="1"/>
  <c r="H323" i="60" s="1"/>
  <c r="H322" i="60" s="1"/>
  <c r="I325" i="60"/>
  <c r="I324" i="60" s="1"/>
  <c r="I323" i="60" s="1"/>
  <c r="I322" i="60" s="1"/>
  <c r="H332" i="60"/>
  <c r="H334" i="60"/>
  <c r="H338" i="60"/>
  <c r="H337" i="60" s="1"/>
  <c r="H336" i="60" s="1"/>
  <c r="H344" i="60"/>
  <c r="H343" i="60" s="1"/>
  <c r="H342" i="60" s="1"/>
  <c r="H341" i="60" s="1"/>
  <c r="H340" i="60" s="1"/>
  <c r="H363" i="60"/>
  <c r="H362" i="60" s="1"/>
  <c r="H361" i="60" s="1"/>
  <c r="H360" i="60" s="1"/>
  <c r="H359" i="60" s="1"/>
  <c r="H368" i="60"/>
  <c r="H367" i="60" s="1"/>
  <c r="H366" i="60" s="1"/>
  <c r="H365" i="60" s="1"/>
  <c r="H376" i="60"/>
  <c r="I376" i="60"/>
  <c r="H384" i="60"/>
  <c r="H383" i="60" s="1"/>
  <c r="H386" i="60"/>
  <c r="G12" i="60"/>
  <c r="G11" i="60" s="1"/>
  <c r="G10" i="60" s="1"/>
  <c r="G9" i="60" s="1"/>
  <c r="H9" i="60" l="1"/>
  <c r="H98" i="60"/>
  <c r="I9" i="60"/>
  <c r="E12" i="57"/>
  <c r="H392" i="60"/>
  <c r="D10" i="53" s="1"/>
  <c r="H39" i="60"/>
  <c r="I369" i="60"/>
  <c r="I368" i="60" s="1"/>
  <c r="I367" i="60" s="1"/>
  <c r="I366" i="60" s="1"/>
  <c r="I365" i="60" s="1"/>
  <c r="I375" i="60"/>
  <c r="I374" i="60" s="1"/>
  <c r="I373" i="60" s="1"/>
  <c r="H375" i="60"/>
  <c r="H374" i="60" s="1"/>
  <c r="H373" i="60" s="1"/>
  <c r="H317" i="60"/>
  <c r="H308" i="60" s="1"/>
  <c r="I160" i="60"/>
  <c r="I159" i="60" s="1"/>
  <c r="I158" i="60" s="1"/>
  <c r="I80" i="60"/>
  <c r="I85" i="60"/>
  <c r="H12" i="25"/>
  <c r="H14" i="25"/>
  <c r="I10" i="25"/>
  <c r="H10" i="25" s="1"/>
  <c r="D16" i="25"/>
  <c r="F16" i="25"/>
  <c r="G16" i="25"/>
  <c r="J16" i="25"/>
  <c r="I262" i="60"/>
  <c r="I261" i="60" s="1"/>
  <c r="I50" i="60"/>
  <c r="I49" i="60" s="1"/>
  <c r="I62" i="60"/>
  <c r="I61" i="60" s="1"/>
  <c r="I60" i="60" s="1"/>
  <c r="I100" i="60"/>
  <c r="I99" i="60" s="1"/>
  <c r="H110" i="60"/>
  <c r="H109" i="60" s="1"/>
  <c r="H108" i="60" s="1"/>
  <c r="I110" i="60"/>
  <c r="I109" i="60" s="1"/>
  <c r="I108" i="60" s="1"/>
  <c r="H122" i="60"/>
  <c r="H118" i="60" s="1"/>
  <c r="I122" i="60"/>
  <c r="I118" i="60" s="1"/>
  <c r="I137" i="60"/>
  <c r="I136" i="60" s="1"/>
  <c r="I135" i="60" s="1"/>
  <c r="I134" i="60" s="1"/>
  <c r="I142" i="60"/>
  <c r="I141" i="60" s="1"/>
  <c r="H142" i="60"/>
  <c r="H141" i="60" s="1"/>
  <c r="I179" i="60"/>
  <c r="I178" i="60" s="1"/>
  <c r="I177" i="60" s="1"/>
  <c r="H179" i="60"/>
  <c r="H178" i="60" s="1"/>
  <c r="H177" i="60" s="1"/>
  <c r="I194" i="60"/>
  <c r="I193" i="60" s="1"/>
  <c r="I192" i="60" s="1"/>
  <c r="H207" i="60"/>
  <c r="H206" i="60" s="1"/>
  <c r="H201" i="60" s="1"/>
  <c r="I218" i="60"/>
  <c r="I240" i="60"/>
  <c r="H240" i="60"/>
  <c r="H239" i="60" s="1"/>
  <c r="H238" i="60" s="1"/>
  <c r="I247" i="60"/>
  <c r="I246" i="60" s="1"/>
  <c r="H252" i="60"/>
  <c r="H251" i="60" s="1"/>
  <c r="I273" i="60"/>
  <c r="I272" i="60" s="1"/>
  <c r="I271" i="60" s="1"/>
  <c r="I270" i="60" s="1"/>
  <c r="I286" i="60"/>
  <c r="I285" i="60" s="1"/>
  <c r="I284" i="60" s="1"/>
  <c r="I283" i="60" s="1"/>
  <c r="H283" i="60"/>
  <c r="H269" i="60" s="1"/>
  <c r="I317" i="60"/>
  <c r="I308" i="60" s="1"/>
  <c r="I331" i="60"/>
  <c r="I330" i="60" s="1"/>
  <c r="H331" i="60"/>
  <c r="H330" i="60" s="1"/>
  <c r="I344" i="60"/>
  <c r="I343" i="60" s="1"/>
  <c r="I342" i="60" s="1"/>
  <c r="I341" i="60" s="1"/>
  <c r="I340" i="60" s="1"/>
  <c r="I382" i="60"/>
  <c r="I381" i="60" s="1"/>
  <c r="H382" i="60"/>
  <c r="H381" i="60" s="1"/>
  <c r="H49" i="60"/>
  <c r="H48" i="60" s="1"/>
  <c r="P12" i="57"/>
  <c r="Q12" i="57"/>
  <c r="R12" i="57"/>
  <c r="H23" i="60" l="1"/>
  <c r="H97" i="60"/>
  <c r="H391" i="60"/>
  <c r="D11" i="53" s="1"/>
  <c r="I98" i="60"/>
  <c r="I380" i="60"/>
  <c r="I390" i="60"/>
  <c r="H380" i="60"/>
  <c r="H390" i="60"/>
  <c r="I239" i="60"/>
  <c r="I238" i="60" s="1"/>
  <c r="I372" i="60"/>
  <c r="H372" i="60"/>
  <c r="I252" i="60"/>
  <c r="I251" i="60" s="1"/>
  <c r="I269" i="60"/>
  <c r="I48" i="60"/>
  <c r="I16" i="25"/>
  <c r="H16" i="25" s="1"/>
  <c r="H191" i="60"/>
  <c r="I117" i="60"/>
  <c r="I97" i="60"/>
  <c r="H117" i="60"/>
  <c r="I303" i="60"/>
  <c r="H303" i="60"/>
  <c r="G214" i="60"/>
  <c r="I214" i="60" l="1"/>
  <c r="G30" i="60"/>
  <c r="I30" i="60" s="1"/>
  <c r="I25" i="60" s="1"/>
  <c r="I24" i="60" s="1"/>
  <c r="G215" i="60"/>
  <c r="I215" i="60" s="1"/>
  <c r="I212" i="60" s="1"/>
  <c r="G205" i="60"/>
  <c r="I205" i="60" s="1"/>
  <c r="I204" i="60" s="1"/>
  <c r="I203" i="60" s="1"/>
  <c r="I202" i="60" s="1"/>
  <c r="I392" i="60" l="1"/>
  <c r="E10" i="53" s="1"/>
  <c r="I207" i="60"/>
  <c r="I206" i="60" s="1"/>
  <c r="I201" i="60" l="1"/>
  <c r="I191" i="60" s="1"/>
  <c r="I391" i="60"/>
  <c r="E11" i="53" s="1"/>
  <c r="G189" i="60"/>
  <c r="G188" i="60" s="1"/>
  <c r="G187" i="60" s="1"/>
  <c r="C13" i="53"/>
  <c r="G186" i="60" l="1"/>
  <c r="G9" i="57"/>
  <c r="G26" i="57" s="1"/>
  <c r="H9" i="57"/>
  <c r="H26" i="57" s="1"/>
  <c r="I9" i="57"/>
  <c r="I26" i="57" s="1"/>
  <c r="J9" i="57"/>
  <c r="J26" i="57" s="1"/>
  <c r="K9" i="57"/>
  <c r="K26" i="57" s="1"/>
  <c r="L9" i="57"/>
  <c r="L26" i="57" s="1"/>
  <c r="M9" i="57"/>
  <c r="M26" i="57" s="1"/>
  <c r="N9" i="57"/>
  <c r="N26" i="57" s="1"/>
  <c r="O9" i="57"/>
  <c r="O26" i="57" s="1"/>
  <c r="P10" i="57"/>
  <c r="Q10" i="57"/>
  <c r="R10" i="57"/>
  <c r="E10" i="57"/>
  <c r="F9" i="57" l="1"/>
  <c r="F26" i="57" s="1"/>
  <c r="C10" i="25"/>
  <c r="B10" i="25" s="1"/>
  <c r="B11" i="25"/>
  <c r="C14" i="25"/>
  <c r="B15" i="25"/>
  <c r="G386" i="60"/>
  <c r="G384" i="60"/>
  <c r="G383" i="60" s="1"/>
  <c r="G376" i="60"/>
  <c r="G368" i="60"/>
  <c r="G367" i="60" s="1"/>
  <c r="G366" i="60" s="1"/>
  <c r="G365" i="60" s="1"/>
  <c r="G363" i="60"/>
  <c r="G362" i="60" s="1"/>
  <c r="G361" i="60" s="1"/>
  <c r="G360" i="60" s="1"/>
  <c r="G359" i="60" s="1"/>
  <c r="G344" i="60"/>
  <c r="G343" i="60" s="1"/>
  <c r="G342" i="60" s="1"/>
  <c r="G341" i="60" s="1"/>
  <c r="G340" i="60" s="1"/>
  <c r="G338" i="60"/>
  <c r="G337" i="60" s="1"/>
  <c r="G336" i="60" s="1"/>
  <c r="G334" i="60"/>
  <c r="G332" i="60"/>
  <c r="G325" i="60"/>
  <c r="G324" i="60" s="1"/>
  <c r="G323" i="60" s="1"/>
  <c r="G322" i="60" s="1"/>
  <c r="G320" i="60"/>
  <c r="G318" i="60"/>
  <c r="G315" i="60"/>
  <c r="G314" i="60" s="1"/>
  <c r="G313" i="60" s="1"/>
  <c r="G311" i="60"/>
  <c r="G310" i="60" s="1"/>
  <c r="G309" i="60" s="1"/>
  <c r="G306" i="60"/>
  <c r="G305" i="60" s="1"/>
  <c r="G304" i="60" s="1"/>
  <c r="G301" i="60"/>
  <c r="G300" i="60" s="1"/>
  <c r="G299" i="60" s="1"/>
  <c r="G298" i="60" s="1"/>
  <c r="G297" i="60" s="1"/>
  <c r="G295" i="60"/>
  <c r="G294" i="60" s="1"/>
  <c r="G286" i="60"/>
  <c r="G285" i="60" s="1"/>
  <c r="G284" i="60" s="1"/>
  <c r="G281" i="60"/>
  <c r="G279" i="60"/>
  <c r="G276" i="60" s="1"/>
  <c r="G275" i="60"/>
  <c r="H275" i="60" s="1"/>
  <c r="I275" i="60" s="1"/>
  <c r="G262" i="60"/>
  <c r="G261" i="60" s="1"/>
  <c r="G253" i="60"/>
  <c r="G241" i="60"/>
  <c r="G236" i="60"/>
  <c r="G235" i="60" s="1"/>
  <c r="G234" i="60" s="1"/>
  <c r="G233" i="60" s="1"/>
  <c r="G231" i="60"/>
  <c r="G229" i="60"/>
  <c r="G227" i="60"/>
  <c r="G225" i="60"/>
  <c r="G223" i="60"/>
  <c r="G221" i="60"/>
  <c r="G218" i="60" s="1"/>
  <c r="G216" i="60"/>
  <c r="G212" i="60" s="1"/>
  <c r="G210" i="60"/>
  <c r="G208" i="60"/>
  <c r="G204" i="60"/>
  <c r="G203" i="60" s="1"/>
  <c r="G202" i="60" s="1"/>
  <c r="G194" i="60"/>
  <c r="G193" i="60" s="1"/>
  <c r="G173" i="60"/>
  <c r="G165" i="60"/>
  <c r="G160" i="60"/>
  <c r="G159" i="60" s="1"/>
  <c r="G158" i="60" s="1"/>
  <c r="G148" i="60"/>
  <c r="G147" i="60" s="1"/>
  <c r="G145" i="60"/>
  <c r="G143" i="60"/>
  <c r="G137" i="60"/>
  <c r="G136" i="60" s="1"/>
  <c r="G135" i="60" s="1"/>
  <c r="G134" i="60" s="1"/>
  <c r="G130" i="60"/>
  <c r="G129" i="60" s="1"/>
  <c r="G128" i="60" s="1"/>
  <c r="G127" i="60" s="1"/>
  <c r="G125" i="60"/>
  <c r="G123" i="60"/>
  <c r="G120" i="60"/>
  <c r="G119" i="60" s="1"/>
  <c r="G115" i="60"/>
  <c r="G113" i="60"/>
  <c r="G111" i="60"/>
  <c r="G95" i="60"/>
  <c r="G94" i="60" s="1"/>
  <c r="G93" i="60" s="1"/>
  <c r="I89" i="60"/>
  <c r="I88" i="60"/>
  <c r="G83" i="60"/>
  <c r="G80" i="60"/>
  <c r="G68" i="60"/>
  <c r="G67" i="60" s="1"/>
  <c r="G62" i="60"/>
  <c r="G61" i="60" s="1"/>
  <c r="G60" i="60" s="1"/>
  <c r="G58" i="60"/>
  <c r="G57" i="60" s="1"/>
  <c r="G46" i="60"/>
  <c r="G37" i="60"/>
  <c r="G36" i="60" s="1"/>
  <c r="G34" i="60"/>
  <c r="G33" i="60" s="1"/>
  <c r="G25" i="60"/>
  <c r="G24" i="60" s="1"/>
  <c r="G17" i="60"/>
  <c r="G66" i="60" l="1"/>
  <c r="G192" i="60"/>
  <c r="G92" i="60"/>
  <c r="G91" i="60" s="1"/>
  <c r="G392" i="60"/>
  <c r="G375" i="60"/>
  <c r="G374" i="60" s="1"/>
  <c r="G373" i="60" s="1"/>
  <c r="G331" i="60"/>
  <c r="G330" i="60" s="1"/>
  <c r="G382" i="60"/>
  <c r="G381" i="60" s="1"/>
  <c r="G380" i="60" s="1"/>
  <c r="G252" i="60"/>
  <c r="G251" i="60" s="1"/>
  <c r="C16" i="25"/>
  <c r="G179" i="60"/>
  <c r="G178" i="60" s="1"/>
  <c r="G177" i="60" s="1"/>
  <c r="H19" i="60"/>
  <c r="H16" i="60" s="1"/>
  <c r="H15" i="60" s="1"/>
  <c r="G42" i="60"/>
  <c r="G39" i="60" s="1"/>
  <c r="I44" i="60"/>
  <c r="I42" i="60" s="1"/>
  <c r="H276" i="60"/>
  <c r="G78" i="60"/>
  <c r="H78" i="60"/>
  <c r="G283" i="60"/>
  <c r="I168" i="60"/>
  <c r="I167" i="60" s="1"/>
  <c r="G16" i="60"/>
  <c r="G15" i="60" s="1"/>
  <c r="G14" i="60" s="1"/>
  <c r="G50" i="60"/>
  <c r="G49" i="60" s="1"/>
  <c r="G48" i="60" s="1"/>
  <c r="G122" i="60"/>
  <c r="G118" i="60" s="1"/>
  <c r="G240" i="60"/>
  <c r="G247" i="60"/>
  <c r="G246" i="60" s="1"/>
  <c r="G100" i="60"/>
  <c r="G99" i="60" s="1"/>
  <c r="G273" i="60"/>
  <c r="G272" i="60" s="1"/>
  <c r="G271" i="60" s="1"/>
  <c r="G270" i="60" s="1"/>
  <c r="G207" i="60"/>
  <c r="G206" i="60" s="1"/>
  <c r="G201" i="60" s="1"/>
  <c r="G110" i="60"/>
  <c r="G142" i="60"/>
  <c r="G141" i="60" s="1"/>
  <c r="G317" i="60"/>
  <c r="G308" i="60" s="1"/>
  <c r="E13" i="57"/>
  <c r="H14" i="60" l="1"/>
  <c r="G390" i="60"/>
  <c r="G98" i="60"/>
  <c r="I39" i="60"/>
  <c r="G23" i="60"/>
  <c r="H164" i="60"/>
  <c r="H163" i="60" s="1"/>
  <c r="G372" i="60"/>
  <c r="G164" i="60"/>
  <c r="G163" i="60" s="1"/>
  <c r="G157" i="60" s="1"/>
  <c r="G155" i="60" s="1"/>
  <c r="G303" i="60"/>
  <c r="G75" i="60"/>
  <c r="G70" i="60" s="1"/>
  <c r="G269" i="60"/>
  <c r="H75" i="60"/>
  <c r="H394" i="60" s="1"/>
  <c r="I278" i="60"/>
  <c r="I276" i="60" s="1"/>
  <c r="I22" i="60"/>
  <c r="I19" i="60" s="1"/>
  <c r="I16" i="60" s="1"/>
  <c r="I15" i="60" s="1"/>
  <c r="I14" i="60" s="1"/>
  <c r="G109" i="60"/>
  <c r="G108" i="60" s="1"/>
  <c r="G97" i="60" s="1"/>
  <c r="I78" i="60"/>
  <c r="G239" i="60"/>
  <c r="G238" i="60" s="1"/>
  <c r="G191" i="60" s="1"/>
  <c r="G117" i="60"/>
  <c r="G394" i="60" l="1"/>
  <c r="G8" i="60"/>
  <c r="I23" i="60"/>
  <c r="G391" i="60"/>
  <c r="G393" i="60"/>
  <c r="H157" i="60"/>
  <c r="H155" i="60" s="1"/>
  <c r="H393" i="60"/>
  <c r="G389" i="60"/>
  <c r="I164" i="60"/>
  <c r="I163" i="60" s="1"/>
  <c r="H70" i="60"/>
  <c r="H8" i="60" s="1"/>
  <c r="H389" i="60" s="1"/>
  <c r="I75" i="60"/>
  <c r="I394" i="60" s="1"/>
  <c r="G395" i="60" l="1"/>
  <c r="G396" i="60" s="1"/>
  <c r="H395" i="60"/>
  <c r="D13" i="53"/>
  <c r="D18" i="53" s="1"/>
  <c r="H396" i="60"/>
  <c r="I157" i="60"/>
  <c r="I155" i="60" s="1"/>
  <c r="I393" i="60"/>
  <c r="I70" i="60"/>
  <c r="I8" i="60" s="1"/>
  <c r="K8" i="60"/>
  <c r="I395" i="60" l="1"/>
  <c r="E13" i="53"/>
  <c r="E18" i="53" s="1"/>
  <c r="I389" i="60"/>
  <c r="I396" i="60" s="1"/>
  <c r="B12" i="25"/>
  <c r="B13" i="25"/>
  <c r="E11" i="57" l="1"/>
  <c r="E9" i="57"/>
  <c r="B14" i="25" l="1"/>
  <c r="B16" i="25" l="1"/>
</calcChain>
</file>

<file path=xl/comments1.xml><?xml version="1.0" encoding="utf-8"?>
<comments xmlns="http://schemas.openxmlformats.org/spreadsheetml/2006/main">
  <authors>
    <author>Ba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204"/>
          </rPr>
          <t>Ba: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<sst xmlns="http://schemas.openxmlformats.org/spreadsheetml/2006/main" count="1790" uniqueCount="463">
  <si>
    <t>(тыс.рублей)</t>
  </si>
  <si>
    <t>Цель гарантирования</t>
  </si>
  <si>
    <t>Общая сумма</t>
  </si>
  <si>
    <t>ИТОГО</t>
  </si>
  <si>
    <t>За счет источников финансирования дефицита бюджета</t>
  </si>
  <si>
    <t>За счет расходов   бюджета муниципального образования</t>
  </si>
  <si>
    <t>За счет источников финансирования дефицита республиканского бюджета Республики Алтай</t>
  </si>
  <si>
    <t>За счет расходов муниципального образования</t>
  </si>
  <si>
    <t>Наличие права регрессного требования гаранта к принципалу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</si>
  <si>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</si>
  <si>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</si>
  <si>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</si>
  <si>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Периодическая печать и издательства</t>
  </si>
  <si>
    <t>Культура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</si>
  <si>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</si>
  <si>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</si>
  <si>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</si>
  <si>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</si>
  <si>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Коммунальное хозяйство</t>
  </si>
  <si>
    <t>Жилищное хозяйство</t>
  </si>
  <si>
    <t>Сельское хозяйство и рыболовство</t>
  </si>
  <si>
    <t>Другие общегосударственные вопросы</t>
  </si>
  <si>
    <t>Резервные фонды</t>
  </si>
  <si>
    <t>№ п/п</t>
  </si>
  <si>
    <t>Наименование показателей</t>
  </si>
  <si>
    <t>3</t>
  </si>
  <si>
    <t>4</t>
  </si>
  <si>
    <t>5</t>
  </si>
  <si>
    <t>Наименование объекта</t>
  </si>
  <si>
    <t>Объем расходов всего</t>
  </si>
  <si>
    <t>за счет местного бюджета</t>
  </si>
  <si>
    <t>2017 год</t>
  </si>
  <si>
    <t>2016 год</t>
  </si>
  <si>
    <t>Другие вопросы в области национальной безопасности и правоохранительной деятельности</t>
  </si>
  <si>
    <t>Другие вопросы в области культуры, кинематографии</t>
  </si>
  <si>
    <t>(тыс. рублей)</t>
  </si>
  <si>
    <t>Программа муниципальных гарантий  муниципального образования "________ района"в валюте Российской Федерации на 2015 год</t>
  </si>
  <si>
    <t>Всего</t>
  </si>
  <si>
    <t>2. Общий объем бюджетных ассигнований, предусмотренных на исполнение муниципальных гарантий  муниципального образования "___________ района"  по возможным гарантийным случаям в 2015 году</t>
  </si>
  <si>
    <t>тыс. рублей</t>
  </si>
  <si>
    <t>КОД</t>
  </si>
  <si>
    <t>Наименование программы</t>
  </si>
  <si>
    <t>01</t>
  </si>
  <si>
    <t>02</t>
  </si>
  <si>
    <t>03</t>
  </si>
  <si>
    <t>04</t>
  </si>
  <si>
    <t>05</t>
  </si>
  <si>
    <t>06</t>
  </si>
  <si>
    <t>07</t>
  </si>
  <si>
    <t>08</t>
  </si>
  <si>
    <t>Итого</t>
  </si>
  <si>
    <t>Сумма                            на 2015 год</t>
  </si>
  <si>
    <t>за счет субсидий и иных межбюджетных трансфертов из республиканского бюджета Республики Алтай</t>
  </si>
  <si>
    <t>Показатели</t>
  </si>
  <si>
    <t>1</t>
  </si>
  <si>
    <t>2</t>
  </si>
  <si>
    <t>Наименование (категория) принципала</t>
  </si>
  <si>
    <t>Сумма гарантирования, тыс.рублей</t>
  </si>
  <si>
    <t>Проверка финансового состояния принципала</t>
  </si>
  <si>
    <t>Иные условия предоставления муниципальных гарантий</t>
  </si>
  <si>
    <t>1. Перечень муниципальных гарантий муниципального образования "__________________________"  , подлежащих предоставлению в 2015 году</t>
  </si>
  <si>
    <t xml:space="preserve">Исполнение муниципальных гарантий  </t>
  </si>
  <si>
    <t>Объем бюджетных ассигнований на исполнение муниципальных гарантий по возможным гарантийным случаям, тыс.рублей</t>
  </si>
  <si>
    <t>Программа муниципальных гарантий   муниципального образования "_________________"в валюте Российской Федерации на 2016-2017 годы</t>
  </si>
  <si>
    <t>ИТОГО:</t>
  </si>
  <si>
    <t>1. Перечень муниципальных гарантий муниципального образования "_______________________"  , подлежащих предоставлению на 2016 и 2017 годы</t>
  </si>
  <si>
    <t>2. Общий объем бюджетных ассигнований, предусмотренных на исполнение муниципальных гарантий  муниципального образования "__________________ района"по возможным гарантийным случаям в 2016 и 2017 годах</t>
  </si>
  <si>
    <t xml:space="preserve">Исполнение муниципальных гарантий </t>
  </si>
  <si>
    <t>в 2016 году</t>
  </si>
  <si>
    <t xml:space="preserve">в 2017 году </t>
  </si>
  <si>
    <t>Объем бюджетных ассигнований на исполнение муниципальных гарантий по возможным гарантийным случаям, тыс. рублей</t>
  </si>
  <si>
    <t>Раздел</t>
  </si>
  <si>
    <t>Подраздел</t>
  </si>
  <si>
    <t>Целевая статья</t>
  </si>
  <si>
    <t>Вид расходов</t>
  </si>
  <si>
    <t>Приложение 34
к решению «О бюджете 
муниципального образования "___________ район"
на 2015 год и на плановый 
период 2016 и 2017 годов»</t>
  </si>
  <si>
    <t>Приложение 33
к решению «О бюджете 
муниципального образования "___________ район"
на 2015 год и на плановый 
период 2016 и 2017 годов»</t>
  </si>
  <si>
    <t xml:space="preserve">Образование </t>
  </si>
  <si>
    <t xml:space="preserve">Муниципальная программа" Социальное развитие муниципального образования  «Онгудайский район» </t>
  </si>
  <si>
    <t>Подпрограмма  "Развитие  образования муниципального образования "Онгудайский район" на 2013-2018 гг."</t>
  </si>
  <si>
    <t>ВЦП "Развитие доступного дошкольного образования в муниципальном образовании "Онгудайский район" на 2013-2015 гг."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</si>
  <si>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</si>
  <si>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</si>
  <si>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</si>
  <si>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</si>
  <si>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</si>
  <si>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Субсидии бюджетным учреждениям на иные цели</t>
  </si>
  <si>
    <t>612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</si>
  <si>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</si>
  <si>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</si>
  <si>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</si>
  <si>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</si>
  <si>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</si>
  <si>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</si>
  <si>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</si>
  <si>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</si>
  <si>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</si>
  <si>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</si>
  <si>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0200000</t>
  </si>
  <si>
    <t>0230000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</si>
  <si>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</si>
  <si>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</si>
  <si>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</si>
  <si>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</si>
  <si>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</si>
  <si>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</si>
  <si>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</si>
  <si>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</si>
  <si>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</si>
  <si>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</si>
  <si>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</si>
  <si>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</si>
  <si>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</si>
  <si>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</si>
  <si>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</si>
  <si>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</si>
  <si>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</si>
  <si>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</si>
  <si>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</si>
  <si>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</si>
  <si>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</si>
  <si>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Социальная политика</t>
  </si>
  <si>
    <t>10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</si>
  <si>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</si>
  <si>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0232521</t>
  </si>
  <si>
    <t>Пособия, компенсации и иные социальные выплаты гражданам, кроме публичных нормативных обязательств</t>
  </si>
  <si>
    <t>321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</si>
  <si>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</si>
  <si>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</si>
  <si>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</si>
  <si>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</si>
  <si>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</si>
  <si>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</si>
  <si>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</si>
  <si>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</si>
  <si>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</si>
  <si>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</si>
  <si>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</si>
  <si>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</si>
  <si>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13</t>
  </si>
  <si>
    <t>99 0 0000</t>
  </si>
  <si>
    <t>Субвенции на осуществление государственных полномочий по лицензированию розничной продажи алкогольной продукции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</si>
  <si>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</si>
  <si>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</si>
  <si>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</si>
  <si>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</si>
  <si>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</si>
  <si>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Обслуживание государственного долга субъекта Российской Федерации</t>
  </si>
  <si>
    <t>720</t>
  </si>
  <si>
    <t>Национальная оборона</t>
  </si>
  <si>
    <t>00</t>
  </si>
  <si>
    <t>Мобилизационная  и вневойсковая подготовка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</si>
  <si>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</si>
  <si>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</si>
  <si>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</si>
  <si>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</si>
  <si>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</si>
  <si>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</si>
  <si>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</si>
  <si>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</si>
  <si>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</si>
  <si>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</si>
  <si>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</si>
  <si>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</si>
  <si>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</si>
  <si>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Высшее должностное лицо муниципального образования и его заместители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</si>
  <si>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</si>
  <si>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</si>
  <si>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Председатель представительного органа муниципального образования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</si>
  <si>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</si>
  <si>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</si>
  <si>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</si>
  <si>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</si>
  <si>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</si>
  <si>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 xml:space="preserve">Уплата налога на имущество организаций и земельного налога
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</si>
  <si>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</si>
  <si>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</si>
  <si>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</si>
  <si>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Материально-техническое обеспечение Контрольно-счетной палаты МО ".... район"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</si>
  <si>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</si>
  <si>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</si>
  <si>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</si>
  <si>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</si>
  <si>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</si>
  <si>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</si>
  <si>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</si>
  <si>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</si>
  <si>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</si>
  <si>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</si>
  <si>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</si>
  <si>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</si>
  <si>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>0413000</t>
  </si>
  <si>
    <t>Национальная экономика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</si>
  <si>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</si>
  <si>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</si>
  <si>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</si>
  <si>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</si>
  <si>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</si>
  <si>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</si>
  <si>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Программа комплексного развития систем коммунальной инфраструктуры муниципального образования "Онгудайский район" на 2013-2015гг.</t>
  </si>
  <si>
    <t>0422000</t>
  </si>
  <si>
    <t>Другие вопросы в области  национальной экономики</t>
  </si>
  <si>
    <t>12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</si>
  <si>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</si>
  <si>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</si>
  <si>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</si>
  <si>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</si>
  <si>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</si>
  <si>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</si>
  <si>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</si>
  <si>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</si>
  <si>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</si>
  <si>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</si>
  <si>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</si>
  <si>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</si>
  <si>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</si>
  <si>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</si>
  <si>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Жилищно-коммунальное хозяйство</t>
  </si>
  <si>
    <t>ВЦП "Устойчивое развитие сельских территорий муниципального образования "Онгудайский район" на 2013-2015 гг."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</si>
  <si>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</si>
  <si>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</si>
  <si>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</si>
  <si>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</si>
  <si>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</si>
  <si>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</si>
  <si>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Возмещение затрат организациям коммунального комплекса, предоставляющим коммунальные услуги по тарифам, не обеспечивающим возмещение издержек</t>
  </si>
  <si>
    <t>042Г502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</si>
  <si>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</si>
  <si>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</si>
  <si>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</si>
  <si>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</si>
  <si>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</si>
  <si>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</si>
  <si>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</si>
  <si>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</si>
  <si>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</si>
  <si>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</si>
  <si>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</si>
  <si>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</si>
  <si>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</si>
  <si>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</si>
  <si>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</si>
  <si>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</si>
  <si>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</si>
  <si>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</si>
  <si>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0210000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</si>
  <si>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</si>
  <si>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</si>
  <si>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</si>
  <si>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</si>
  <si>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</si>
  <si>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</si>
  <si>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</si>
  <si>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</si>
  <si>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</si>
  <si>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</si>
  <si>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</si>
  <si>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</si>
  <si>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</si>
  <si>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</si>
  <si>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</si>
  <si>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0213000</t>
  </si>
  <si>
    <t>Культура и кинематография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</si>
  <si>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</si>
  <si>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</si>
  <si>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</si>
  <si>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</si>
  <si>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</si>
  <si>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</si>
  <si>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</si>
  <si>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</si>
  <si>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Уплата налога на имущество организаций и земельного налога</t>
  </si>
  <si>
    <t>Подпрограмма "Развитие систем социальной поддержки населения муниципального образования "Онгудайский район" на 2013-2018 гг."</t>
  </si>
  <si>
    <t>ВЦП "Социальная защита населения (ветераны, институт семьи) в муниципальном образовании "Онгудайский район" на 2013-2015 гг."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</si>
  <si>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</si>
  <si>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</si>
  <si>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</si>
  <si>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</si>
  <si>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Итого условно утверждаемые расходы</t>
  </si>
  <si>
    <t>99</t>
  </si>
  <si>
    <t xml:space="preserve">Распределение бюджетных ассигнований бюджета муниципального образования "Онгудайский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</si>
  <si>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2015 год</t>
  </si>
  <si>
    <t>Муниципальная программа "Экономическое развитие муниципального образования "Онгудайский район"</t>
  </si>
  <si>
    <t>Муниципальная программа "Социальное развитие муниципального образования "Онгудайский район"</t>
  </si>
  <si>
    <t>Муниципальная программа "Управление муниципальными финансами и имуществом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</si>
  <si>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район"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</si>
  <si>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</si>
  <si>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</si>
  <si>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</si>
  <si>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</si>
  <si>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</si>
  <si>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</si>
  <si>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</si>
  <si>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</si>
  <si>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</si>
  <si>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</si>
  <si>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</si>
  <si>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 xml:space="preserve"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</t>
  </si>
  <si>
    <t>0311М00</t>
  </si>
  <si>
    <t>0422001</t>
  </si>
  <si>
    <t>МОУ "Еловская СОШ им.Э.М.Палкина" с.Ело  Онгудайского района Республики Алтай</t>
  </si>
  <si>
    <t>Полная средняя школа на 260 уч-ся с интернатом на 80 мест в с.Иня Онгудайского района Республики Алтай</t>
  </si>
  <si>
    <t>1.1.1.</t>
  </si>
  <si>
    <t xml:space="preserve">Субвенции на реализацию 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</si>
  <si>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</si>
  <si>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</si>
  <si>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</si>
  <si>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</si>
  <si>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</si>
  <si>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</si>
  <si>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</si>
  <si>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</si>
  <si>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</si>
  <si>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</si>
  <si>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</si>
  <si>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Дорожный фонд муниципального образования "Онгудайский район"</t>
  </si>
  <si>
    <t>04220Д0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</si>
  <si>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</si>
  <si>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</si>
  <si>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</si>
  <si>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</si>
  <si>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</si>
  <si>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</si>
  <si>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</si>
  <si>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</si>
  <si>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 xml:space="preserve"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</t>
  </si>
  <si>
    <t>02160Л0</t>
  </si>
  <si>
    <t>Обеспечение мероприятий , посвященных 70-летию Победы в  Великой Отечественной войне 1941 - 1945 годов</t>
  </si>
  <si>
    <t>Здравоохранение</t>
  </si>
  <si>
    <t>Другие вопросы в области здравоохранения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</si>
  <si>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</si>
  <si>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 xml:space="preserve">Непрограммные направления деятельности </t>
  </si>
  <si>
    <t>9900003</t>
  </si>
  <si>
    <t xml:space="preserve"> Прочие межбюджетные трансферты общего характера. 
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</si>
  <si>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</si>
  <si>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>Прочие межбюджетные трансферты общего характера</t>
  </si>
  <si>
    <t>Иные дотации</t>
  </si>
  <si>
    <t>512</t>
  </si>
  <si>
    <t>0312534</t>
  </si>
  <si>
    <t>9990000</t>
  </si>
  <si>
    <t>000</t>
  </si>
  <si>
    <t>Приложение 14</t>
  </si>
  <si>
    <t xml:space="preserve"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"Онгудайский район"                  </t>
  </si>
  <si>
    <t>на 2015год</t>
  </si>
  <si>
    <t>ВЦП  "Программа комплексного развития систем коммунальной инфраструктуры муниципального образования "Онгудайский район" на 2013-2015гг. "</t>
  </si>
  <si>
    <t xml:space="preserve"> Электроснабжение с. Онгудай (северо-восточная часть ) 3-я очередь</t>
  </si>
  <si>
    <t>0231506</t>
  </si>
  <si>
    <t>0231507</t>
  </si>
  <si>
    <t>0231508</t>
  </si>
  <si>
    <t xml:space="preserve">0413000 </t>
  </si>
  <si>
    <t>0412000</t>
  </si>
  <si>
    <t>0411000</t>
  </si>
  <si>
    <t>0410000</t>
  </si>
  <si>
    <t>Всего субвенций местным бюджетам</t>
  </si>
  <si>
    <t>Государственные полномочия Республики Алтай</t>
  </si>
  <si>
    <t>1.1.</t>
  </si>
  <si>
    <t>Субвенции на осуществление первичного воинского учета на территориях, где отсутствуют военные комиссариаты, 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</si>
  <si>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2.</t>
  </si>
  <si>
    <t>2.1.</t>
  </si>
  <si>
    <t>2.2.</t>
  </si>
  <si>
    <t>Охрана окружающей среды</t>
  </si>
  <si>
    <t>630</t>
  </si>
  <si>
    <t>Другие вопросы в области охраны окружающей среды</t>
  </si>
  <si>
    <t>Субсидии некоммерческим организациям</t>
  </si>
  <si>
    <t>Организация и регулирование использования охотничьих ресурсов</t>
  </si>
  <si>
    <t>9900004</t>
  </si>
  <si>
    <t>Дотация на выравнивание уровня бюджетной обеспеченности  из районного фонда  финансовой поддержки  поселений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</si>
  <si>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</si>
  <si>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Изменения</t>
  </si>
  <si>
    <t>Итого с изменениями 2015г</t>
  </si>
  <si>
    <t>Сумма  на 2015 год</t>
  </si>
  <si>
    <t xml:space="preserve">Приложение 18 </t>
  </si>
  <si>
    <t>Распределение межбюджетных трансфертов бюджетам сельских поселений муниципального образования "Онгудайский район" на 2015год</t>
  </si>
  <si>
    <t>Дотации на выравнивание уровня бюджетной обеспеченности сельских поселений муниципального образования</t>
  </si>
  <si>
    <t>3.</t>
  </si>
  <si>
    <t>3.1.</t>
  </si>
  <si>
    <t>Итого межбюджетные трансферты бюджетам сельских поселений муниципального образоваия</t>
  </si>
  <si>
    <t xml:space="preserve">Межбюджетные трансферты общего характера бюджетам сельских поселений муниципального образования </t>
  </si>
  <si>
    <t>Предоставление дотаций на выравнивание бюджетной обеспеченности бюджетам поселений за счет средств республиканского бюджета  в рамках подпрограммы "Повышение качества управления муниципальными финансами муниципального образования "Онгудайский район" на 2013-2018 г.г." муниципальной программы "Управление муниципальными финансами и имуществом  муниципального образования «Онгудайский район»</t>
  </si>
  <si>
    <t>Обеспечение деятельности  муниципального архива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</si>
  <si>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</si>
  <si>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9900008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</si>
  <si>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</si>
  <si>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</si>
  <si>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9900007</t>
  </si>
  <si>
    <t>412</t>
  </si>
  <si>
    <t>0220000</t>
  </si>
  <si>
    <t>0221000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</si>
  <si>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</si>
  <si>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Финансирование БУ ОКС муниципального образования "Онгудайский район"</t>
  </si>
  <si>
    <t>042Г503</t>
  </si>
  <si>
    <t>730</t>
  </si>
  <si>
    <t>Обслуживание муниципального долга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</si>
  <si>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</si>
  <si>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</si>
  <si>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</si>
  <si>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Обеспечение мероприятий, связанных с подготовкой и  ликвидацией  возникновения чрезвычайных ситуаций</t>
  </si>
  <si>
    <t>9900006</t>
  </si>
  <si>
    <t>0311М01</t>
  </si>
  <si>
    <t>Приложение 10</t>
  </si>
  <si>
    <t>Приложение 23</t>
  </si>
  <si>
    <t>3.2.</t>
  </si>
  <si>
    <t>3.2.1.</t>
  </si>
  <si>
    <t>3.2.2.</t>
  </si>
  <si>
    <t>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</si>
  <si>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3.2.3</t>
  </si>
  <si>
    <t>3.2.4.</t>
  </si>
  <si>
    <t>3.2.5</t>
  </si>
  <si>
    <t>3.2.6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</si>
  <si>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</si>
  <si>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</si>
  <si>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</si>
  <si>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Сумма на 2015 год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</si>
  <si>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</si>
  <si>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</si>
  <si>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</si>
  <si>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</si>
  <si>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</si>
  <si>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1.1</t>
  </si>
  <si>
    <t xml:space="preserve">Муниципальная программа "Развитие систем жизнеобеспечения и повышение безопасности населения муниципального образования "Онгудайский район"               </t>
  </si>
  <si>
    <t>1.1.1</t>
  </si>
  <si>
    <t xml:space="preserve"> Асфальтирование автомобильной дороги  на участке от ул Советской 164 до ул Космонавтов 80 ( подъезд к ЦРБ)</t>
  </si>
  <si>
    <t>1.1.2</t>
  </si>
  <si>
    <t>Проведение межевых работ  по внутрипоселковым дорогам в сельских поселениях</t>
  </si>
  <si>
    <t>1.1.3</t>
  </si>
  <si>
    <t>Резервные средства на  случай непредвиденных чрезвычайных расходов</t>
  </si>
  <si>
    <t>1.1.4</t>
  </si>
  <si>
    <t>Приложение 21</t>
  </si>
  <si>
    <t>Изменение</t>
  </si>
  <si>
    <t>Передача полномочий  сельским поселениям по дорожной деятельности в отношении автомобильных дорог местного значения в границах населенных пунктов поселения и обеспечение безопасности  дорожного движения на них.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</si>
  <si>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</si>
  <si>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540</t>
  </si>
  <si>
    <t>Иные межбюджетные трансферты</t>
  </si>
  <si>
    <t>0414000</t>
  </si>
  <si>
    <t>Финансирование содержания коммунального хозяйства в части водоснабжения населения питьевой водой</t>
  </si>
  <si>
    <t>0422002</t>
  </si>
  <si>
    <t>Другие вопросы в области физической культуры и спорта.</t>
  </si>
  <si>
    <t>Мероприятия в области обеспечения  культурно-досугового  обслуживания населения</t>
  </si>
  <si>
    <t>Мероприятия в области обеспечения  библиотечного обслуживания населения</t>
  </si>
  <si>
    <t>Мероприятия в области технического  обеспечения  деятельности  отдела</t>
  </si>
  <si>
    <t>0211001</t>
  </si>
  <si>
    <t>0216001</t>
  </si>
  <si>
    <t>021Л000</t>
  </si>
  <si>
    <t>021Л001</t>
  </si>
  <si>
    <t xml:space="preserve"> Распределение средств муниципального дорожного фонда муниципального образования "Онгудайский район" на 2015 год</t>
  </si>
  <si>
    <t>Организация в границах поселения тепло- и  водоснабжения населения, водоотведения, снабжения населения топливом в пределах полномочий, установленных законодательством Росийской Федерации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</si>
  <si>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 дорожного движения на них, включая  создание  и обеспечение функционирования парковой , осуществление муниципального контроля за сохранностью автомобильных дорог местного значения в границах населенных пунктов поселения, а  так же осуществление иных полномочий в области использования  автомобильных дорог и осуществления дорожной деятельности в соответствии с законодательством Российской Федерации</t>
  </si>
  <si>
    <t>Организация ритуальных услуг и содержание мест захоронения</t>
  </si>
  <si>
    <t xml:space="preserve">Организация сбора и вывоза  бытовых отходов  и мусора; организация  утилизации и переработки бытовых  и промышленных отходов </t>
  </si>
  <si>
    <t>Содержание  муниципального жилищного фонда,  осуществление муниципального жилищного контроля, а так же иных полномочий органов местного самоуправленияв соответствии с законодательством Российской Федерации, кроме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строительства, создания условий для жилищного строительства. Осуществление мероприятий  по признанию граждан  нуждающимися в улучшении жилищных условий в рамках реализации мероприятий по улучшению жилищных условий граждан, проживающих в сельской местности, в том числе молодых семей и молодых специалистов</t>
  </si>
  <si>
    <t>Организация и осуществление мероприятий  по территориальной обороне  и гражданской обороне,  защите населения и территории поселения  от чрезвычайных ситуаций природного и техногенного характера; Создание , содержание и организация  деятельности аварийно-спасательных служб и (или) авраийно-спасательных формирований на территории  поселения; Осуществление мероприятий по обеспечению безопасности людей на водных объектах, охране их жизни  и здоровья. Полномочия передаются   в части предупреждения, информирования, оповещения и эвакуации населения из зоныЧС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</si>
  <si>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</si>
  <si>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№12-1)</t>
  </si>
  <si>
    <t xml:space="preserve">
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12-1)</t>
  </si>
  <si>
    <t>9900011</t>
  </si>
  <si>
    <t>Реконструкция  водопровода в с Купчегень Онгудайского района  Республики Алтай</t>
  </si>
  <si>
    <t>Мероприятия в области поддержки малого и среднего предпринимательства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</si>
  <si>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от26.02.2015г. № 12-1)</t>
  </si>
  <si>
    <t>0222000</t>
  </si>
  <si>
    <t>023Л000</t>
  </si>
  <si>
    <t>99000Ш2</t>
  </si>
  <si>
    <t>990Л800</t>
  </si>
  <si>
    <t>0100800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</si>
</sst>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0000"/>
    <numFmt numFmtId="168" formatCode="0.000"/>
    <numFmt numFmtId="169" formatCode="_-* #,##0_р_._-;\-* #,##0_р_._-;_-* &quot;-&quot;?_р_._-;_-@_-"/>
    <numFmt numFmtId="170" formatCode="_(* #,##0.00_);_(* \(#,##0.00\);_(* &quot;-&quot;??_);_(@_)"/>
    <numFmt numFmtId="171" formatCode="0.00000"/>
    <numFmt numFmtId="172" formatCode="#,##0.00_р_.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i/>
      <sz val="12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1" fillId="0" borderId="0" applyNumberFormat="0" applyFont="0" applyFill="0" applyBorder="0" applyAlignment="0" applyProtection="0">
      <alignment vertical="top"/>
    </xf>
    <xf numFmtId="0" fontId="22" fillId="0" borderId="0">
      <alignment vertical="top"/>
    </xf>
    <xf numFmtId="0" fontId="3" fillId="0" borderId="0"/>
    <xf numFmtId="0" fontId="4" fillId="0" borderId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38" fillId="0" borderId="0"/>
    <xf numFmtId="0" fontId="21" fillId="0" borderId="0"/>
    <xf numFmtId="0" fontId="2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11" fillId="0" borderId="0"/>
    <xf numFmtId="0" fontId="4" fillId="0" borderId="0"/>
    <xf numFmtId="0" fontId="1" fillId="0" borderId="0"/>
    <xf numFmtId="0" fontId="4" fillId="0" borderId="0"/>
    <xf numFmtId="0" fontId="4" fillId="0" borderId="0"/>
    <xf numFmtId="43" fontId="24" fillId="0" borderId="0" applyFont="0" applyFill="0" applyBorder="0" applyAlignment="0" applyProtection="0"/>
    <xf numFmtId="0" fontId="21" fillId="0" borderId="0"/>
  </cellStyleXfs>
  <cellXfs count="371">
    <xf numFmtId="0" fontId="0" fillId="0" borderId="0" xfId="0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horizontal="right" wrapText="1"/>
    </xf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justify" wrapText="1"/>
    </xf>
    <xf numFmtId="4" fontId="0" fillId="0" borderId="0" xfId="0" applyNumberFormat="1" applyBorder="1" applyAlignment="1">
      <alignment wrapText="1"/>
    </xf>
    <xf numFmtId="0" fontId="9" fillId="0" borderId="0" xfId="0" applyFont="1" applyFill="1"/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7" fillId="0" borderId="0" xfId="0" applyFont="1"/>
    <xf numFmtId="0" fontId="11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0" fillId="3" borderId="0" xfId="0" applyFont="1" applyFill="1" applyAlignment="1">
      <alignment horizontal="justify" vertical="center"/>
    </xf>
    <xf numFmtId="0" fontId="0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justify" vertical="center"/>
    </xf>
    <xf numFmtId="166" fontId="6" fillId="3" borderId="0" xfId="8" applyNumberFormat="1" applyFont="1" applyFill="1" applyBorder="1" applyAlignment="1">
      <alignment horizontal="center" wrapText="1"/>
    </xf>
    <xf numFmtId="0" fontId="25" fillId="3" borderId="0" xfId="0" applyFont="1" applyFill="1" applyAlignment="1">
      <alignment horizontal="justify" vertical="center"/>
    </xf>
    <xf numFmtId="0" fontId="25" fillId="3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justify" wrapText="1"/>
    </xf>
    <xf numFmtId="0" fontId="26" fillId="3" borderId="1" xfId="0" applyFont="1" applyFill="1" applyBorder="1" applyAlignment="1">
      <alignment horizontal="justify" wrapText="1"/>
    </xf>
    <xf numFmtId="0" fontId="0" fillId="3" borderId="0" xfId="0" applyFont="1" applyFill="1" applyAlignment="1">
      <alignment horizontal="justify" vertical="center" wrapText="1"/>
    </xf>
    <xf numFmtId="166" fontId="0" fillId="3" borderId="0" xfId="8" applyNumberFormat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justify" vertical="center" wrapText="1"/>
    </xf>
    <xf numFmtId="0" fontId="11" fillId="0" borderId="0" xfId="9" applyFill="1" applyBorder="1"/>
    <xf numFmtId="0" fontId="14" fillId="0" borderId="0" xfId="9" applyFont="1" applyFill="1" applyBorder="1"/>
    <xf numFmtId="0" fontId="29" fillId="0" borderId="0" xfId="9" applyFont="1" applyFill="1" applyBorder="1"/>
    <xf numFmtId="1" fontId="29" fillId="0" borderId="0" xfId="9" applyNumberFormat="1" applyFont="1" applyFill="1" applyBorder="1"/>
    <xf numFmtId="49" fontId="15" fillId="0" borderId="0" xfId="9" applyNumberFormat="1" applyFont="1" applyFill="1" applyBorder="1" applyAlignment="1">
      <alignment horizontal="left" vertical="center"/>
    </xf>
    <xf numFmtId="0" fontId="14" fillId="0" borderId="0" xfId="9" applyFont="1" applyFill="1" applyBorder="1" applyAlignment="1">
      <alignment horizontal="center"/>
    </xf>
    <xf numFmtId="1" fontId="14" fillId="0" borderId="0" xfId="9" applyNumberFormat="1" applyFont="1" applyFill="1" applyBorder="1" applyAlignment="1">
      <alignment horizontal="center"/>
    </xf>
    <xf numFmtId="0" fontId="11" fillId="0" borderId="0" xfId="9" applyFill="1"/>
    <xf numFmtId="0" fontId="11" fillId="0" borderId="25" xfId="9" applyFont="1" applyFill="1" applyBorder="1" applyAlignment="1">
      <alignment horizontal="center" vertical="center"/>
    </xf>
    <xf numFmtId="0" fontId="14" fillId="0" borderId="25" xfId="9" applyFont="1" applyFill="1" applyBorder="1"/>
    <xf numFmtId="0" fontId="11" fillId="0" borderId="0" xfId="9" applyFont="1" applyFill="1"/>
    <xf numFmtId="166" fontId="27" fillId="0" borderId="0" xfId="9" applyNumberFormat="1" applyFont="1" applyFill="1" applyBorder="1"/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0" fillId="0" borderId="0" xfId="0" applyFill="1"/>
    <xf numFmtId="0" fontId="11" fillId="0" borderId="0" xfId="0" applyFont="1" applyFill="1"/>
    <xf numFmtId="0" fontId="16" fillId="0" borderId="0" xfId="0" applyFont="1"/>
    <xf numFmtId="167" fontId="11" fillId="0" borderId="0" xfId="0" applyNumberFormat="1" applyFont="1" applyBorder="1"/>
    <xf numFmtId="0" fontId="11" fillId="0" borderId="9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17" fillId="0" borderId="0" xfId="0" applyFont="1" applyFill="1" applyAlignment="1">
      <alignment horizontal="center" vertical="top" wrapText="1"/>
    </xf>
    <xf numFmtId="0" fontId="17" fillId="0" borderId="0" xfId="0" applyFont="1" applyFill="1" applyAlignment="1">
      <alignment vertical="top" wrapText="1"/>
    </xf>
    <xf numFmtId="49" fontId="17" fillId="0" borderId="0" xfId="0" applyNumberFormat="1" applyFont="1" applyFill="1" applyAlignment="1">
      <alignment horizontal="center" vertical="top" wrapText="1"/>
    </xf>
    <xf numFmtId="0" fontId="18" fillId="0" borderId="0" xfId="0" applyFont="1" applyFill="1"/>
    <xf numFmtId="0" fontId="25" fillId="0" borderId="0" xfId="0" applyFont="1"/>
    <xf numFmtId="0" fontId="9" fillId="3" borderId="0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justify" vertical="center" wrapText="1"/>
    </xf>
    <xf numFmtId="166" fontId="9" fillId="3" borderId="0" xfId="8" applyNumberFormat="1" applyFont="1" applyFill="1" applyBorder="1" applyAlignment="1">
      <alignment horizontal="center" wrapText="1"/>
    </xf>
    <xf numFmtId="0" fontId="25" fillId="3" borderId="0" xfId="0" applyFont="1" applyFill="1" applyAlignment="1">
      <alignment horizontal="justify" vertical="center" wrapText="1"/>
    </xf>
    <xf numFmtId="166" fontId="25" fillId="3" borderId="0" xfId="8" applyNumberFormat="1" applyFont="1" applyFill="1" applyAlignment="1">
      <alignment horizontal="center" vertical="center" wrapText="1"/>
    </xf>
    <xf numFmtId="43" fontId="30" fillId="3" borderId="0" xfId="0" applyNumberFormat="1" applyFont="1" applyFill="1" applyAlignment="1">
      <alignment horizontal="right" shrinkToFi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165" fontId="6" fillId="0" borderId="0" xfId="0" applyNumberFormat="1" applyFont="1" applyAlignment="1">
      <alignment horizontal="right" vertical="center" wrapText="1"/>
    </xf>
    <xf numFmtId="1" fontId="6" fillId="0" borderId="0" xfId="9" applyNumberFormat="1" applyFont="1" applyFill="1" applyBorder="1" applyAlignment="1">
      <alignment horizontal="center"/>
    </xf>
    <xf numFmtId="0" fontId="6" fillId="0" borderId="20" xfId="9" applyFont="1" applyFill="1" applyBorder="1"/>
    <xf numFmtId="0" fontId="6" fillId="0" borderId="21" xfId="9" applyFont="1" applyFill="1" applyBorder="1"/>
    <xf numFmtId="0" fontId="6" fillId="0" borderId="0" xfId="9" applyFont="1" applyFill="1" applyBorder="1"/>
    <xf numFmtId="0" fontId="6" fillId="0" borderId="14" xfId="9" applyFont="1" applyFill="1" applyBorder="1"/>
    <xf numFmtId="0" fontId="9" fillId="0" borderId="0" xfId="9" applyFont="1" applyFill="1" applyBorder="1"/>
    <xf numFmtId="0" fontId="9" fillId="0" borderId="17" xfId="9" applyFont="1" applyFill="1" applyBorder="1"/>
    <xf numFmtId="0" fontId="9" fillId="0" borderId="18" xfId="9" applyFont="1" applyFill="1" applyBorder="1"/>
    <xf numFmtId="0" fontId="9" fillId="0" borderId="19" xfId="9" applyFont="1" applyFill="1" applyBorder="1"/>
    <xf numFmtId="166" fontId="9" fillId="0" borderId="0" xfId="9" applyNumberFormat="1" applyFont="1" applyFill="1" applyBorder="1"/>
    <xf numFmtId="164" fontId="9" fillId="0" borderId="20" xfId="9" applyNumberFormat="1" applyFont="1" applyFill="1" applyBorder="1"/>
    <xf numFmtId="0" fontId="9" fillId="0" borderId="20" xfId="9" applyFont="1" applyFill="1" applyBorder="1"/>
    <xf numFmtId="0" fontId="9" fillId="0" borderId="14" xfId="9" applyFont="1" applyFill="1" applyBorder="1"/>
    <xf numFmtId="0" fontId="9" fillId="0" borderId="16" xfId="9" applyFont="1" applyFill="1" applyBorder="1"/>
    <xf numFmtId="0" fontId="9" fillId="0" borderId="13" xfId="9" applyFont="1" applyFill="1" applyBorder="1"/>
    <xf numFmtId="0" fontId="6" fillId="0" borderId="13" xfId="9" applyFont="1" applyFill="1" applyBorder="1"/>
    <xf numFmtId="166" fontId="10" fillId="3" borderId="1" xfId="8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/>
    </xf>
    <xf numFmtId="0" fontId="0" fillId="0" borderId="0" xfId="0" applyFont="1"/>
    <xf numFmtId="0" fontId="35" fillId="0" borderId="0" xfId="0" applyFont="1"/>
    <xf numFmtId="0" fontId="11" fillId="0" borderId="22" xfId="9" applyFont="1" applyFill="1" applyBorder="1"/>
    <xf numFmtId="0" fontId="11" fillId="0" borderId="23" xfId="9" applyFont="1" applyFill="1" applyBorder="1"/>
    <xf numFmtId="0" fontId="11" fillId="0" borderId="0" xfId="9" applyFont="1" applyFill="1" applyBorder="1"/>
    <xf numFmtId="0" fontId="11" fillId="0" borderId="15" xfId="9" applyFont="1" applyFill="1" applyBorder="1"/>
    <xf numFmtId="164" fontId="11" fillId="0" borderId="20" xfId="9" applyNumberFormat="1" applyFont="1" applyFill="1" applyBorder="1"/>
    <xf numFmtId="169" fontId="11" fillId="0" borderId="0" xfId="9" applyNumberFormat="1" applyFont="1" applyFill="1" applyBorder="1"/>
    <xf numFmtId="0" fontId="28" fillId="0" borderId="0" xfId="0" applyFont="1" applyFill="1" applyAlignment="1">
      <alignment horizontal="left" vertical="top" wrapText="1"/>
    </xf>
    <xf numFmtId="49" fontId="11" fillId="0" borderId="1" xfId="14" applyNumberFormat="1" applyFont="1" applyFill="1" applyBorder="1" applyAlignment="1">
      <alignment horizontal="left"/>
    </xf>
    <xf numFmtId="0" fontId="11" fillId="0" borderId="1" xfId="14" applyFont="1" applyFill="1" applyBorder="1" applyAlignment="1">
      <alignment horizontal="left" wrapText="1"/>
    </xf>
    <xf numFmtId="0" fontId="11" fillId="0" borderId="1" xfId="14" applyFont="1" applyFill="1" applyBorder="1" applyAlignment="1">
      <alignment horizontal="left"/>
    </xf>
    <xf numFmtId="0" fontId="11" fillId="0" borderId="1" xfId="14" applyNumberFormat="1" applyFont="1" applyFill="1" applyBorder="1" applyAlignment="1" applyProtection="1">
      <alignment horizontal="left" wrapText="1"/>
    </xf>
    <xf numFmtId="0" fontId="11" fillId="0" borderId="1" xfId="6" applyFont="1" applyFill="1" applyBorder="1" applyAlignment="1">
      <alignment horizontal="left" wrapText="1" shrinkToFit="1"/>
    </xf>
    <xf numFmtId="0" fontId="11" fillId="0" borderId="1" xfId="16" applyFont="1" applyFill="1" applyBorder="1" applyAlignment="1">
      <alignment horizontal="left" wrapText="1"/>
    </xf>
    <xf numFmtId="0" fontId="11" fillId="0" borderId="1" xfId="17" applyFont="1" applyFill="1" applyBorder="1" applyAlignment="1">
      <alignment horizontal="left" wrapText="1"/>
    </xf>
    <xf numFmtId="0" fontId="12" fillId="0" borderId="0" xfId="0" applyFont="1"/>
    <xf numFmtId="0" fontId="35" fillId="0" borderId="1" xfId="19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26" fillId="3" borderId="1" xfId="8" applyNumberFormat="1" applyFont="1" applyFill="1" applyBorder="1" applyAlignment="1">
      <alignment horizontal="center" vertical="center" wrapText="1"/>
    </xf>
    <xf numFmtId="43" fontId="11" fillId="0" borderId="3" xfId="20" applyNumberFormat="1" applyFont="1" applyBorder="1" applyAlignment="1">
      <alignment vertical="center"/>
    </xf>
    <xf numFmtId="166" fontId="11" fillId="0" borderId="3" xfId="10" applyNumberFormat="1" applyFont="1" applyFill="1" applyBorder="1" applyAlignment="1">
      <alignment horizontal="center"/>
    </xf>
    <xf numFmtId="166" fontId="11" fillId="0" borderId="6" xfId="10" applyNumberFormat="1" applyFont="1" applyFill="1" applyBorder="1" applyAlignment="1">
      <alignment horizontal="center"/>
    </xf>
    <xf numFmtId="166" fontId="11" fillId="0" borderId="24" xfId="10" applyNumberFormat="1" applyFont="1" applyFill="1" applyBorder="1"/>
    <xf numFmtId="166" fontId="11" fillId="0" borderId="15" xfId="10" applyNumberFormat="1" applyFont="1" applyFill="1" applyBorder="1"/>
    <xf numFmtId="166" fontId="9" fillId="0" borderId="14" xfId="10" applyNumberFormat="1" applyFont="1" applyFill="1" applyBorder="1"/>
    <xf numFmtId="164" fontId="11" fillId="0" borderId="3" xfId="10" applyNumberFormat="1" applyFont="1" applyFill="1" applyBorder="1" applyAlignment="1">
      <alignment horizontal="center"/>
    </xf>
    <xf numFmtId="164" fontId="11" fillId="0" borderId="6" xfId="10" applyNumberFormat="1" applyFont="1" applyFill="1" applyBorder="1" applyAlignment="1">
      <alignment horizontal="center"/>
    </xf>
    <xf numFmtId="166" fontId="11" fillId="0" borderId="19" xfId="10" applyNumberFormat="1" applyFont="1" applyFill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center" vertical="center"/>
    </xf>
    <xf numFmtId="0" fontId="42" fillId="0" borderId="8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top" wrapText="1"/>
    </xf>
    <xf numFmtId="0" fontId="39" fillId="0" borderId="1" xfId="22" applyFont="1" applyBorder="1" applyAlignment="1">
      <alignment horizontal="left" wrapText="1"/>
    </xf>
    <xf numFmtId="0" fontId="39" fillId="0" borderId="1" xfId="22" applyFont="1" applyFill="1" applyBorder="1" applyAlignment="1">
      <alignment horizontal="left" wrapText="1"/>
    </xf>
    <xf numFmtId="49" fontId="39" fillId="0" borderId="1" xfId="22" applyNumberFormat="1" applyFont="1" applyFill="1" applyBorder="1" applyAlignment="1">
      <alignment horizontal="left"/>
    </xf>
    <xf numFmtId="49" fontId="39" fillId="0" borderId="1" xfId="22" applyNumberFormat="1" applyFont="1" applyBorder="1" applyAlignment="1">
      <alignment horizontal="left"/>
    </xf>
    <xf numFmtId="0" fontId="39" fillId="0" borderId="1" xfId="22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top" wrapText="1"/>
    </xf>
    <xf numFmtId="0" fontId="39" fillId="0" borderId="1" xfId="22" applyFont="1" applyBorder="1" applyAlignment="1">
      <alignment horizontal="justify" vertical="center" wrapText="1"/>
    </xf>
    <xf numFmtId="49" fontId="39" fillId="0" borderId="1" xfId="22" applyNumberFormat="1" applyFont="1" applyBorder="1" applyAlignment="1">
      <alignment horizontal="left" wrapText="1"/>
    </xf>
    <xf numFmtId="0" fontId="39" fillId="0" borderId="8" xfId="22" applyFont="1" applyFill="1" applyBorder="1" applyAlignment="1">
      <alignment horizontal="left" wrapText="1"/>
    </xf>
    <xf numFmtId="0" fontId="39" fillId="0" borderId="8" xfId="22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center" vertical="top" wrapText="1"/>
    </xf>
    <xf numFmtId="0" fontId="42" fillId="0" borderId="1" xfId="23" applyFont="1" applyFill="1" applyBorder="1" applyAlignment="1">
      <alignment horizontal="center" vertical="center" wrapText="1"/>
    </xf>
    <xf numFmtId="49" fontId="13" fillId="0" borderId="1" xfId="23" applyNumberFormat="1" applyFont="1" applyFill="1" applyBorder="1" applyAlignment="1">
      <alignment horizontal="center" vertical="center" wrapText="1"/>
    </xf>
    <xf numFmtId="0" fontId="19" fillId="0" borderId="1" xfId="23" applyFont="1" applyFill="1" applyBorder="1" applyAlignment="1">
      <alignment horizontal="center" vertical="top" wrapText="1"/>
    </xf>
    <xf numFmtId="49" fontId="19" fillId="0" borderId="1" xfId="23" applyNumberFormat="1" applyFont="1" applyFill="1" applyBorder="1" applyAlignment="1">
      <alignment horizontal="center" vertical="top" wrapText="1"/>
    </xf>
    <xf numFmtId="0" fontId="19" fillId="0" borderId="1" xfId="23" applyFont="1" applyFill="1" applyBorder="1" applyAlignment="1">
      <alignment horizontal="center" vertical="top"/>
    </xf>
    <xf numFmtId="0" fontId="11" fillId="0" borderId="1" xfId="24" applyFont="1" applyFill="1" applyBorder="1" applyAlignment="1">
      <alignment horizontal="left" wrapText="1" shrinkToFit="1"/>
    </xf>
    <xf numFmtId="49" fontId="11" fillId="0" borderId="1" xfId="24" applyNumberFormat="1" applyFont="1" applyFill="1" applyBorder="1" applyAlignment="1">
      <alignment horizontal="left" wrapText="1"/>
    </xf>
    <xf numFmtId="0" fontId="11" fillId="0" borderId="1" xfId="23" applyFont="1" applyFill="1" applyBorder="1" applyAlignment="1">
      <alignment horizontal="left" wrapText="1"/>
    </xf>
    <xf numFmtId="0" fontId="11" fillId="0" borderId="1" xfId="22" applyFont="1" applyFill="1" applyBorder="1" applyAlignment="1">
      <alignment horizontal="left" vertical="center" wrapText="1"/>
    </xf>
    <xf numFmtId="0" fontId="11" fillId="0" borderId="1" xfId="23" applyFont="1" applyFill="1" applyBorder="1" applyAlignment="1">
      <alignment horizontal="left" wrapText="1" shrinkToFit="1"/>
    </xf>
    <xf numFmtId="49" fontId="11" fillId="0" borderId="1" xfId="24" applyNumberFormat="1" applyFont="1" applyFill="1" applyBorder="1" applyAlignment="1">
      <alignment horizontal="left" wrapText="1" shrinkToFit="1"/>
    </xf>
    <xf numFmtId="170" fontId="11" fillId="0" borderId="1" xfId="25" applyNumberFormat="1" applyFont="1" applyFill="1" applyBorder="1" applyAlignment="1">
      <alignment horizontal="left" wrapText="1"/>
    </xf>
    <xf numFmtId="0" fontId="11" fillId="0" borderId="1" xfId="22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 wrapText="1"/>
    </xf>
    <xf numFmtId="49" fontId="27" fillId="0" borderId="1" xfId="14" applyNumberFormat="1" applyFont="1" applyFill="1" applyBorder="1" applyAlignment="1">
      <alignment horizontal="left"/>
    </xf>
    <xf numFmtId="49" fontId="11" fillId="0" borderId="1" xfId="23" applyNumberFormat="1" applyFont="1" applyFill="1" applyBorder="1" applyAlignment="1">
      <alignment horizontal="left"/>
    </xf>
    <xf numFmtId="49" fontId="11" fillId="0" borderId="1" xfId="14" applyNumberFormat="1" applyFont="1" applyFill="1" applyBorder="1" applyAlignment="1">
      <alignment horizontal="left" vertical="center"/>
    </xf>
    <xf numFmtId="49" fontId="39" fillId="0" borderId="1" xfId="22" applyNumberFormat="1" applyFont="1" applyBorder="1" applyAlignment="1">
      <alignment horizontal="left" vertical="center"/>
    </xf>
    <xf numFmtId="0" fontId="11" fillId="0" borderId="8" xfId="14" applyFont="1" applyFill="1" applyBorder="1" applyAlignment="1">
      <alignment horizontal="left" wrapText="1"/>
    </xf>
    <xf numFmtId="16" fontId="11" fillId="0" borderId="1" xfId="6" applyNumberFormat="1" applyFont="1" applyFill="1" applyBorder="1" applyAlignment="1">
      <alignment horizontal="left" wrapText="1" shrinkToFit="1"/>
    </xf>
    <xf numFmtId="0" fontId="11" fillId="0" borderId="1" xfId="17" applyFont="1" applyFill="1" applyBorder="1" applyAlignment="1">
      <alignment horizontal="left" vertical="center" wrapText="1"/>
    </xf>
    <xf numFmtId="0" fontId="17" fillId="0" borderId="1" xfId="23" applyFont="1" applyFill="1" applyBorder="1" applyAlignment="1">
      <alignment vertical="top" wrapText="1"/>
    </xf>
    <xf numFmtId="49" fontId="17" fillId="0" borderId="1" xfId="23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right"/>
    </xf>
    <xf numFmtId="0" fontId="8" fillId="0" borderId="1" xfId="11" applyFont="1" applyBorder="1" applyAlignment="1">
      <alignment vertical="top" wrapText="1"/>
    </xf>
    <xf numFmtId="0" fontId="8" fillId="0" borderId="1" xfId="19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wrapText="1"/>
    </xf>
    <xf numFmtId="2" fontId="8" fillId="0" borderId="1" xfId="0" applyNumberFormat="1" applyFont="1" applyBorder="1" applyAlignment="1">
      <alignment horizontal="center" vertical="top" wrapText="1"/>
    </xf>
    <xf numFmtId="0" fontId="43" fillId="0" borderId="0" xfId="0" applyFont="1"/>
    <xf numFmtId="0" fontId="8" fillId="0" borderId="1" xfId="0" applyFont="1" applyBorder="1" applyAlignment="1">
      <alignment vertical="top" wrapText="1"/>
    </xf>
    <xf numFmtId="0" fontId="37" fillId="0" borderId="8" xfId="15" applyFont="1" applyFill="1" applyBorder="1" applyAlignment="1">
      <alignment horizontal="left" vertical="center" wrapText="1"/>
    </xf>
    <xf numFmtId="0" fontId="36" fillId="0" borderId="8" xfId="15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center" vertical="top" wrapText="1"/>
    </xf>
    <xf numFmtId="0" fontId="44" fillId="0" borderId="0" xfId="0" applyFont="1"/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39" fillId="0" borderId="1" xfId="22" applyNumberFormat="1" applyFont="1" applyFill="1" applyBorder="1" applyAlignment="1">
      <alignment horizontal="left" wrapText="1"/>
    </xf>
    <xf numFmtId="3" fontId="39" fillId="0" borderId="1" xfId="22" applyNumberFormat="1" applyFont="1" applyBorder="1" applyAlignment="1">
      <alignment horizontal="left" wrapText="1"/>
    </xf>
    <xf numFmtId="0" fontId="7" fillId="0" borderId="1" xfId="9" applyFont="1" applyFill="1" applyBorder="1" applyAlignment="1">
      <alignment horizontal="justify" vertical="center" wrapText="1"/>
    </xf>
    <xf numFmtId="0" fontId="6" fillId="0" borderId="1" xfId="9" applyFont="1" applyFill="1" applyBorder="1" applyAlignment="1">
      <alignment horizontal="justify" vertical="center" wrapText="1"/>
    </xf>
    <xf numFmtId="1" fontId="6" fillId="0" borderId="1" xfId="9" applyNumberFormat="1" applyFont="1" applyFill="1" applyBorder="1" applyAlignment="1" applyProtection="1">
      <alignment horizontal="justify" vertical="center" wrapText="1"/>
      <protection locked="0"/>
    </xf>
    <xf numFmtId="43" fontId="7" fillId="0" borderId="1" xfId="20" applyNumberFormat="1" applyFont="1" applyBorder="1" applyAlignment="1">
      <alignment vertical="center"/>
    </xf>
    <xf numFmtId="166" fontId="7" fillId="0" borderId="1" xfId="10" applyNumberFormat="1" applyFont="1" applyFill="1" applyBorder="1" applyAlignment="1" applyProtection="1">
      <alignment vertical="center" wrapText="1"/>
      <protection locked="0"/>
    </xf>
    <xf numFmtId="2" fontId="18" fillId="0" borderId="0" xfId="0" applyNumberFormat="1" applyFont="1" applyFill="1"/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171" fontId="13" fillId="0" borderId="1" xfId="14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justify" vertical="center"/>
    </xf>
    <xf numFmtId="168" fontId="11" fillId="0" borderId="0" xfId="14" applyNumberFormat="1" applyFont="1" applyFill="1" applyAlignment="1"/>
    <xf numFmtId="0" fontId="11" fillId="0" borderId="0" xfId="0" applyFont="1" applyAlignment="1"/>
    <xf numFmtId="0" fontId="0" fillId="0" borderId="0" xfId="0" applyAlignment="1"/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Fill="1" applyBorder="1" applyAlignment="1">
      <alignment horizontal="right"/>
    </xf>
    <xf numFmtId="171" fontId="18" fillId="0" borderId="0" xfId="0" applyNumberFormat="1" applyFont="1" applyFill="1"/>
    <xf numFmtId="0" fontId="0" fillId="0" borderId="1" xfId="0" applyFont="1" applyBorder="1"/>
    <xf numFmtId="2" fontId="44" fillId="0" borderId="1" xfId="0" applyNumberFormat="1" applyFont="1" applyBorder="1"/>
    <xf numFmtId="0" fontId="14" fillId="0" borderId="22" xfId="9" applyFont="1" applyFill="1" applyBorder="1"/>
    <xf numFmtId="0" fontId="14" fillId="0" borderId="23" xfId="9" applyFont="1" applyFill="1" applyBorder="1"/>
    <xf numFmtId="49" fontId="14" fillId="0" borderId="1" xfId="9" applyNumberFormat="1" applyFont="1" applyFill="1" applyBorder="1" applyAlignment="1">
      <alignment horizontal="center" vertical="center"/>
    </xf>
    <xf numFmtId="49" fontId="14" fillId="0" borderId="1" xfId="9" applyNumberFormat="1" applyFont="1" applyFill="1" applyBorder="1" applyAlignment="1">
      <alignment horizontal="center"/>
    </xf>
    <xf numFmtId="0" fontId="14" fillId="0" borderId="15" xfId="9" applyFont="1" applyFill="1" applyBorder="1"/>
    <xf numFmtId="166" fontId="14" fillId="0" borderId="0" xfId="9" applyNumberFormat="1" applyFont="1" applyFill="1" applyBorder="1"/>
    <xf numFmtId="43" fontId="6" fillId="0" borderId="1" xfId="20" applyNumberFormat="1" applyFont="1" applyBorder="1" applyAlignment="1">
      <alignment vertical="center"/>
    </xf>
    <xf numFmtId="43" fontId="6" fillId="2" borderId="1" xfId="20" applyNumberFormat="1" applyFont="1" applyFill="1" applyBorder="1" applyAlignment="1">
      <alignment vertical="center"/>
    </xf>
    <xf numFmtId="0" fontId="6" fillId="0" borderId="1" xfId="20" applyFont="1" applyBorder="1" applyAlignment="1">
      <alignment horizontal="justify"/>
    </xf>
    <xf numFmtId="43" fontId="6" fillId="0" borderId="1" xfId="20" applyNumberFormat="1" applyFont="1" applyFill="1" applyBorder="1" applyAlignment="1">
      <alignment vertical="center"/>
    </xf>
    <xf numFmtId="0" fontId="6" fillId="0" borderId="1" xfId="20" applyFont="1" applyBorder="1" applyAlignment="1">
      <alignment horizontal="justify" wrapText="1"/>
    </xf>
    <xf numFmtId="0" fontId="13" fillId="0" borderId="22" xfId="9" applyFont="1" applyFill="1" applyBorder="1"/>
    <xf numFmtId="0" fontId="13" fillId="0" borderId="23" xfId="9" applyFont="1" applyFill="1" applyBorder="1"/>
    <xf numFmtId="1" fontId="7" fillId="0" borderId="1" xfId="9" applyNumberFormat="1" applyFont="1" applyFill="1" applyBorder="1" applyAlignment="1" applyProtection="1">
      <alignment horizontal="justify" vertical="center" wrapText="1"/>
      <protection locked="0"/>
    </xf>
    <xf numFmtId="166" fontId="13" fillId="0" borderId="15" xfId="10" applyNumberFormat="1" applyFont="1" applyFill="1" applyBorder="1"/>
    <xf numFmtId="164" fontId="13" fillId="0" borderId="20" xfId="9" applyNumberFormat="1" applyFont="1" applyFill="1" applyBorder="1"/>
    <xf numFmtId="169" fontId="13" fillId="0" borderId="0" xfId="9" applyNumberFormat="1" applyFont="1" applyFill="1" applyBorder="1"/>
    <xf numFmtId="166" fontId="16" fillId="0" borderId="0" xfId="9" applyNumberFormat="1" applyFont="1" applyFill="1" applyBorder="1"/>
    <xf numFmtId="0" fontId="13" fillId="0" borderId="0" xfId="9" applyFont="1" applyFill="1" applyBorder="1"/>
    <xf numFmtId="0" fontId="13" fillId="0" borderId="15" xfId="9" applyFont="1" applyFill="1" applyBorder="1"/>
    <xf numFmtId="14" fontId="11" fillId="0" borderId="1" xfId="6" applyNumberFormat="1" applyFont="1" applyFill="1" applyBorder="1" applyAlignment="1">
      <alignment horizontal="left" wrapText="1" shrinkToFit="1"/>
    </xf>
    <xf numFmtId="0" fontId="39" fillId="0" borderId="1" xfId="15" applyFont="1" applyBorder="1" applyAlignment="1">
      <alignment horizontal="left" wrapText="1"/>
    </xf>
    <xf numFmtId="0" fontId="11" fillId="0" borderId="8" xfId="13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shrinkToFit="1"/>
    </xf>
    <xf numFmtId="171" fontId="11" fillId="0" borderId="0" xfId="14" applyNumberFormat="1" applyFont="1" applyFill="1" applyBorder="1" applyAlignment="1"/>
    <xf numFmtId="0" fontId="18" fillId="0" borderId="0" xfId="0" applyFont="1" applyFill="1" applyBorder="1"/>
    <xf numFmtId="0" fontId="11" fillId="0" borderId="1" xfId="9" applyFont="1" applyFill="1" applyBorder="1" applyAlignment="1">
      <alignment horizontal="justify" vertical="center" wrapText="1"/>
    </xf>
    <xf numFmtId="0" fontId="39" fillId="0" borderId="8" xfId="15" applyFont="1" applyFill="1" applyBorder="1" applyAlignment="1">
      <alignment horizontal="left" wrapText="1"/>
    </xf>
    <xf numFmtId="49" fontId="39" fillId="0" borderId="1" xfId="15" applyNumberFormat="1" applyFont="1" applyBorder="1" applyAlignment="1">
      <alignment horizontal="left"/>
    </xf>
    <xf numFmtId="0" fontId="0" fillId="0" borderId="0" xfId="0" applyAlignment="1">
      <alignment wrapText="1"/>
    </xf>
    <xf numFmtId="0" fontId="11" fillId="0" borderId="0" xfId="4" applyFont="1" applyAlignment="1">
      <alignment vertical="top" wrapText="1"/>
    </xf>
    <xf numFmtId="0" fontId="11" fillId="0" borderId="0" xfId="4" applyNumberFormat="1" applyFont="1" applyFill="1" applyBorder="1" applyAlignment="1" applyProtection="1">
      <alignment horizontal="justify" vertical="center" wrapText="1"/>
    </xf>
    <xf numFmtId="0" fontId="11" fillId="0" borderId="0" xfId="4" applyNumberFormat="1" applyFont="1" applyFill="1" applyBorder="1" applyAlignment="1" applyProtection="1">
      <alignment vertical="top" wrapText="1"/>
    </xf>
    <xf numFmtId="0" fontId="11" fillId="0" borderId="0" xfId="4" applyFont="1" applyAlignment="1">
      <alignment vertical="center" wrapText="1"/>
    </xf>
    <xf numFmtId="0" fontId="7" fillId="0" borderId="0" xfId="4" applyFont="1" applyBorder="1" applyAlignment="1">
      <alignment horizontal="justify" vertical="center" wrapText="1"/>
    </xf>
    <xf numFmtId="0" fontId="7" fillId="0" borderId="0" xfId="4" applyFont="1" applyBorder="1" applyAlignment="1">
      <alignment horizontal="center" wrapText="1"/>
    </xf>
    <xf numFmtId="0" fontId="11" fillId="0" borderId="0" xfId="4" applyFont="1" applyBorder="1" applyAlignment="1">
      <alignment vertical="center" wrapText="1"/>
    </xf>
    <xf numFmtId="0" fontId="13" fillId="0" borderId="0" xfId="4" applyFont="1" applyBorder="1" applyAlignment="1">
      <alignment horizontal="justify" vertical="center" wrapText="1"/>
    </xf>
    <xf numFmtId="0" fontId="13" fillId="0" borderId="26" xfId="4" applyFont="1" applyBorder="1" applyAlignment="1">
      <alignment horizontal="center" wrapText="1"/>
    </xf>
    <xf numFmtId="0" fontId="6" fillId="0" borderId="0" xfId="4" applyFont="1" applyAlignment="1">
      <alignment vertical="top" wrapText="1"/>
    </xf>
    <xf numFmtId="0" fontId="46" fillId="0" borderId="1" xfId="4" applyNumberFormat="1" applyFont="1" applyBorder="1" applyAlignment="1">
      <alignment horizontal="center" vertical="center" wrapText="1"/>
    </xf>
    <xf numFmtId="0" fontId="46" fillId="0" borderId="1" xfId="4" applyFont="1" applyBorder="1" applyAlignment="1">
      <alignment horizontal="center" vertical="center" wrapText="1"/>
    </xf>
    <xf numFmtId="0" fontId="46" fillId="0" borderId="1" xfId="4" applyFont="1" applyFill="1" applyBorder="1" applyAlignment="1">
      <alignment horizontal="center" vertical="center" wrapText="1"/>
    </xf>
    <xf numFmtId="0" fontId="46" fillId="0" borderId="1" xfId="4" applyFont="1" applyBorder="1" applyAlignment="1">
      <alignment vertical="top" wrapText="1"/>
    </xf>
    <xf numFmtId="0" fontId="46" fillId="0" borderId="1" xfId="4" applyNumberFormat="1" applyFont="1" applyFill="1" applyBorder="1" applyAlignment="1" applyProtection="1">
      <alignment horizontal="justify" vertical="center" wrapText="1"/>
    </xf>
    <xf numFmtId="0" fontId="46" fillId="0" borderId="1" xfId="4" applyNumberFormat="1" applyFont="1" applyFill="1" applyBorder="1" applyAlignment="1" applyProtection="1">
      <alignment vertical="top" wrapText="1"/>
    </xf>
    <xf numFmtId="172" fontId="6" fillId="0" borderId="1" xfId="4" applyNumberFormat="1" applyFont="1" applyFill="1" applyBorder="1" applyAlignment="1" applyProtection="1">
      <alignment horizontal="right" wrapText="1"/>
    </xf>
    <xf numFmtId="49" fontId="46" fillId="0" borderId="1" xfId="4" applyNumberFormat="1" applyFont="1" applyBorder="1" applyAlignment="1">
      <alignment horizontal="center" vertical="center" wrapText="1"/>
    </xf>
    <xf numFmtId="0" fontId="46" fillId="0" borderId="1" xfId="4" applyFont="1" applyBorder="1" applyAlignment="1">
      <alignment horizontal="justify" vertical="center" wrapText="1"/>
    </xf>
    <xf numFmtId="172" fontId="6" fillId="0" borderId="1" xfId="4" applyNumberFormat="1" applyFont="1" applyFill="1" applyBorder="1" applyAlignment="1">
      <alignment horizontal="right" wrapText="1"/>
    </xf>
    <xf numFmtId="172" fontId="6" fillId="0" borderId="1" xfId="4" applyNumberFormat="1" applyFont="1" applyBorder="1" applyAlignment="1">
      <alignment horizontal="right" wrapText="1"/>
    </xf>
    <xf numFmtId="0" fontId="11" fillId="0" borderId="0" xfId="4" applyFont="1" applyBorder="1" applyAlignment="1">
      <alignment vertical="top" wrapText="1"/>
    </xf>
    <xf numFmtId="49" fontId="6" fillId="0" borderId="0" xfId="4" applyNumberFormat="1" applyFont="1" applyBorder="1" applyAlignment="1">
      <alignment horizontal="center" vertical="center" wrapText="1"/>
    </xf>
    <xf numFmtId="0" fontId="6" fillId="0" borderId="0" xfId="4" applyNumberFormat="1" applyFont="1" applyFill="1" applyBorder="1" applyAlignment="1" applyProtection="1">
      <alignment horizontal="justify" vertical="center" wrapText="1"/>
    </xf>
    <xf numFmtId="0" fontId="6" fillId="0" borderId="0" xfId="4" applyNumberFormat="1" applyFont="1" applyFill="1" applyBorder="1" applyAlignment="1" applyProtection="1">
      <alignment vertical="top" wrapText="1"/>
    </xf>
    <xf numFmtId="164" fontId="11" fillId="0" borderId="0" xfId="4" applyNumberFormat="1" applyFont="1" applyBorder="1" applyAlignment="1">
      <alignment vertical="top" wrapText="1"/>
    </xf>
    <xf numFmtId="0" fontId="6" fillId="0" borderId="0" xfId="4" applyNumberFormat="1" applyFont="1" applyBorder="1" applyAlignment="1">
      <alignment horizontal="center" vertical="center" wrapText="1"/>
    </xf>
    <xf numFmtId="2" fontId="6" fillId="0" borderId="0" xfId="4" applyNumberFormat="1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6" fillId="0" borderId="0" xfId="4" applyFont="1" applyAlignment="1">
      <alignment horizontal="center" vertical="center" wrapText="1"/>
    </xf>
    <xf numFmtId="0" fontId="46" fillId="0" borderId="2" xfId="4" applyFont="1" applyBorder="1" applyAlignment="1">
      <alignment horizontal="justify" vertical="center" wrapText="1"/>
    </xf>
    <xf numFmtId="0" fontId="46" fillId="0" borderId="2" xfId="4" applyFont="1" applyBorder="1" applyAlignment="1">
      <alignment horizontal="center" vertical="center" wrapText="1"/>
    </xf>
    <xf numFmtId="172" fontId="6" fillId="0" borderId="2" xfId="4" applyNumberFormat="1" applyFont="1" applyFill="1" applyBorder="1" applyAlignment="1" applyProtection="1">
      <alignment horizontal="right" wrapText="1"/>
    </xf>
    <xf numFmtId="172" fontId="6" fillId="0" borderId="2" xfId="4" applyNumberFormat="1" applyFont="1" applyFill="1" applyBorder="1" applyAlignment="1">
      <alignment horizontal="right" wrapText="1"/>
    </xf>
    <xf numFmtId="172" fontId="6" fillId="0" borderId="2" xfId="4" applyNumberFormat="1" applyFont="1" applyBorder="1" applyAlignment="1">
      <alignment horizontal="right" wrapText="1"/>
    </xf>
    <xf numFmtId="0" fontId="11" fillId="0" borderId="1" xfId="4" applyFont="1" applyBorder="1" applyAlignment="1">
      <alignment vertical="top" wrapText="1"/>
    </xf>
    <xf numFmtId="2" fontId="11" fillId="0" borderId="1" xfId="4" applyNumberFormat="1" applyFont="1" applyBorder="1" applyAlignment="1">
      <alignment horizontal="right" wrapText="1"/>
    </xf>
    <xf numFmtId="0" fontId="14" fillId="0" borderId="1" xfId="4" applyFont="1" applyBorder="1" applyAlignment="1">
      <alignment horizontal="center" vertical="center" wrapText="1"/>
    </xf>
    <xf numFmtId="0" fontId="14" fillId="0" borderId="0" xfId="4" applyFont="1" applyAlignment="1">
      <alignment vertical="top" wrapText="1"/>
    </xf>
    <xf numFmtId="0" fontId="9" fillId="0" borderId="27" xfId="9" applyFont="1" applyFill="1" applyBorder="1"/>
    <xf numFmtId="0" fontId="6" fillId="0" borderId="27" xfId="9" applyFont="1" applyFill="1" applyBorder="1"/>
    <xf numFmtId="0" fontId="6" fillId="0" borderId="1" xfId="20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justify" vertical="top" wrapText="1" shrinkToFit="1"/>
    </xf>
    <xf numFmtId="49" fontId="39" fillId="0" borderId="1" xfId="15" applyNumberFormat="1" applyFont="1" applyFill="1" applyBorder="1" applyAlignment="1">
      <alignment horizontal="left"/>
    </xf>
    <xf numFmtId="0" fontId="31" fillId="0" borderId="0" xfId="0" applyFont="1" applyFill="1" applyBorder="1"/>
    <xf numFmtId="0" fontId="32" fillId="0" borderId="0" xfId="0" applyFont="1" applyFill="1" applyBorder="1"/>
    <xf numFmtId="16" fontId="11" fillId="0" borderId="1" xfId="14" applyNumberFormat="1" applyFont="1" applyFill="1" applyBorder="1" applyAlignment="1">
      <alignment horizontal="left" wrapText="1"/>
    </xf>
    <xf numFmtId="0" fontId="39" fillId="0" borderId="1" xfId="15" applyFont="1" applyFill="1" applyBorder="1" applyAlignment="1">
      <alignment horizontal="left" wrapText="1"/>
    </xf>
    <xf numFmtId="0" fontId="11" fillId="0" borderId="1" xfId="24" applyFont="1" applyFill="1" applyBorder="1" applyAlignment="1">
      <alignment horizontal="left" vertical="top" wrapText="1" shrinkToFit="1"/>
    </xf>
    <xf numFmtId="0" fontId="11" fillId="0" borderId="1" xfId="16" applyFont="1" applyFill="1" applyBorder="1" applyAlignment="1">
      <alignment horizontal="left" vertical="top" wrapText="1"/>
    </xf>
    <xf numFmtId="0" fontId="39" fillId="0" borderId="1" xfId="22" applyFont="1" applyFill="1" applyBorder="1" applyAlignment="1">
      <alignment horizontal="left" vertical="top" wrapText="1"/>
    </xf>
    <xf numFmtId="2" fontId="47" fillId="3" borderId="1" xfId="8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12" fillId="3" borderId="1" xfId="0" applyNumberFormat="1" applyFont="1" applyFill="1" applyBorder="1" applyAlignment="1">
      <alignment horizontal="right" vertical="center"/>
    </xf>
    <xf numFmtId="2" fontId="23" fillId="3" borderId="1" xfId="8" applyNumberFormat="1" applyFont="1" applyFill="1" applyBorder="1" applyAlignment="1">
      <alignment horizontal="right" vertical="center" wrapText="1"/>
    </xf>
    <xf numFmtId="43" fontId="7" fillId="0" borderId="1" xfId="10" applyNumberFormat="1" applyFont="1" applyFill="1" applyBorder="1" applyAlignment="1" applyProtection="1">
      <alignment vertical="center" wrapText="1"/>
      <protection locked="0"/>
    </xf>
    <xf numFmtId="43" fontId="6" fillId="0" borderId="1" xfId="10" applyNumberFormat="1" applyFont="1" applyFill="1" applyBorder="1" applyAlignment="1" applyProtection="1">
      <alignment vertical="center" wrapText="1"/>
      <protection locked="0"/>
    </xf>
    <xf numFmtId="43" fontId="6" fillId="0" borderId="1" xfId="10" applyNumberFormat="1" applyFont="1" applyFill="1" applyBorder="1" applyAlignment="1">
      <alignment vertical="center"/>
    </xf>
    <xf numFmtId="49" fontId="6" fillId="0" borderId="1" xfId="9" applyNumberFormat="1" applyFont="1" applyFill="1" applyBorder="1" applyAlignment="1">
      <alignment horizontal="center" vertical="center"/>
    </xf>
    <xf numFmtId="0" fontId="6" fillId="0" borderId="3" xfId="20" applyFont="1" applyBorder="1" applyAlignment="1">
      <alignment horizontal="justify" wrapText="1"/>
    </xf>
    <xf numFmtId="49" fontId="7" fillId="0" borderId="1" xfId="9" applyNumberFormat="1" applyFont="1" applyFill="1" applyBorder="1" applyAlignment="1">
      <alignment horizontal="center" vertical="center"/>
    </xf>
    <xf numFmtId="43" fontId="8" fillId="0" borderId="1" xfId="10" applyNumberFormat="1" applyFont="1" applyFill="1" applyBorder="1" applyAlignment="1">
      <alignment vertical="center"/>
    </xf>
    <xf numFmtId="2" fontId="11" fillId="0" borderId="1" xfId="14" applyNumberFormat="1" applyFont="1" applyFill="1" applyBorder="1" applyAlignment="1"/>
    <xf numFmtId="2" fontId="11" fillId="0" borderId="1" xfId="18" applyNumberFormat="1" applyFont="1" applyFill="1" applyBorder="1" applyAlignment="1"/>
    <xf numFmtId="2" fontId="27" fillId="0" borderId="1" xfId="14" applyNumberFormat="1" applyFont="1" applyFill="1" applyBorder="1" applyAlignment="1"/>
    <xf numFmtId="2" fontId="11" fillId="0" borderId="1" xfId="18" applyNumberFormat="1" applyFont="1" applyFill="1" applyBorder="1" applyAlignment="1">
      <alignment horizontal="right" vertical="center"/>
    </xf>
    <xf numFmtId="2" fontId="11" fillId="0" borderId="8" xfId="14" applyNumberFormat="1" applyFont="1" applyFill="1" applyBorder="1" applyAlignment="1"/>
    <xf numFmtId="2" fontId="13" fillId="0" borderId="1" xfId="14" applyNumberFormat="1" applyFont="1" applyFill="1" applyBorder="1" applyAlignment="1"/>
    <xf numFmtId="49" fontId="11" fillId="0" borderId="1" xfId="22" applyNumberFormat="1" applyFont="1" applyFill="1" applyBorder="1" applyAlignment="1">
      <alignment horizontal="left" vertical="center"/>
    </xf>
    <xf numFmtId="0" fontId="11" fillId="0" borderId="0" xfId="0" applyFont="1" applyAlignment="1"/>
    <xf numFmtId="0" fontId="0" fillId="0" borderId="0" xfId="0" applyAlignment="1"/>
    <xf numFmtId="171" fontId="45" fillId="0" borderId="0" xfId="26" applyNumberFormat="1" applyFont="1" applyAlignment="1">
      <alignment wrapText="1"/>
    </xf>
    <xf numFmtId="0" fontId="0" fillId="0" borderId="0" xfId="0" applyAlignment="1">
      <alignment wrapText="1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top" wrapText="1"/>
    </xf>
    <xf numFmtId="0" fontId="25" fillId="0" borderId="0" xfId="0" applyFont="1" applyAlignment="1">
      <alignment wrapText="1"/>
    </xf>
    <xf numFmtId="0" fontId="10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46" fillId="0" borderId="8" xfId="4" applyFont="1" applyBorder="1" applyAlignment="1">
      <alignment horizontal="center" vertical="center" wrapText="1"/>
    </xf>
    <xf numFmtId="0" fontId="46" fillId="0" borderId="10" xfId="4" applyFont="1" applyBorder="1" applyAlignment="1">
      <alignment horizontal="center" vertical="center" wrapText="1"/>
    </xf>
    <xf numFmtId="0" fontId="46" fillId="0" borderId="9" xfId="4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11" fillId="0" borderId="0" xfId="4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4" applyFont="1" applyAlignment="1">
      <alignment horizontal="right" vertical="center" wrapText="1"/>
    </xf>
    <xf numFmtId="0" fontId="46" fillId="0" borderId="0" xfId="4" applyFont="1" applyAlignment="1">
      <alignment horizontal="right" wrapText="1"/>
    </xf>
    <xf numFmtId="0" fontId="46" fillId="0" borderId="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0" xfId="9" applyFont="1" applyFill="1" applyBorder="1" applyAlignment="1">
      <alignment horizontal="center" vertical="center" wrapText="1"/>
    </xf>
    <xf numFmtId="0" fontId="9" fillId="0" borderId="1" xfId="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20" applyFont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1" fontId="6" fillId="0" borderId="1" xfId="20" applyNumberFormat="1" applyFont="1" applyBorder="1" applyAlignment="1">
      <alignment horizontal="center" vertical="center"/>
    </xf>
    <xf numFmtId="49" fontId="9" fillId="0" borderId="2" xfId="9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4" fontId="6" fillId="0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7">
    <cellStyle name="Обычный" xfId="0" builtinId="0"/>
    <cellStyle name="Обычный 10" xfId="23"/>
    <cellStyle name="Обычный 12" xfId="12"/>
    <cellStyle name="Обычный 16" xfId="14"/>
    <cellStyle name="Обычный 17" xfId="26"/>
    <cellStyle name="Обычный 18" xfId="15"/>
    <cellStyle name="Обычный 18 2" xfId="22"/>
    <cellStyle name="Обычный 2" xfId="3"/>
    <cellStyle name="Обычный 2 2" xfId="6"/>
    <cellStyle name="Обычный 2 2 2" xfId="24"/>
    <cellStyle name="Обычный 3" xfId="4"/>
    <cellStyle name="Обычный 3 31" xfId="18"/>
    <cellStyle name="Обычный 4" xfId="5"/>
    <cellStyle name="Обычный 5" xfId="13"/>
    <cellStyle name="Обычный 7" xfId="11"/>
    <cellStyle name="Обычный_ПР 13 фин.помощь1" xfId="20"/>
    <cellStyle name="Обычный_Прил 22,23,24" xfId="9"/>
    <cellStyle name="Обычный_Прил 5,6,8,18" xfId="21"/>
    <cellStyle name="Обычный_прил 7,9-2009-2010 нов классиф." xfId="17"/>
    <cellStyle name="Обычный_прилож 8,10 -2008г." xfId="16"/>
    <cellStyle name="Обычный_Прилож.№9 кап.стр." xfId="19"/>
    <cellStyle name="Тысячи [0]_перечис.11" xfId="1"/>
    <cellStyle name="Тысячи_перечис.11" xfId="2"/>
    <cellStyle name="Финансовый 13" xfId="10"/>
    <cellStyle name="Финансовый 2" xfId="7"/>
    <cellStyle name="Финансовый 3" xfId="8"/>
    <cellStyle name="Финансовый 3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VI20"/>
  <sheetViews>
    <sheetView view="pageBreakPreview" zoomScale="60" zoomScaleNormal="80" workbookViewId="0">
      <selection activeCell="C2" sqref="C2:E3"/>
    </sheetView>
  </sheetViews>
  <sheetFormatPr defaultRowHeight="12.75" x14ac:dyDescent="0.2"/>
  <cols>
    <col min="1" max="1" width="7.140625" style="22" customWidth="1"/>
    <col min="2" max="2" width="80.140625" style="29" customWidth="1"/>
    <col min="3" max="3" width="19.28515625" style="30" customWidth="1"/>
    <col min="4" max="4" width="15" style="21" customWidth="1"/>
    <col min="5" max="5" width="18.28515625" style="21" customWidth="1"/>
    <col min="6" max="251" width="9.140625" style="21"/>
    <col min="252" max="252" width="14.42578125" style="21" customWidth="1"/>
    <col min="253" max="253" width="61.42578125" style="21" customWidth="1"/>
    <col min="254" max="254" width="18.42578125" style="21" customWidth="1"/>
    <col min="255" max="255" width="28.42578125" style="21" customWidth="1"/>
    <col min="256" max="507" width="9.140625" style="21"/>
    <col min="508" max="508" width="14.42578125" style="21" customWidth="1"/>
    <col min="509" max="509" width="61.42578125" style="21" customWidth="1"/>
    <col min="510" max="510" width="18.42578125" style="21" customWidth="1"/>
    <col min="511" max="511" width="28.42578125" style="21" customWidth="1"/>
    <col min="512" max="763" width="9.140625" style="21"/>
    <col min="764" max="764" width="14.42578125" style="21" customWidth="1"/>
    <col min="765" max="765" width="61.42578125" style="21" customWidth="1"/>
    <col min="766" max="766" width="18.42578125" style="21" customWidth="1"/>
    <col min="767" max="767" width="28.42578125" style="21" customWidth="1"/>
    <col min="768" max="1019" width="9.140625" style="21"/>
    <col min="1020" max="1020" width="14.42578125" style="21" customWidth="1"/>
    <col min="1021" max="1021" width="61.42578125" style="21" customWidth="1"/>
    <col min="1022" max="1022" width="18.42578125" style="21" customWidth="1"/>
    <col min="1023" max="1023" width="28.42578125" style="21" customWidth="1"/>
    <col min="1024" max="1275" width="9.140625" style="21"/>
    <col min="1276" max="1276" width="14.42578125" style="21" customWidth="1"/>
    <col min="1277" max="1277" width="61.42578125" style="21" customWidth="1"/>
    <col min="1278" max="1278" width="18.42578125" style="21" customWidth="1"/>
    <col min="1279" max="1279" width="28.42578125" style="21" customWidth="1"/>
    <col min="1280" max="1531" width="9.140625" style="21"/>
    <col min="1532" max="1532" width="14.42578125" style="21" customWidth="1"/>
    <col min="1533" max="1533" width="61.42578125" style="21" customWidth="1"/>
    <col min="1534" max="1534" width="18.42578125" style="21" customWidth="1"/>
    <col min="1535" max="1535" width="28.42578125" style="21" customWidth="1"/>
    <col min="1536" max="1787" width="9.140625" style="21"/>
    <col min="1788" max="1788" width="14.42578125" style="21" customWidth="1"/>
    <col min="1789" max="1789" width="61.42578125" style="21" customWidth="1"/>
    <col min="1790" max="1790" width="18.42578125" style="21" customWidth="1"/>
    <col min="1791" max="1791" width="28.42578125" style="21" customWidth="1"/>
    <col min="1792" max="2043" width="9.140625" style="21"/>
    <col min="2044" max="2044" width="14.42578125" style="21" customWidth="1"/>
    <col min="2045" max="2045" width="61.42578125" style="21" customWidth="1"/>
    <col min="2046" max="2046" width="18.42578125" style="21" customWidth="1"/>
    <col min="2047" max="2047" width="28.42578125" style="21" customWidth="1"/>
    <col min="2048" max="2299" width="9.140625" style="21"/>
    <col min="2300" max="2300" width="14.42578125" style="21" customWidth="1"/>
    <col min="2301" max="2301" width="61.42578125" style="21" customWidth="1"/>
    <col min="2302" max="2302" width="18.42578125" style="21" customWidth="1"/>
    <col min="2303" max="2303" width="28.42578125" style="21" customWidth="1"/>
    <col min="2304" max="2555" width="9.140625" style="21"/>
    <col min="2556" max="2556" width="14.42578125" style="21" customWidth="1"/>
    <col min="2557" max="2557" width="61.42578125" style="21" customWidth="1"/>
    <col min="2558" max="2558" width="18.42578125" style="21" customWidth="1"/>
    <col min="2559" max="2559" width="28.42578125" style="21" customWidth="1"/>
    <col min="2560" max="2811" width="9.140625" style="21"/>
    <col min="2812" max="2812" width="14.42578125" style="21" customWidth="1"/>
    <col min="2813" max="2813" width="61.42578125" style="21" customWidth="1"/>
    <col min="2814" max="2814" width="18.42578125" style="21" customWidth="1"/>
    <col min="2815" max="2815" width="28.42578125" style="21" customWidth="1"/>
    <col min="2816" max="3067" width="9.140625" style="21"/>
    <col min="3068" max="3068" width="14.42578125" style="21" customWidth="1"/>
    <col min="3069" max="3069" width="61.42578125" style="21" customWidth="1"/>
    <col min="3070" max="3070" width="18.42578125" style="21" customWidth="1"/>
    <col min="3071" max="3071" width="28.42578125" style="21" customWidth="1"/>
    <col min="3072" max="3323" width="9.140625" style="21"/>
    <col min="3324" max="3324" width="14.42578125" style="21" customWidth="1"/>
    <col min="3325" max="3325" width="61.42578125" style="21" customWidth="1"/>
    <col min="3326" max="3326" width="18.42578125" style="21" customWidth="1"/>
    <col min="3327" max="3327" width="28.42578125" style="21" customWidth="1"/>
    <col min="3328" max="3579" width="9.140625" style="21"/>
    <col min="3580" max="3580" width="14.42578125" style="21" customWidth="1"/>
    <col min="3581" max="3581" width="61.42578125" style="21" customWidth="1"/>
    <col min="3582" max="3582" width="18.42578125" style="21" customWidth="1"/>
    <col min="3583" max="3583" width="28.42578125" style="21" customWidth="1"/>
    <col min="3584" max="3835" width="9.140625" style="21"/>
    <col min="3836" max="3836" width="14.42578125" style="21" customWidth="1"/>
    <col min="3837" max="3837" width="61.42578125" style="21" customWidth="1"/>
    <col min="3838" max="3838" width="18.42578125" style="21" customWidth="1"/>
    <col min="3839" max="3839" width="28.42578125" style="21" customWidth="1"/>
    <col min="3840" max="4091" width="9.140625" style="21"/>
    <col min="4092" max="4092" width="14.42578125" style="21" customWidth="1"/>
    <col min="4093" max="4093" width="61.42578125" style="21" customWidth="1"/>
    <col min="4094" max="4094" width="18.42578125" style="21" customWidth="1"/>
    <col min="4095" max="4095" width="28.42578125" style="21" customWidth="1"/>
    <col min="4096" max="4347" width="9.140625" style="21"/>
    <col min="4348" max="4348" width="14.42578125" style="21" customWidth="1"/>
    <col min="4349" max="4349" width="61.42578125" style="21" customWidth="1"/>
    <col min="4350" max="4350" width="18.42578125" style="21" customWidth="1"/>
    <col min="4351" max="4351" width="28.42578125" style="21" customWidth="1"/>
    <col min="4352" max="4603" width="9.140625" style="21"/>
    <col min="4604" max="4604" width="14.42578125" style="21" customWidth="1"/>
    <col min="4605" max="4605" width="61.42578125" style="21" customWidth="1"/>
    <col min="4606" max="4606" width="18.42578125" style="21" customWidth="1"/>
    <col min="4607" max="4607" width="28.42578125" style="21" customWidth="1"/>
    <col min="4608" max="4859" width="9.140625" style="21"/>
    <col min="4860" max="4860" width="14.42578125" style="21" customWidth="1"/>
    <col min="4861" max="4861" width="61.42578125" style="21" customWidth="1"/>
    <col min="4862" max="4862" width="18.42578125" style="21" customWidth="1"/>
    <col min="4863" max="4863" width="28.42578125" style="21" customWidth="1"/>
    <col min="4864" max="5115" width="9.140625" style="21"/>
    <col min="5116" max="5116" width="14.42578125" style="21" customWidth="1"/>
    <col min="5117" max="5117" width="61.42578125" style="21" customWidth="1"/>
    <col min="5118" max="5118" width="18.42578125" style="21" customWidth="1"/>
    <col min="5119" max="5119" width="28.42578125" style="21" customWidth="1"/>
    <col min="5120" max="5371" width="9.140625" style="21"/>
    <col min="5372" max="5372" width="14.42578125" style="21" customWidth="1"/>
    <col min="5373" max="5373" width="61.42578125" style="21" customWidth="1"/>
    <col min="5374" max="5374" width="18.42578125" style="21" customWidth="1"/>
    <col min="5375" max="5375" width="28.42578125" style="21" customWidth="1"/>
    <col min="5376" max="5627" width="9.140625" style="21"/>
    <col min="5628" max="5628" width="14.42578125" style="21" customWidth="1"/>
    <col min="5629" max="5629" width="61.42578125" style="21" customWidth="1"/>
    <col min="5630" max="5630" width="18.42578125" style="21" customWidth="1"/>
    <col min="5631" max="5631" width="28.42578125" style="21" customWidth="1"/>
    <col min="5632" max="5883" width="9.140625" style="21"/>
    <col min="5884" max="5884" width="14.42578125" style="21" customWidth="1"/>
    <col min="5885" max="5885" width="61.42578125" style="21" customWidth="1"/>
    <col min="5886" max="5886" width="18.42578125" style="21" customWidth="1"/>
    <col min="5887" max="5887" width="28.42578125" style="21" customWidth="1"/>
    <col min="5888" max="6139" width="9.140625" style="21"/>
    <col min="6140" max="6140" width="14.42578125" style="21" customWidth="1"/>
    <col min="6141" max="6141" width="61.42578125" style="21" customWidth="1"/>
    <col min="6142" max="6142" width="18.42578125" style="21" customWidth="1"/>
    <col min="6143" max="6143" width="28.42578125" style="21" customWidth="1"/>
    <col min="6144" max="6395" width="9.140625" style="21"/>
    <col min="6396" max="6396" width="14.42578125" style="21" customWidth="1"/>
    <col min="6397" max="6397" width="61.42578125" style="21" customWidth="1"/>
    <col min="6398" max="6398" width="18.42578125" style="21" customWidth="1"/>
    <col min="6399" max="6399" width="28.42578125" style="21" customWidth="1"/>
    <col min="6400" max="6651" width="9.140625" style="21"/>
    <col min="6652" max="6652" width="14.42578125" style="21" customWidth="1"/>
    <col min="6653" max="6653" width="61.42578125" style="21" customWidth="1"/>
    <col min="6654" max="6654" width="18.42578125" style="21" customWidth="1"/>
    <col min="6655" max="6655" width="28.42578125" style="21" customWidth="1"/>
    <col min="6656" max="6907" width="9.140625" style="21"/>
    <col min="6908" max="6908" width="14.42578125" style="21" customWidth="1"/>
    <col min="6909" max="6909" width="61.42578125" style="21" customWidth="1"/>
    <col min="6910" max="6910" width="18.42578125" style="21" customWidth="1"/>
    <col min="6911" max="6911" width="28.42578125" style="21" customWidth="1"/>
    <col min="6912" max="7163" width="9.140625" style="21"/>
    <col min="7164" max="7164" width="14.42578125" style="21" customWidth="1"/>
    <col min="7165" max="7165" width="61.42578125" style="21" customWidth="1"/>
    <col min="7166" max="7166" width="18.42578125" style="21" customWidth="1"/>
    <col min="7167" max="7167" width="28.42578125" style="21" customWidth="1"/>
    <col min="7168" max="7419" width="9.140625" style="21"/>
    <col min="7420" max="7420" width="14.42578125" style="21" customWidth="1"/>
    <col min="7421" max="7421" width="61.42578125" style="21" customWidth="1"/>
    <col min="7422" max="7422" width="18.42578125" style="21" customWidth="1"/>
    <col min="7423" max="7423" width="28.42578125" style="21" customWidth="1"/>
    <col min="7424" max="7675" width="9.140625" style="21"/>
    <col min="7676" max="7676" width="14.42578125" style="21" customWidth="1"/>
    <col min="7677" max="7677" width="61.42578125" style="21" customWidth="1"/>
    <col min="7678" max="7678" width="18.42578125" style="21" customWidth="1"/>
    <col min="7679" max="7679" width="28.42578125" style="21" customWidth="1"/>
    <col min="7680" max="7931" width="9.140625" style="21"/>
    <col min="7932" max="7932" width="14.42578125" style="21" customWidth="1"/>
    <col min="7933" max="7933" width="61.42578125" style="21" customWidth="1"/>
    <col min="7934" max="7934" width="18.42578125" style="21" customWidth="1"/>
    <col min="7935" max="7935" width="28.42578125" style="21" customWidth="1"/>
    <col min="7936" max="8187" width="9.140625" style="21"/>
    <col min="8188" max="8188" width="14.42578125" style="21" customWidth="1"/>
    <col min="8189" max="8189" width="61.42578125" style="21" customWidth="1"/>
    <col min="8190" max="8190" width="18.42578125" style="21" customWidth="1"/>
    <col min="8191" max="8191" width="28.42578125" style="21" customWidth="1"/>
    <col min="8192" max="8443" width="9.140625" style="21"/>
    <col min="8444" max="8444" width="14.42578125" style="21" customWidth="1"/>
    <col min="8445" max="8445" width="61.42578125" style="21" customWidth="1"/>
    <col min="8446" max="8446" width="18.42578125" style="21" customWidth="1"/>
    <col min="8447" max="8447" width="28.42578125" style="21" customWidth="1"/>
    <col min="8448" max="8699" width="9.140625" style="21"/>
    <col min="8700" max="8700" width="14.42578125" style="21" customWidth="1"/>
    <col min="8701" max="8701" width="61.42578125" style="21" customWidth="1"/>
    <col min="8702" max="8702" width="18.42578125" style="21" customWidth="1"/>
    <col min="8703" max="8703" width="28.42578125" style="21" customWidth="1"/>
    <col min="8704" max="8955" width="9.140625" style="21"/>
    <col min="8956" max="8956" width="14.42578125" style="21" customWidth="1"/>
    <col min="8957" max="8957" width="61.42578125" style="21" customWidth="1"/>
    <col min="8958" max="8958" width="18.42578125" style="21" customWidth="1"/>
    <col min="8959" max="8959" width="28.42578125" style="21" customWidth="1"/>
    <col min="8960" max="9211" width="9.140625" style="21"/>
    <col min="9212" max="9212" width="14.42578125" style="21" customWidth="1"/>
    <col min="9213" max="9213" width="61.42578125" style="21" customWidth="1"/>
    <col min="9214" max="9214" width="18.42578125" style="21" customWidth="1"/>
    <col min="9215" max="9215" width="28.42578125" style="21" customWidth="1"/>
    <col min="9216" max="9467" width="9.140625" style="21"/>
    <col min="9468" max="9468" width="14.42578125" style="21" customWidth="1"/>
    <col min="9469" max="9469" width="61.42578125" style="21" customWidth="1"/>
    <col min="9470" max="9470" width="18.42578125" style="21" customWidth="1"/>
    <col min="9471" max="9471" width="28.42578125" style="21" customWidth="1"/>
    <col min="9472" max="9723" width="9.140625" style="21"/>
    <col min="9724" max="9724" width="14.42578125" style="21" customWidth="1"/>
    <col min="9725" max="9725" width="61.42578125" style="21" customWidth="1"/>
    <col min="9726" max="9726" width="18.42578125" style="21" customWidth="1"/>
    <col min="9727" max="9727" width="28.42578125" style="21" customWidth="1"/>
    <col min="9728" max="9979" width="9.140625" style="21"/>
    <col min="9980" max="9980" width="14.42578125" style="21" customWidth="1"/>
    <col min="9981" max="9981" width="61.42578125" style="21" customWidth="1"/>
    <col min="9982" max="9982" width="18.42578125" style="21" customWidth="1"/>
    <col min="9983" max="9983" width="28.42578125" style="21" customWidth="1"/>
    <col min="9984" max="10235" width="9.140625" style="21"/>
    <col min="10236" max="10236" width="14.42578125" style="21" customWidth="1"/>
    <col min="10237" max="10237" width="61.42578125" style="21" customWidth="1"/>
    <col min="10238" max="10238" width="18.42578125" style="21" customWidth="1"/>
    <col min="10239" max="10239" width="28.42578125" style="21" customWidth="1"/>
    <col min="10240" max="10491" width="9.140625" style="21"/>
    <col min="10492" max="10492" width="14.42578125" style="21" customWidth="1"/>
    <col min="10493" max="10493" width="61.42578125" style="21" customWidth="1"/>
    <col min="10494" max="10494" width="18.42578125" style="21" customWidth="1"/>
    <col min="10495" max="10495" width="28.42578125" style="21" customWidth="1"/>
    <col min="10496" max="10747" width="9.140625" style="21"/>
    <col min="10748" max="10748" width="14.42578125" style="21" customWidth="1"/>
    <col min="10749" max="10749" width="61.42578125" style="21" customWidth="1"/>
    <col min="10750" max="10750" width="18.42578125" style="21" customWidth="1"/>
    <col min="10751" max="10751" width="28.42578125" style="21" customWidth="1"/>
    <col min="10752" max="11003" width="9.140625" style="21"/>
    <col min="11004" max="11004" width="14.42578125" style="21" customWidth="1"/>
    <col min="11005" max="11005" width="61.42578125" style="21" customWidth="1"/>
    <col min="11006" max="11006" width="18.42578125" style="21" customWidth="1"/>
    <col min="11007" max="11007" width="28.42578125" style="21" customWidth="1"/>
    <col min="11008" max="11259" width="9.140625" style="21"/>
    <col min="11260" max="11260" width="14.42578125" style="21" customWidth="1"/>
    <col min="11261" max="11261" width="61.42578125" style="21" customWidth="1"/>
    <col min="11262" max="11262" width="18.42578125" style="21" customWidth="1"/>
    <col min="11263" max="11263" width="28.42578125" style="21" customWidth="1"/>
    <col min="11264" max="11515" width="9.140625" style="21"/>
    <col min="11516" max="11516" width="14.42578125" style="21" customWidth="1"/>
    <col min="11517" max="11517" width="61.42578125" style="21" customWidth="1"/>
    <col min="11518" max="11518" width="18.42578125" style="21" customWidth="1"/>
    <col min="11519" max="11519" width="28.42578125" style="21" customWidth="1"/>
    <col min="11520" max="11771" width="9.140625" style="21"/>
    <col min="11772" max="11772" width="14.42578125" style="21" customWidth="1"/>
    <col min="11773" max="11773" width="61.42578125" style="21" customWidth="1"/>
    <col min="11774" max="11774" width="18.42578125" style="21" customWidth="1"/>
    <col min="11775" max="11775" width="28.42578125" style="21" customWidth="1"/>
    <col min="11776" max="12027" width="9.140625" style="21"/>
    <col min="12028" max="12028" width="14.42578125" style="21" customWidth="1"/>
    <col min="12029" max="12029" width="61.42578125" style="21" customWidth="1"/>
    <col min="12030" max="12030" width="18.42578125" style="21" customWidth="1"/>
    <col min="12031" max="12031" width="28.42578125" style="21" customWidth="1"/>
    <col min="12032" max="12283" width="9.140625" style="21"/>
    <col min="12284" max="12284" width="14.42578125" style="21" customWidth="1"/>
    <col min="12285" max="12285" width="61.42578125" style="21" customWidth="1"/>
    <col min="12286" max="12286" width="18.42578125" style="21" customWidth="1"/>
    <col min="12287" max="12287" width="28.42578125" style="21" customWidth="1"/>
    <col min="12288" max="12539" width="9.140625" style="21"/>
    <col min="12540" max="12540" width="14.42578125" style="21" customWidth="1"/>
    <col min="12541" max="12541" width="61.42578125" style="21" customWidth="1"/>
    <col min="12542" max="12542" width="18.42578125" style="21" customWidth="1"/>
    <col min="12543" max="12543" width="28.42578125" style="21" customWidth="1"/>
    <col min="12544" max="12795" width="9.140625" style="21"/>
    <col min="12796" max="12796" width="14.42578125" style="21" customWidth="1"/>
    <col min="12797" max="12797" width="61.42578125" style="21" customWidth="1"/>
    <col min="12798" max="12798" width="18.42578125" style="21" customWidth="1"/>
    <col min="12799" max="12799" width="28.42578125" style="21" customWidth="1"/>
    <col min="12800" max="13051" width="9.140625" style="21"/>
    <col min="13052" max="13052" width="14.42578125" style="21" customWidth="1"/>
    <col min="13053" max="13053" width="61.42578125" style="21" customWidth="1"/>
    <col min="13054" max="13054" width="18.42578125" style="21" customWidth="1"/>
    <col min="13055" max="13055" width="28.42578125" style="21" customWidth="1"/>
    <col min="13056" max="13307" width="9.140625" style="21"/>
    <col min="13308" max="13308" width="14.42578125" style="21" customWidth="1"/>
    <col min="13309" max="13309" width="61.42578125" style="21" customWidth="1"/>
    <col min="13310" max="13310" width="18.42578125" style="21" customWidth="1"/>
    <col min="13311" max="13311" width="28.42578125" style="21" customWidth="1"/>
    <col min="13312" max="13563" width="9.140625" style="21"/>
    <col min="13564" max="13564" width="14.42578125" style="21" customWidth="1"/>
    <col min="13565" max="13565" width="61.42578125" style="21" customWidth="1"/>
    <col min="13566" max="13566" width="18.42578125" style="21" customWidth="1"/>
    <col min="13567" max="13567" width="28.42578125" style="21" customWidth="1"/>
    <col min="13568" max="13819" width="9.140625" style="21"/>
    <col min="13820" max="13820" width="14.42578125" style="21" customWidth="1"/>
    <col min="13821" max="13821" width="61.42578125" style="21" customWidth="1"/>
    <col min="13822" max="13822" width="18.42578125" style="21" customWidth="1"/>
    <col min="13823" max="13823" width="28.42578125" style="21" customWidth="1"/>
    <col min="13824" max="14075" width="9.140625" style="21"/>
    <col min="14076" max="14076" width="14.42578125" style="21" customWidth="1"/>
    <col min="14077" max="14077" width="61.42578125" style="21" customWidth="1"/>
    <col min="14078" max="14078" width="18.42578125" style="21" customWidth="1"/>
    <col min="14079" max="14079" width="28.42578125" style="21" customWidth="1"/>
    <col min="14080" max="14331" width="9.140625" style="21"/>
    <col min="14332" max="14332" width="14.42578125" style="21" customWidth="1"/>
    <col min="14333" max="14333" width="61.42578125" style="21" customWidth="1"/>
    <col min="14334" max="14334" width="18.42578125" style="21" customWidth="1"/>
    <col min="14335" max="14335" width="28.42578125" style="21" customWidth="1"/>
    <col min="14336" max="14587" width="9.140625" style="21"/>
    <col min="14588" max="14588" width="14.42578125" style="21" customWidth="1"/>
    <col min="14589" max="14589" width="61.42578125" style="21" customWidth="1"/>
    <col min="14590" max="14590" width="18.42578125" style="21" customWidth="1"/>
    <col min="14591" max="14591" width="28.42578125" style="21" customWidth="1"/>
    <col min="14592" max="14843" width="9.140625" style="21"/>
    <col min="14844" max="14844" width="14.42578125" style="21" customWidth="1"/>
    <col min="14845" max="14845" width="61.42578125" style="21" customWidth="1"/>
    <col min="14846" max="14846" width="18.42578125" style="21" customWidth="1"/>
    <col min="14847" max="14847" width="28.42578125" style="21" customWidth="1"/>
    <col min="14848" max="15099" width="9.140625" style="21"/>
    <col min="15100" max="15100" width="14.42578125" style="21" customWidth="1"/>
    <col min="15101" max="15101" width="61.42578125" style="21" customWidth="1"/>
    <col min="15102" max="15102" width="18.42578125" style="21" customWidth="1"/>
    <col min="15103" max="15103" width="28.42578125" style="21" customWidth="1"/>
    <col min="15104" max="15355" width="9.140625" style="21"/>
    <col min="15356" max="15356" width="14.42578125" style="21" customWidth="1"/>
    <col min="15357" max="15357" width="61.42578125" style="21" customWidth="1"/>
    <col min="15358" max="15358" width="18.42578125" style="21" customWidth="1"/>
    <col min="15359" max="15359" width="28.42578125" style="21" customWidth="1"/>
    <col min="15360" max="15611" width="9.140625" style="21"/>
    <col min="15612" max="15612" width="14.42578125" style="21" customWidth="1"/>
    <col min="15613" max="15613" width="61.42578125" style="21" customWidth="1"/>
    <col min="15614" max="15614" width="18.42578125" style="21" customWidth="1"/>
    <col min="15615" max="15615" width="28.42578125" style="21" customWidth="1"/>
    <col min="15616" max="15867" width="9.140625" style="21"/>
    <col min="15868" max="15868" width="14.42578125" style="21" customWidth="1"/>
    <col min="15869" max="15869" width="61.42578125" style="21" customWidth="1"/>
    <col min="15870" max="15870" width="18.42578125" style="21" customWidth="1"/>
    <col min="15871" max="15871" width="28.42578125" style="21" customWidth="1"/>
    <col min="15872" max="16123" width="9.140625" style="21"/>
    <col min="16124" max="16124" width="14.42578125" style="21" customWidth="1"/>
    <col min="16125" max="16125" width="61.42578125" style="21" customWidth="1"/>
    <col min="16126" max="16126" width="18.42578125" style="21" customWidth="1"/>
    <col min="16127" max="16127" width="28.42578125" style="21" customWidth="1"/>
    <col min="16128" max="16384" width="9.140625" style="21"/>
  </cols>
  <sheetData>
    <row r="1" spans="1:16129" s="22" customFormat="1" ht="15.75" x14ac:dyDescent="0.25">
      <c r="A1" s="20"/>
      <c r="B1" s="187"/>
      <c r="C1" s="296" t="s">
        <v>399</v>
      </c>
      <c r="D1" s="297"/>
      <c r="E1" s="297"/>
      <c r="F1" s="188"/>
      <c r="G1" s="18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</row>
    <row r="2" spans="1:16129" s="22" customFormat="1" ht="18" customHeight="1" x14ac:dyDescent="0.25">
      <c r="A2" s="20"/>
      <c r="C2" s="298" t="s">
        <v>457</v>
      </c>
      <c r="D2" s="299"/>
      <c r="E2" s="299"/>
      <c r="F2" s="189"/>
      <c r="G2" s="189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</row>
    <row r="3" spans="1:16129" s="22" customFormat="1" ht="27" customHeight="1" x14ac:dyDescent="0.25">
      <c r="A3" s="20"/>
      <c r="B3" s="23"/>
      <c r="C3" s="299"/>
      <c r="D3" s="299"/>
      <c r="E3" s="29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</row>
    <row r="4" spans="1:16129" s="22" customFormat="1" ht="45.75" customHeight="1" x14ac:dyDescent="0.25">
      <c r="A4" s="20"/>
      <c r="B4" s="23"/>
      <c r="C4" s="226"/>
      <c r="D4" s="226"/>
      <c r="E4" s="226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</row>
    <row r="5" spans="1:16129" s="22" customFormat="1" ht="62.25" customHeight="1" x14ac:dyDescent="0.2">
      <c r="A5" s="300" t="s">
        <v>281</v>
      </c>
      <c r="B5" s="300"/>
      <c r="C5" s="300"/>
      <c r="D5" s="301"/>
      <c r="E5" s="30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</row>
    <row r="6" spans="1:16129" s="22" customFormat="1" ht="18.75" x14ac:dyDescent="0.3">
      <c r="A6" s="60"/>
      <c r="B6" s="61"/>
      <c r="C6" s="6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</row>
    <row r="7" spans="1:16129" s="22" customFormat="1" ht="18.75" x14ac:dyDescent="0.3">
      <c r="A7" s="60"/>
      <c r="B7" s="61"/>
      <c r="C7" s="6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</row>
    <row r="8" spans="1:16129" s="22" customFormat="1" ht="18.75" x14ac:dyDescent="0.3">
      <c r="A8" s="60"/>
      <c r="B8" s="61"/>
      <c r="D8" s="21"/>
      <c r="E8" s="24" t="s">
        <v>39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</row>
    <row r="9" spans="1:16129" s="26" customFormat="1" ht="39.950000000000003" customHeight="1" x14ac:dyDescent="0.2">
      <c r="A9" s="31" t="s">
        <v>40</v>
      </c>
      <c r="B9" s="32" t="s">
        <v>41</v>
      </c>
      <c r="C9" s="89" t="s">
        <v>51</v>
      </c>
      <c r="D9" s="185" t="s">
        <v>368</v>
      </c>
      <c r="E9" s="185" t="s">
        <v>369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</row>
    <row r="10" spans="1:16129" ht="69" customHeight="1" x14ac:dyDescent="0.2">
      <c r="A10" s="33" t="s">
        <v>42</v>
      </c>
      <c r="B10" s="34" t="s">
        <v>282</v>
      </c>
      <c r="C10" s="278">
        <v>23873.54</v>
      </c>
      <c r="D10" s="279">
        <f>'прил 14  Пр, КЦСР,КВР'!H392</f>
        <v>-448</v>
      </c>
      <c r="E10" s="279">
        <f>'прил 14  Пр, КЦСР,КВР'!I392</f>
        <v>23425.54</v>
      </c>
    </row>
    <row r="11" spans="1:16129" ht="64.5" customHeight="1" x14ac:dyDescent="0.2">
      <c r="A11" s="33" t="s">
        <v>43</v>
      </c>
      <c r="B11" s="34" t="s">
        <v>283</v>
      </c>
      <c r="C11" s="278">
        <v>292345.32</v>
      </c>
      <c r="D11" s="279">
        <f>'прил 14  Пр, КЦСР,КВР'!H391</f>
        <v>982.67961000000003</v>
      </c>
      <c r="E11" s="279">
        <f>'прил 14  Пр, КЦСР,КВР'!I391</f>
        <v>293327.99961</v>
      </c>
    </row>
    <row r="12" spans="1:16129" ht="72.75" customHeight="1" x14ac:dyDescent="0.2">
      <c r="A12" s="33" t="s">
        <v>44</v>
      </c>
      <c r="B12" s="34" t="s">
        <v>284</v>
      </c>
      <c r="C12" s="278">
        <v>34916.36</v>
      </c>
      <c r="D12" s="280">
        <f>'прил 14  Пр, КЦСР,КВР'!H390</f>
        <v>-2000</v>
      </c>
      <c r="E12" s="280">
        <f>'прил 14  Пр, КЦСР,КВР'!I390</f>
        <v>32916.36</v>
      </c>
    </row>
    <row r="13" spans="1:16129" ht="82.5" customHeight="1" x14ac:dyDescent="0.2">
      <c r="A13" s="33" t="s">
        <v>45</v>
      </c>
      <c r="B13" s="34" t="s">
        <v>285</v>
      </c>
      <c r="C13" s="278">
        <f>9774.92-770</f>
        <v>9004.92</v>
      </c>
      <c r="D13" s="280">
        <f>'прил 14  Пр, КЦСР,КВР'!H393</f>
        <v>-1766.5070000000001</v>
      </c>
      <c r="E13" s="280">
        <f>'прил 14  Пр, КЦСР,КВР'!I393</f>
        <v>7238.4129999999986</v>
      </c>
    </row>
    <row r="14" spans="1:16129" ht="39.950000000000003" hidden="1" customHeight="1" x14ac:dyDescent="0.3">
      <c r="A14" s="33" t="s">
        <v>46</v>
      </c>
      <c r="B14" s="27"/>
      <c r="C14" s="110"/>
      <c r="D14" s="186"/>
      <c r="E14" s="186"/>
    </row>
    <row r="15" spans="1:16129" ht="60" hidden="1" customHeight="1" x14ac:dyDescent="0.3">
      <c r="A15" s="33" t="s">
        <v>47</v>
      </c>
      <c r="B15" s="27"/>
      <c r="C15" s="110"/>
      <c r="D15" s="186"/>
      <c r="E15" s="186"/>
    </row>
    <row r="16" spans="1:16129" ht="39.950000000000003" hidden="1" customHeight="1" x14ac:dyDescent="0.3">
      <c r="A16" s="33" t="s">
        <v>48</v>
      </c>
      <c r="B16" s="28"/>
      <c r="C16" s="110"/>
      <c r="D16" s="186"/>
      <c r="E16" s="186"/>
    </row>
    <row r="17" spans="1:5" ht="39.950000000000003" hidden="1" customHeight="1" x14ac:dyDescent="0.3">
      <c r="A17" s="33" t="s">
        <v>49</v>
      </c>
      <c r="B17" s="27"/>
      <c r="C17" s="110"/>
      <c r="D17" s="186"/>
      <c r="E17" s="186"/>
    </row>
    <row r="18" spans="1:5" ht="18.75" x14ac:dyDescent="0.2">
      <c r="A18" s="90"/>
      <c r="B18" s="90" t="s">
        <v>50</v>
      </c>
      <c r="C18" s="281">
        <f>C10+C11+C12+C13+C14+C15+C16+C17</f>
        <v>360140.13999999996</v>
      </c>
      <c r="D18" s="281">
        <f t="shared" ref="D18:E18" si="0">D10+D11+D12+D13+D14+D15+D16+D17</f>
        <v>-3231.8273899999999</v>
      </c>
      <c r="E18" s="281">
        <f t="shared" si="0"/>
        <v>356908.31260999996</v>
      </c>
    </row>
    <row r="19" spans="1:5" ht="18" x14ac:dyDescent="0.2">
      <c r="A19" s="26"/>
      <c r="B19" s="63"/>
      <c r="C19" s="64"/>
    </row>
    <row r="20" spans="1:5" ht="18" x14ac:dyDescent="0.25">
      <c r="A20" s="26"/>
      <c r="B20" s="63"/>
      <c r="C20" s="65"/>
    </row>
  </sheetData>
  <mergeCells count="3">
    <mergeCell ref="C1:E1"/>
    <mergeCell ref="C2:E3"/>
    <mergeCell ref="A5:E5"/>
  </mergeCells>
  <pageMargins left="0.74803149606299213" right="3.937007874015748E-2" top="0.51181102362204722" bottom="0.39370078740157483" header="0" footer="0"/>
  <pageSetup paperSize="9" scale="68" firstPageNumber="164" orientation="portrait" useFirstPageNumber="1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6"/>
  <sheetViews>
    <sheetView view="pageBreakPreview" topLeftCell="B372" zoomScale="85" zoomScaleNormal="100" zoomScaleSheetLayoutView="85" workbookViewId="0">
      <selection activeCell="F375" sqref="F375"/>
    </sheetView>
  </sheetViews>
  <sheetFormatPr defaultRowHeight="12.75" x14ac:dyDescent="0.2"/>
  <cols>
    <col min="1" max="1" width="5.140625" style="55" hidden="1" customWidth="1"/>
    <col min="2" max="2" width="50.140625" style="56" customWidth="1"/>
    <col min="3" max="3" width="6.7109375" style="57" customWidth="1"/>
    <col min="4" max="4" width="8" style="57" customWidth="1"/>
    <col min="5" max="5" width="12.42578125" style="57" customWidth="1"/>
    <col min="6" max="6" width="10" style="57" customWidth="1"/>
    <col min="7" max="8" width="13.28515625" style="58" customWidth="1"/>
    <col min="9" max="9" width="13.5703125" style="58" customWidth="1"/>
    <col min="10" max="10" width="9.140625" style="58"/>
    <col min="11" max="11" width="10.42578125" style="58" bestFit="1" customWidth="1"/>
    <col min="12" max="248" width="9.140625" style="58"/>
    <col min="249" max="249" width="3.5703125" style="58" customWidth="1"/>
    <col min="250" max="250" width="40.85546875" style="58" customWidth="1"/>
    <col min="251" max="251" width="5.140625" style="58" customWidth="1"/>
    <col min="252" max="253" width="4.28515625" style="58" customWidth="1"/>
    <col min="254" max="254" width="8.5703125" style="58" customWidth="1"/>
    <col min="255" max="255" width="6.7109375" style="58" customWidth="1"/>
    <col min="256" max="256" width="11.28515625" style="58" customWidth="1"/>
    <col min="257" max="257" width="12.28515625" style="58" customWidth="1"/>
    <col min="258" max="504" width="9.140625" style="58"/>
    <col min="505" max="505" width="3.5703125" style="58" customWidth="1"/>
    <col min="506" max="506" width="40.85546875" style="58" customWidth="1"/>
    <col min="507" max="507" width="5.140625" style="58" customWidth="1"/>
    <col min="508" max="509" width="4.28515625" style="58" customWidth="1"/>
    <col min="510" max="510" width="8.5703125" style="58" customWidth="1"/>
    <col min="511" max="511" width="6.7109375" style="58" customWidth="1"/>
    <col min="512" max="512" width="11.28515625" style="58" customWidth="1"/>
    <col min="513" max="513" width="12.28515625" style="58" customWidth="1"/>
    <col min="514" max="760" width="9.140625" style="58"/>
    <col min="761" max="761" width="3.5703125" style="58" customWidth="1"/>
    <col min="762" max="762" width="40.85546875" style="58" customWidth="1"/>
    <col min="763" max="763" width="5.140625" style="58" customWidth="1"/>
    <col min="764" max="765" width="4.28515625" style="58" customWidth="1"/>
    <col min="766" max="766" width="8.5703125" style="58" customWidth="1"/>
    <col min="767" max="767" width="6.7109375" style="58" customWidth="1"/>
    <col min="768" max="768" width="11.28515625" style="58" customWidth="1"/>
    <col min="769" max="769" width="12.28515625" style="58" customWidth="1"/>
    <col min="770" max="1016" width="9.140625" style="58"/>
    <col min="1017" max="1017" width="3.5703125" style="58" customWidth="1"/>
    <col min="1018" max="1018" width="40.85546875" style="58" customWidth="1"/>
    <col min="1019" max="1019" width="5.140625" style="58" customWidth="1"/>
    <col min="1020" max="1021" width="4.28515625" style="58" customWidth="1"/>
    <col min="1022" max="1022" width="8.5703125" style="58" customWidth="1"/>
    <col min="1023" max="1023" width="6.7109375" style="58" customWidth="1"/>
    <col min="1024" max="1024" width="11.28515625" style="58" customWidth="1"/>
    <col min="1025" max="1025" width="12.28515625" style="58" customWidth="1"/>
    <col min="1026" max="1272" width="9.140625" style="58"/>
    <col min="1273" max="1273" width="3.5703125" style="58" customWidth="1"/>
    <col min="1274" max="1274" width="40.85546875" style="58" customWidth="1"/>
    <col min="1275" max="1275" width="5.140625" style="58" customWidth="1"/>
    <col min="1276" max="1277" width="4.28515625" style="58" customWidth="1"/>
    <col min="1278" max="1278" width="8.5703125" style="58" customWidth="1"/>
    <col min="1279" max="1279" width="6.7109375" style="58" customWidth="1"/>
    <col min="1280" max="1280" width="11.28515625" style="58" customWidth="1"/>
    <col min="1281" max="1281" width="12.28515625" style="58" customWidth="1"/>
    <col min="1282" max="1528" width="9.140625" style="58"/>
    <col min="1529" max="1529" width="3.5703125" style="58" customWidth="1"/>
    <col min="1530" max="1530" width="40.85546875" style="58" customWidth="1"/>
    <col min="1531" max="1531" width="5.140625" style="58" customWidth="1"/>
    <col min="1532" max="1533" width="4.28515625" style="58" customWidth="1"/>
    <col min="1534" max="1534" width="8.5703125" style="58" customWidth="1"/>
    <col min="1535" max="1535" width="6.7109375" style="58" customWidth="1"/>
    <col min="1536" max="1536" width="11.28515625" style="58" customWidth="1"/>
    <col min="1537" max="1537" width="12.28515625" style="58" customWidth="1"/>
    <col min="1538" max="1784" width="9.140625" style="58"/>
    <col min="1785" max="1785" width="3.5703125" style="58" customWidth="1"/>
    <col min="1786" max="1786" width="40.85546875" style="58" customWidth="1"/>
    <col min="1787" max="1787" width="5.140625" style="58" customWidth="1"/>
    <col min="1788" max="1789" width="4.28515625" style="58" customWidth="1"/>
    <col min="1790" max="1790" width="8.5703125" style="58" customWidth="1"/>
    <col min="1791" max="1791" width="6.7109375" style="58" customWidth="1"/>
    <col min="1792" max="1792" width="11.28515625" style="58" customWidth="1"/>
    <col min="1793" max="1793" width="12.28515625" style="58" customWidth="1"/>
    <col min="1794" max="2040" width="9.140625" style="58"/>
    <col min="2041" max="2041" width="3.5703125" style="58" customWidth="1"/>
    <col min="2042" max="2042" width="40.85546875" style="58" customWidth="1"/>
    <col min="2043" max="2043" width="5.140625" style="58" customWidth="1"/>
    <col min="2044" max="2045" width="4.28515625" style="58" customWidth="1"/>
    <col min="2046" max="2046" width="8.5703125" style="58" customWidth="1"/>
    <col min="2047" max="2047" width="6.7109375" style="58" customWidth="1"/>
    <col min="2048" max="2048" width="11.28515625" style="58" customWidth="1"/>
    <col min="2049" max="2049" width="12.28515625" style="58" customWidth="1"/>
    <col min="2050" max="2296" width="9.140625" style="58"/>
    <col min="2297" max="2297" width="3.5703125" style="58" customWidth="1"/>
    <col min="2298" max="2298" width="40.85546875" style="58" customWidth="1"/>
    <col min="2299" max="2299" width="5.140625" style="58" customWidth="1"/>
    <col min="2300" max="2301" width="4.28515625" style="58" customWidth="1"/>
    <col min="2302" max="2302" width="8.5703125" style="58" customWidth="1"/>
    <col min="2303" max="2303" width="6.7109375" style="58" customWidth="1"/>
    <col min="2304" max="2304" width="11.28515625" style="58" customWidth="1"/>
    <col min="2305" max="2305" width="12.28515625" style="58" customWidth="1"/>
    <col min="2306" max="2552" width="9.140625" style="58"/>
    <col min="2553" max="2553" width="3.5703125" style="58" customWidth="1"/>
    <col min="2554" max="2554" width="40.85546875" style="58" customWidth="1"/>
    <col min="2555" max="2555" width="5.140625" style="58" customWidth="1"/>
    <col min="2556" max="2557" width="4.28515625" style="58" customWidth="1"/>
    <col min="2558" max="2558" width="8.5703125" style="58" customWidth="1"/>
    <col min="2559" max="2559" width="6.7109375" style="58" customWidth="1"/>
    <col min="2560" max="2560" width="11.28515625" style="58" customWidth="1"/>
    <col min="2561" max="2561" width="12.28515625" style="58" customWidth="1"/>
    <col min="2562" max="2808" width="9.140625" style="58"/>
    <col min="2809" max="2809" width="3.5703125" style="58" customWidth="1"/>
    <col min="2810" max="2810" width="40.85546875" style="58" customWidth="1"/>
    <col min="2811" max="2811" width="5.140625" style="58" customWidth="1"/>
    <col min="2812" max="2813" width="4.28515625" style="58" customWidth="1"/>
    <col min="2814" max="2814" width="8.5703125" style="58" customWidth="1"/>
    <col min="2815" max="2815" width="6.7109375" style="58" customWidth="1"/>
    <col min="2816" max="2816" width="11.28515625" style="58" customWidth="1"/>
    <col min="2817" max="2817" width="12.28515625" style="58" customWidth="1"/>
    <col min="2818" max="3064" width="9.140625" style="58"/>
    <col min="3065" max="3065" width="3.5703125" style="58" customWidth="1"/>
    <col min="3066" max="3066" width="40.85546875" style="58" customWidth="1"/>
    <col min="3067" max="3067" width="5.140625" style="58" customWidth="1"/>
    <col min="3068" max="3069" width="4.28515625" style="58" customWidth="1"/>
    <col min="3070" max="3070" width="8.5703125" style="58" customWidth="1"/>
    <col min="3071" max="3071" width="6.7109375" style="58" customWidth="1"/>
    <col min="3072" max="3072" width="11.28515625" style="58" customWidth="1"/>
    <col min="3073" max="3073" width="12.28515625" style="58" customWidth="1"/>
    <col min="3074" max="3320" width="9.140625" style="58"/>
    <col min="3321" max="3321" width="3.5703125" style="58" customWidth="1"/>
    <col min="3322" max="3322" width="40.85546875" style="58" customWidth="1"/>
    <col min="3323" max="3323" width="5.140625" style="58" customWidth="1"/>
    <col min="3324" max="3325" width="4.28515625" style="58" customWidth="1"/>
    <col min="3326" max="3326" width="8.5703125" style="58" customWidth="1"/>
    <col min="3327" max="3327" width="6.7109375" style="58" customWidth="1"/>
    <col min="3328" max="3328" width="11.28515625" style="58" customWidth="1"/>
    <col min="3329" max="3329" width="12.28515625" style="58" customWidth="1"/>
    <col min="3330" max="3576" width="9.140625" style="58"/>
    <col min="3577" max="3577" width="3.5703125" style="58" customWidth="1"/>
    <col min="3578" max="3578" width="40.85546875" style="58" customWidth="1"/>
    <col min="3579" max="3579" width="5.140625" style="58" customWidth="1"/>
    <col min="3580" max="3581" width="4.28515625" style="58" customWidth="1"/>
    <col min="3582" max="3582" width="8.5703125" style="58" customWidth="1"/>
    <col min="3583" max="3583" width="6.7109375" style="58" customWidth="1"/>
    <col min="3584" max="3584" width="11.28515625" style="58" customWidth="1"/>
    <col min="3585" max="3585" width="12.28515625" style="58" customWidth="1"/>
    <col min="3586" max="3832" width="9.140625" style="58"/>
    <col min="3833" max="3833" width="3.5703125" style="58" customWidth="1"/>
    <col min="3834" max="3834" width="40.85546875" style="58" customWidth="1"/>
    <col min="3835" max="3835" width="5.140625" style="58" customWidth="1"/>
    <col min="3836" max="3837" width="4.28515625" style="58" customWidth="1"/>
    <col min="3838" max="3838" width="8.5703125" style="58" customWidth="1"/>
    <col min="3839" max="3839" width="6.7109375" style="58" customWidth="1"/>
    <col min="3840" max="3840" width="11.28515625" style="58" customWidth="1"/>
    <col min="3841" max="3841" width="12.28515625" style="58" customWidth="1"/>
    <col min="3842" max="4088" width="9.140625" style="58"/>
    <col min="4089" max="4089" width="3.5703125" style="58" customWidth="1"/>
    <col min="4090" max="4090" width="40.85546875" style="58" customWidth="1"/>
    <col min="4091" max="4091" width="5.140625" style="58" customWidth="1"/>
    <col min="4092" max="4093" width="4.28515625" style="58" customWidth="1"/>
    <col min="4094" max="4094" width="8.5703125" style="58" customWidth="1"/>
    <col min="4095" max="4095" width="6.7109375" style="58" customWidth="1"/>
    <col min="4096" max="4096" width="11.28515625" style="58" customWidth="1"/>
    <col min="4097" max="4097" width="12.28515625" style="58" customWidth="1"/>
    <col min="4098" max="4344" width="9.140625" style="58"/>
    <col min="4345" max="4345" width="3.5703125" style="58" customWidth="1"/>
    <col min="4346" max="4346" width="40.85546875" style="58" customWidth="1"/>
    <col min="4347" max="4347" width="5.140625" style="58" customWidth="1"/>
    <col min="4348" max="4349" width="4.28515625" style="58" customWidth="1"/>
    <col min="4350" max="4350" width="8.5703125" style="58" customWidth="1"/>
    <col min="4351" max="4351" width="6.7109375" style="58" customWidth="1"/>
    <col min="4352" max="4352" width="11.28515625" style="58" customWidth="1"/>
    <col min="4353" max="4353" width="12.28515625" style="58" customWidth="1"/>
    <col min="4354" max="4600" width="9.140625" style="58"/>
    <col min="4601" max="4601" width="3.5703125" style="58" customWidth="1"/>
    <col min="4602" max="4602" width="40.85546875" style="58" customWidth="1"/>
    <col min="4603" max="4603" width="5.140625" style="58" customWidth="1"/>
    <col min="4604" max="4605" width="4.28515625" style="58" customWidth="1"/>
    <col min="4606" max="4606" width="8.5703125" style="58" customWidth="1"/>
    <col min="4607" max="4607" width="6.7109375" style="58" customWidth="1"/>
    <col min="4608" max="4608" width="11.28515625" style="58" customWidth="1"/>
    <col min="4609" max="4609" width="12.28515625" style="58" customWidth="1"/>
    <col min="4610" max="4856" width="9.140625" style="58"/>
    <col min="4857" max="4857" width="3.5703125" style="58" customWidth="1"/>
    <col min="4858" max="4858" width="40.85546875" style="58" customWidth="1"/>
    <col min="4859" max="4859" width="5.140625" style="58" customWidth="1"/>
    <col min="4860" max="4861" width="4.28515625" style="58" customWidth="1"/>
    <col min="4862" max="4862" width="8.5703125" style="58" customWidth="1"/>
    <col min="4863" max="4863" width="6.7109375" style="58" customWidth="1"/>
    <col min="4864" max="4864" width="11.28515625" style="58" customWidth="1"/>
    <col min="4865" max="4865" width="12.28515625" style="58" customWidth="1"/>
    <col min="4866" max="5112" width="9.140625" style="58"/>
    <col min="5113" max="5113" width="3.5703125" style="58" customWidth="1"/>
    <col min="5114" max="5114" width="40.85546875" style="58" customWidth="1"/>
    <col min="5115" max="5115" width="5.140625" style="58" customWidth="1"/>
    <col min="5116" max="5117" width="4.28515625" style="58" customWidth="1"/>
    <col min="5118" max="5118" width="8.5703125" style="58" customWidth="1"/>
    <col min="5119" max="5119" width="6.7109375" style="58" customWidth="1"/>
    <col min="5120" max="5120" width="11.28515625" style="58" customWidth="1"/>
    <col min="5121" max="5121" width="12.28515625" style="58" customWidth="1"/>
    <col min="5122" max="5368" width="9.140625" style="58"/>
    <col min="5369" max="5369" width="3.5703125" style="58" customWidth="1"/>
    <col min="5370" max="5370" width="40.85546875" style="58" customWidth="1"/>
    <col min="5371" max="5371" width="5.140625" style="58" customWidth="1"/>
    <col min="5372" max="5373" width="4.28515625" style="58" customWidth="1"/>
    <col min="5374" max="5374" width="8.5703125" style="58" customWidth="1"/>
    <col min="5375" max="5375" width="6.7109375" style="58" customWidth="1"/>
    <col min="5376" max="5376" width="11.28515625" style="58" customWidth="1"/>
    <col min="5377" max="5377" width="12.28515625" style="58" customWidth="1"/>
    <col min="5378" max="5624" width="9.140625" style="58"/>
    <col min="5625" max="5625" width="3.5703125" style="58" customWidth="1"/>
    <col min="5626" max="5626" width="40.85546875" style="58" customWidth="1"/>
    <col min="5627" max="5627" width="5.140625" style="58" customWidth="1"/>
    <col min="5628" max="5629" width="4.28515625" style="58" customWidth="1"/>
    <col min="5630" max="5630" width="8.5703125" style="58" customWidth="1"/>
    <col min="5631" max="5631" width="6.7109375" style="58" customWidth="1"/>
    <col min="5632" max="5632" width="11.28515625" style="58" customWidth="1"/>
    <col min="5633" max="5633" width="12.28515625" style="58" customWidth="1"/>
    <col min="5634" max="5880" width="9.140625" style="58"/>
    <col min="5881" max="5881" width="3.5703125" style="58" customWidth="1"/>
    <col min="5882" max="5882" width="40.85546875" style="58" customWidth="1"/>
    <col min="5883" max="5883" width="5.140625" style="58" customWidth="1"/>
    <col min="5884" max="5885" width="4.28515625" style="58" customWidth="1"/>
    <col min="5886" max="5886" width="8.5703125" style="58" customWidth="1"/>
    <col min="5887" max="5887" width="6.7109375" style="58" customWidth="1"/>
    <col min="5888" max="5888" width="11.28515625" style="58" customWidth="1"/>
    <col min="5889" max="5889" width="12.28515625" style="58" customWidth="1"/>
    <col min="5890" max="6136" width="9.140625" style="58"/>
    <col min="6137" max="6137" width="3.5703125" style="58" customWidth="1"/>
    <col min="6138" max="6138" width="40.85546875" style="58" customWidth="1"/>
    <col min="6139" max="6139" width="5.140625" style="58" customWidth="1"/>
    <col min="6140" max="6141" width="4.28515625" style="58" customWidth="1"/>
    <col min="6142" max="6142" width="8.5703125" style="58" customWidth="1"/>
    <col min="6143" max="6143" width="6.7109375" style="58" customWidth="1"/>
    <col min="6144" max="6144" width="11.28515625" style="58" customWidth="1"/>
    <col min="6145" max="6145" width="12.28515625" style="58" customWidth="1"/>
    <col min="6146" max="6392" width="9.140625" style="58"/>
    <col min="6393" max="6393" width="3.5703125" style="58" customWidth="1"/>
    <col min="6394" max="6394" width="40.85546875" style="58" customWidth="1"/>
    <col min="6395" max="6395" width="5.140625" style="58" customWidth="1"/>
    <col min="6396" max="6397" width="4.28515625" style="58" customWidth="1"/>
    <col min="6398" max="6398" width="8.5703125" style="58" customWidth="1"/>
    <col min="6399" max="6399" width="6.7109375" style="58" customWidth="1"/>
    <col min="6400" max="6400" width="11.28515625" style="58" customWidth="1"/>
    <col min="6401" max="6401" width="12.28515625" style="58" customWidth="1"/>
    <col min="6402" max="6648" width="9.140625" style="58"/>
    <col min="6649" max="6649" width="3.5703125" style="58" customWidth="1"/>
    <col min="6650" max="6650" width="40.85546875" style="58" customWidth="1"/>
    <col min="6651" max="6651" width="5.140625" style="58" customWidth="1"/>
    <col min="6652" max="6653" width="4.28515625" style="58" customWidth="1"/>
    <col min="6654" max="6654" width="8.5703125" style="58" customWidth="1"/>
    <col min="6655" max="6655" width="6.7109375" style="58" customWidth="1"/>
    <col min="6656" max="6656" width="11.28515625" style="58" customWidth="1"/>
    <col min="6657" max="6657" width="12.28515625" style="58" customWidth="1"/>
    <col min="6658" max="6904" width="9.140625" style="58"/>
    <col min="6905" max="6905" width="3.5703125" style="58" customWidth="1"/>
    <col min="6906" max="6906" width="40.85546875" style="58" customWidth="1"/>
    <col min="6907" max="6907" width="5.140625" style="58" customWidth="1"/>
    <col min="6908" max="6909" width="4.28515625" style="58" customWidth="1"/>
    <col min="6910" max="6910" width="8.5703125" style="58" customWidth="1"/>
    <col min="6911" max="6911" width="6.7109375" style="58" customWidth="1"/>
    <col min="6912" max="6912" width="11.28515625" style="58" customWidth="1"/>
    <col min="6913" max="6913" width="12.28515625" style="58" customWidth="1"/>
    <col min="6914" max="7160" width="9.140625" style="58"/>
    <col min="7161" max="7161" width="3.5703125" style="58" customWidth="1"/>
    <col min="7162" max="7162" width="40.85546875" style="58" customWidth="1"/>
    <col min="7163" max="7163" width="5.140625" style="58" customWidth="1"/>
    <col min="7164" max="7165" width="4.28515625" style="58" customWidth="1"/>
    <col min="7166" max="7166" width="8.5703125" style="58" customWidth="1"/>
    <col min="7167" max="7167" width="6.7109375" style="58" customWidth="1"/>
    <col min="7168" max="7168" width="11.28515625" style="58" customWidth="1"/>
    <col min="7169" max="7169" width="12.28515625" style="58" customWidth="1"/>
    <col min="7170" max="7416" width="9.140625" style="58"/>
    <col min="7417" max="7417" width="3.5703125" style="58" customWidth="1"/>
    <col min="7418" max="7418" width="40.85546875" style="58" customWidth="1"/>
    <col min="7419" max="7419" width="5.140625" style="58" customWidth="1"/>
    <col min="7420" max="7421" width="4.28515625" style="58" customWidth="1"/>
    <col min="7422" max="7422" width="8.5703125" style="58" customWidth="1"/>
    <col min="7423" max="7423" width="6.7109375" style="58" customWidth="1"/>
    <col min="7424" max="7424" width="11.28515625" style="58" customWidth="1"/>
    <col min="7425" max="7425" width="12.28515625" style="58" customWidth="1"/>
    <col min="7426" max="7672" width="9.140625" style="58"/>
    <col min="7673" max="7673" width="3.5703125" style="58" customWidth="1"/>
    <col min="7674" max="7674" width="40.85546875" style="58" customWidth="1"/>
    <col min="7675" max="7675" width="5.140625" style="58" customWidth="1"/>
    <col min="7676" max="7677" width="4.28515625" style="58" customWidth="1"/>
    <col min="7678" max="7678" width="8.5703125" style="58" customWidth="1"/>
    <col min="7679" max="7679" width="6.7109375" style="58" customWidth="1"/>
    <col min="7680" max="7680" width="11.28515625" style="58" customWidth="1"/>
    <col min="7681" max="7681" width="12.28515625" style="58" customWidth="1"/>
    <col min="7682" max="7928" width="9.140625" style="58"/>
    <col min="7929" max="7929" width="3.5703125" style="58" customWidth="1"/>
    <col min="7930" max="7930" width="40.85546875" style="58" customWidth="1"/>
    <col min="7931" max="7931" width="5.140625" style="58" customWidth="1"/>
    <col min="7932" max="7933" width="4.28515625" style="58" customWidth="1"/>
    <col min="7934" max="7934" width="8.5703125" style="58" customWidth="1"/>
    <col min="7935" max="7935" width="6.7109375" style="58" customWidth="1"/>
    <col min="7936" max="7936" width="11.28515625" style="58" customWidth="1"/>
    <col min="7937" max="7937" width="12.28515625" style="58" customWidth="1"/>
    <col min="7938" max="8184" width="9.140625" style="58"/>
    <col min="8185" max="8185" width="3.5703125" style="58" customWidth="1"/>
    <col min="8186" max="8186" width="40.85546875" style="58" customWidth="1"/>
    <col min="8187" max="8187" width="5.140625" style="58" customWidth="1"/>
    <col min="8188" max="8189" width="4.28515625" style="58" customWidth="1"/>
    <col min="8190" max="8190" width="8.5703125" style="58" customWidth="1"/>
    <col min="8191" max="8191" width="6.7109375" style="58" customWidth="1"/>
    <col min="8192" max="8192" width="11.28515625" style="58" customWidth="1"/>
    <col min="8193" max="8193" width="12.28515625" style="58" customWidth="1"/>
    <col min="8194" max="8440" width="9.140625" style="58"/>
    <col min="8441" max="8441" width="3.5703125" style="58" customWidth="1"/>
    <col min="8442" max="8442" width="40.85546875" style="58" customWidth="1"/>
    <col min="8443" max="8443" width="5.140625" style="58" customWidth="1"/>
    <col min="8444" max="8445" width="4.28515625" style="58" customWidth="1"/>
    <col min="8446" max="8446" width="8.5703125" style="58" customWidth="1"/>
    <col min="8447" max="8447" width="6.7109375" style="58" customWidth="1"/>
    <col min="8448" max="8448" width="11.28515625" style="58" customWidth="1"/>
    <col min="8449" max="8449" width="12.28515625" style="58" customWidth="1"/>
    <col min="8450" max="8696" width="9.140625" style="58"/>
    <col min="8697" max="8697" width="3.5703125" style="58" customWidth="1"/>
    <col min="8698" max="8698" width="40.85546875" style="58" customWidth="1"/>
    <col min="8699" max="8699" width="5.140625" style="58" customWidth="1"/>
    <col min="8700" max="8701" width="4.28515625" style="58" customWidth="1"/>
    <col min="8702" max="8702" width="8.5703125" style="58" customWidth="1"/>
    <col min="8703" max="8703" width="6.7109375" style="58" customWidth="1"/>
    <col min="8704" max="8704" width="11.28515625" style="58" customWidth="1"/>
    <col min="8705" max="8705" width="12.28515625" style="58" customWidth="1"/>
    <col min="8706" max="8952" width="9.140625" style="58"/>
    <col min="8953" max="8953" width="3.5703125" style="58" customWidth="1"/>
    <col min="8954" max="8954" width="40.85546875" style="58" customWidth="1"/>
    <col min="8955" max="8955" width="5.140625" style="58" customWidth="1"/>
    <col min="8956" max="8957" width="4.28515625" style="58" customWidth="1"/>
    <col min="8958" max="8958" width="8.5703125" style="58" customWidth="1"/>
    <col min="8959" max="8959" width="6.7109375" style="58" customWidth="1"/>
    <col min="8960" max="8960" width="11.28515625" style="58" customWidth="1"/>
    <col min="8961" max="8961" width="12.28515625" style="58" customWidth="1"/>
    <col min="8962" max="9208" width="9.140625" style="58"/>
    <col min="9209" max="9209" width="3.5703125" style="58" customWidth="1"/>
    <col min="9210" max="9210" width="40.85546875" style="58" customWidth="1"/>
    <col min="9211" max="9211" width="5.140625" style="58" customWidth="1"/>
    <col min="9212" max="9213" width="4.28515625" style="58" customWidth="1"/>
    <col min="9214" max="9214" width="8.5703125" style="58" customWidth="1"/>
    <col min="9215" max="9215" width="6.7109375" style="58" customWidth="1"/>
    <col min="9216" max="9216" width="11.28515625" style="58" customWidth="1"/>
    <col min="9217" max="9217" width="12.28515625" style="58" customWidth="1"/>
    <col min="9218" max="9464" width="9.140625" style="58"/>
    <col min="9465" max="9465" width="3.5703125" style="58" customWidth="1"/>
    <col min="9466" max="9466" width="40.85546875" style="58" customWidth="1"/>
    <col min="9467" max="9467" width="5.140625" style="58" customWidth="1"/>
    <col min="9468" max="9469" width="4.28515625" style="58" customWidth="1"/>
    <col min="9470" max="9470" width="8.5703125" style="58" customWidth="1"/>
    <col min="9471" max="9471" width="6.7109375" style="58" customWidth="1"/>
    <col min="9472" max="9472" width="11.28515625" style="58" customWidth="1"/>
    <col min="9473" max="9473" width="12.28515625" style="58" customWidth="1"/>
    <col min="9474" max="9720" width="9.140625" style="58"/>
    <col min="9721" max="9721" width="3.5703125" style="58" customWidth="1"/>
    <col min="9722" max="9722" width="40.85546875" style="58" customWidth="1"/>
    <col min="9723" max="9723" width="5.140625" style="58" customWidth="1"/>
    <col min="9724" max="9725" width="4.28515625" style="58" customWidth="1"/>
    <col min="9726" max="9726" width="8.5703125" style="58" customWidth="1"/>
    <col min="9727" max="9727" width="6.7109375" style="58" customWidth="1"/>
    <col min="9728" max="9728" width="11.28515625" style="58" customWidth="1"/>
    <col min="9729" max="9729" width="12.28515625" style="58" customWidth="1"/>
    <col min="9730" max="9976" width="9.140625" style="58"/>
    <col min="9977" max="9977" width="3.5703125" style="58" customWidth="1"/>
    <col min="9978" max="9978" width="40.85546875" style="58" customWidth="1"/>
    <col min="9979" max="9979" width="5.140625" style="58" customWidth="1"/>
    <col min="9980" max="9981" width="4.28515625" style="58" customWidth="1"/>
    <col min="9982" max="9982" width="8.5703125" style="58" customWidth="1"/>
    <col min="9983" max="9983" width="6.7109375" style="58" customWidth="1"/>
    <col min="9984" max="9984" width="11.28515625" style="58" customWidth="1"/>
    <col min="9985" max="9985" width="12.28515625" style="58" customWidth="1"/>
    <col min="9986" max="10232" width="9.140625" style="58"/>
    <col min="10233" max="10233" width="3.5703125" style="58" customWidth="1"/>
    <col min="10234" max="10234" width="40.85546875" style="58" customWidth="1"/>
    <col min="10235" max="10235" width="5.140625" style="58" customWidth="1"/>
    <col min="10236" max="10237" width="4.28515625" style="58" customWidth="1"/>
    <col min="10238" max="10238" width="8.5703125" style="58" customWidth="1"/>
    <col min="10239" max="10239" width="6.7109375" style="58" customWidth="1"/>
    <col min="10240" max="10240" width="11.28515625" style="58" customWidth="1"/>
    <col min="10241" max="10241" width="12.28515625" style="58" customWidth="1"/>
    <col min="10242" max="10488" width="9.140625" style="58"/>
    <col min="10489" max="10489" width="3.5703125" style="58" customWidth="1"/>
    <col min="10490" max="10490" width="40.85546875" style="58" customWidth="1"/>
    <col min="10491" max="10491" width="5.140625" style="58" customWidth="1"/>
    <col min="10492" max="10493" width="4.28515625" style="58" customWidth="1"/>
    <col min="10494" max="10494" width="8.5703125" style="58" customWidth="1"/>
    <col min="10495" max="10495" width="6.7109375" style="58" customWidth="1"/>
    <col min="10496" max="10496" width="11.28515625" style="58" customWidth="1"/>
    <col min="10497" max="10497" width="12.28515625" style="58" customWidth="1"/>
    <col min="10498" max="10744" width="9.140625" style="58"/>
    <col min="10745" max="10745" width="3.5703125" style="58" customWidth="1"/>
    <col min="10746" max="10746" width="40.85546875" style="58" customWidth="1"/>
    <col min="10747" max="10747" width="5.140625" style="58" customWidth="1"/>
    <col min="10748" max="10749" width="4.28515625" style="58" customWidth="1"/>
    <col min="10750" max="10750" width="8.5703125" style="58" customWidth="1"/>
    <col min="10751" max="10751" width="6.7109375" style="58" customWidth="1"/>
    <col min="10752" max="10752" width="11.28515625" style="58" customWidth="1"/>
    <col min="10753" max="10753" width="12.28515625" style="58" customWidth="1"/>
    <col min="10754" max="11000" width="9.140625" style="58"/>
    <col min="11001" max="11001" width="3.5703125" style="58" customWidth="1"/>
    <col min="11002" max="11002" width="40.85546875" style="58" customWidth="1"/>
    <col min="11003" max="11003" width="5.140625" style="58" customWidth="1"/>
    <col min="11004" max="11005" width="4.28515625" style="58" customWidth="1"/>
    <col min="11006" max="11006" width="8.5703125" style="58" customWidth="1"/>
    <col min="11007" max="11007" width="6.7109375" style="58" customWidth="1"/>
    <col min="11008" max="11008" width="11.28515625" style="58" customWidth="1"/>
    <col min="11009" max="11009" width="12.28515625" style="58" customWidth="1"/>
    <col min="11010" max="11256" width="9.140625" style="58"/>
    <col min="11257" max="11257" width="3.5703125" style="58" customWidth="1"/>
    <col min="11258" max="11258" width="40.85546875" style="58" customWidth="1"/>
    <col min="11259" max="11259" width="5.140625" style="58" customWidth="1"/>
    <col min="11260" max="11261" width="4.28515625" style="58" customWidth="1"/>
    <col min="11262" max="11262" width="8.5703125" style="58" customWidth="1"/>
    <col min="11263" max="11263" width="6.7109375" style="58" customWidth="1"/>
    <col min="11264" max="11264" width="11.28515625" style="58" customWidth="1"/>
    <col min="11265" max="11265" width="12.28515625" style="58" customWidth="1"/>
    <col min="11266" max="11512" width="9.140625" style="58"/>
    <col min="11513" max="11513" width="3.5703125" style="58" customWidth="1"/>
    <col min="11514" max="11514" width="40.85546875" style="58" customWidth="1"/>
    <col min="11515" max="11515" width="5.140625" style="58" customWidth="1"/>
    <col min="11516" max="11517" width="4.28515625" style="58" customWidth="1"/>
    <col min="11518" max="11518" width="8.5703125" style="58" customWidth="1"/>
    <col min="11519" max="11519" width="6.7109375" style="58" customWidth="1"/>
    <col min="11520" max="11520" width="11.28515625" style="58" customWidth="1"/>
    <col min="11521" max="11521" width="12.28515625" style="58" customWidth="1"/>
    <col min="11522" max="11768" width="9.140625" style="58"/>
    <col min="11769" max="11769" width="3.5703125" style="58" customWidth="1"/>
    <col min="11770" max="11770" width="40.85546875" style="58" customWidth="1"/>
    <col min="11771" max="11771" width="5.140625" style="58" customWidth="1"/>
    <col min="11772" max="11773" width="4.28515625" style="58" customWidth="1"/>
    <col min="11774" max="11774" width="8.5703125" style="58" customWidth="1"/>
    <col min="11775" max="11775" width="6.7109375" style="58" customWidth="1"/>
    <col min="11776" max="11776" width="11.28515625" style="58" customWidth="1"/>
    <col min="11777" max="11777" width="12.28515625" style="58" customWidth="1"/>
    <col min="11778" max="12024" width="9.140625" style="58"/>
    <col min="12025" max="12025" width="3.5703125" style="58" customWidth="1"/>
    <col min="12026" max="12026" width="40.85546875" style="58" customWidth="1"/>
    <col min="12027" max="12027" width="5.140625" style="58" customWidth="1"/>
    <col min="12028" max="12029" width="4.28515625" style="58" customWidth="1"/>
    <col min="12030" max="12030" width="8.5703125" style="58" customWidth="1"/>
    <col min="12031" max="12031" width="6.7109375" style="58" customWidth="1"/>
    <col min="12032" max="12032" width="11.28515625" style="58" customWidth="1"/>
    <col min="12033" max="12033" width="12.28515625" style="58" customWidth="1"/>
    <col min="12034" max="12280" width="9.140625" style="58"/>
    <col min="12281" max="12281" width="3.5703125" style="58" customWidth="1"/>
    <col min="12282" max="12282" width="40.85546875" style="58" customWidth="1"/>
    <col min="12283" max="12283" width="5.140625" style="58" customWidth="1"/>
    <col min="12284" max="12285" width="4.28515625" style="58" customWidth="1"/>
    <col min="12286" max="12286" width="8.5703125" style="58" customWidth="1"/>
    <col min="12287" max="12287" width="6.7109375" style="58" customWidth="1"/>
    <col min="12288" max="12288" width="11.28515625" style="58" customWidth="1"/>
    <col min="12289" max="12289" width="12.28515625" style="58" customWidth="1"/>
    <col min="12290" max="12536" width="9.140625" style="58"/>
    <col min="12537" max="12537" width="3.5703125" style="58" customWidth="1"/>
    <col min="12538" max="12538" width="40.85546875" style="58" customWidth="1"/>
    <col min="12539" max="12539" width="5.140625" style="58" customWidth="1"/>
    <col min="12540" max="12541" width="4.28515625" style="58" customWidth="1"/>
    <col min="12542" max="12542" width="8.5703125" style="58" customWidth="1"/>
    <col min="12543" max="12543" width="6.7109375" style="58" customWidth="1"/>
    <col min="12544" max="12544" width="11.28515625" style="58" customWidth="1"/>
    <col min="12545" max="12545" width="12.28515625" style="58" customWidth="1"/>
    <col min="12546" max="12792" width="9.140625" style="58"/>
    <col min="12793" max="12793" width="3.5703125" style="58" customWidth="1"/>
    <col min="12794" max="12794" width="40.85546875" style="58" customWidth="1"/>
    <col min="12795" max="12795" width="5.140625" style="58" customWidth="1"/>
    <col min="12796" max="12797" width="4.28515625" style="58" customWidth="1"/>
    <col min="12798" max="12798" width="8.5703125" style="58" customWidth="1"/>
    <col min="12799" max="12799" width="6.7109375" style="58" customWidth="1"/>
    <col min="12800" max="12800" width="11.28515625" style="58" customWidth="1"/>
    <col min="12801" max="12801" width="12.28515625" style="58" customWidth="1"/>
    <col min="12802" max="13048" width="9.140625" style="58"/>
    <col min="13049" max="13049" width="3.5703125" style="58" customWidth="1"/>
    <col min="13050" max="13050" width="40.85546875" style="58" customWidth="1"/>
    <col min="13051" max="13051" width="5.140625" style="58" customWidth="1"/>
    <col min="13052" max="13053" width="4.28515625" style="58" customWidth="1"/>
    <col min="13054" max="13054" width="8.5703125" style="58" customWidth="1"/>
    <col min="13055" max="13055" width="6.7109375" style="58" customWidth="1"/>
    <col min="13056" max="13056" width="11.28515625" style="58" customWidth="1"/>
    <col min="13057" max="13057" width="12.28515625" style="58" customWidth="1"/>
    <col min="13058" max="13304" width="9.140625" style="58"/>
    <col min="13305" max="13305" width="3.5703125" style="58" customWidth="1"/>
    <col min="13306" max="13306" width="40.85546875" style="58" customWidth="1"/>
    <col min="13307" max="13307" width="5.140625" style="58" customWidth="1"/>
    <col min="13308" max="13309" width="4.28515625" style="58" customWidth="1"/>
    <col min="13310" max="13310" width="8.5703125" style="58" customWidth="1"/>
    <col min="13311" max="13311" width="6.7109375" style="58" customWidth="1"/>
    <col min="13312" max="13312" width="11.28515625" style="58" customWidth="1"/>
    <col min="13313" max="13313" width="12.28515625" style="58" customWidth="1"/>
    <col min="13314" max="13560" width="9.140625" style="58"/>
    <col min="13561" max="13561" width="3.5703125" style="58" customWidth="1"/>
    <col min="13562" max="13562" width="40.85546875" style="58" customWidth="1"/>
    <col min="13563" max="13563" width="5.140625" style="58" customWidth="1"/>
    <col min="13564" max="13565" width="4.28515625" style="58" customWidth="1"/>
    <col min="13566" max="13566" width="8.5703125" style="58" customWidth="1"/>
    <col min="13567" max="13567" width="6.7109375" style="58" customWidth="1"/>
    <col min="13568" max="13568" width="11.28515625" style="58" customWidth="1"/>
    <col min="13569" max="13569" width="12.28515625" style="58" customWidth="1"/>
    <col min="13570" max="13816" width="9.140625" style="58"/>
    <col min="13817" max="13817" width="3.5703125" style="58" customWidth="1"/>
    <col min="13818" max="13818" width="40.85546875" style="58" customWidth="1"/>
    <col min="13819" max="13819" width="5.140625" style="58" customWidth="1"/>
    <col min="13820" max="13821" width="4.28515625" style="58" customWidth="1"/>
    <col min="13822" max="13822" width="8.5703125" style="58" customWidth="1"/>
    <col min="13823" max="13823" width="6.7109375" style="58" customWidth="1"/>
    <col min="13824" max="13824" width="11.28515625" style="58" customWidth="1"/>
    <col min="13825" max="13825" width="12.28515625" style="58" customWidth="1"/>
    <col min="13826" max="14072" width="9.140625" style="58"/>
    <col min="14073" max="14073" width="3.5703125" style="58" customWidth="1"/>
    <col min="14074" max="14074" width="40.85546875" style="58" customWidth="1"/>
    <col min="14075" max="14075" width="5.140625" style="58" customWidth="1"/>
    <col min="14076" max="14077" width="4.28515625" style="58" customWidth="1"/>
    <col min="14078" max="14078" width="8.5703125" style="58" customWidth="1"/>
    <col min="14079" max="14079" width="6.7109375" style="58" customWidth="1"/>
    <col min="14080" max="14080" width="11.28515625" style="58" customWidth="1"/>
    <col min="14081" max="14081" width="12.28515625" style="58" customWidth="1"/>
    <col min="14082" max="14328" width="9.140625" style="58"/>
    <col min="14329" max="14329" width="3.5703125" style="58" customWidth="1"/>
    <col min="14330" max="14330" width="40.85546875" style="58" customWidth="1"/>
    <col min="14331" max="14331" width="5.140625" style="58" customWidth="1"/>
    <col min="14332" max="14333" width="4.28515625" style="58" customWidth="1"/>
    <col min="14334" max="14334" width="8.5703125" style="58" customWidth="1"/>
    <col min="14335" max="14335" width="6.7109375" style="58" customWidth="1"/>
    <col min="14336" max="14336" width="11.28515625" style="58" customWidth="1"/>
    <col min="14337" max="14337" width="12.28515625" style="58" customWidth="1"/>
    <col min="14338" max="14584" width="9.140625" style="58"/>
    <col min="14585" max="14585" width="3.5703125" style="58" customWidth="1"/>
    <col min="14586" max="14586" width="40.85546875" style="58" customWidth="1"/>
    <col min="14587" max="14587" width="5.140625" style="58" customWidth="1"/>
    <col min="14588" max="14589" width="4.28515625" style="58" customWidth="1"/>
    <col min="14590" max="14590" width="8.5703125" style="58" customWidth="1"/>
    <col min="14591" max="14591" width="6.7109375" style="58" customWidth="1"/>
    <col min="14592" max="14592" width="11.28515625" style="58" customWidth="1"/>
    <col min="14593" max="14593" width="12.28515625" style="58" customWidth="1"/>
    <col min="14594" max="14840" width="9.140625" style="58"/>
    <col min="14841" max="14841" width="3.5703125" style="58" customWidth="1"/>
    <col min="14842" max="14842" width="40.85546875" style="58" customWidth="1"/>
    <col min="14843" max="14843" width="5.140625" style="58" customWidth="1"/>
    <col min="14844" max="14845" width="4.28515625" style="58" customWidth="1"/>
    <col min="14846" max="14846" width="8.5703125" style="58" customWidth="1"/>
    <col min="14847" max="14847" width="6.7109375" style="58" customWidth="1"/>
    <col min="14848" max="14848" width="11.28515625" style="58" customWidth="1"/>
    <col min="14849" max="14849" width="12.28515625" style="58" customWidth="1"/>
    <col min="14850" max="15096" width="9.140625" style="58"/>
    <col min="15097" max="15097" width="3.5703125" style="58" customWidth="1"/>
    <col min="15098" max="15098" width="40.85546875" style="58" customWidth="1"/>
    <col min="15099" max="15099" width="5.140625" style="58" customWidth="1"/>
    <col min="15100" max="15101" width="4.28515625" style="58" customWidth="1"/>
    <col min="15102" max="15102" width="8.5703125" style="58" customWidth="1"/>
    <col min="15103" max="15103" width="6.7109375" style="58" customWidth="1"/>
    <col min="15104" max="15104" width="11.28515625" style="58" customWidth="1"/>
    <col min="15105" max="15105" width="12.28515625" style="58" customWidth="1"/>
    <col min="15106" max="15352" width="9.140625" style="58"/>
    <col min="15353" max="15353" width="3.5703125" style="58" customWidth="1"/>
    <col min="15354" max="15354" width="40.85546875" style="58" customWidth="1"/>
    <col min="15355" max="15355" width="5.140625" style="58" customWidth="1"/>
    <col min="15356" max="15357" width="4.28515625" style="58" customWidth="1"/>
    <col min="15358" max="15358" width="8.5703125" style="58" customWidth="1"/>
    <col min="15359" max="15359" width="6.7109375" style="58" customWidth="1"/>
    <col min="15360" max="15360" width="11.28515625" style="58" customWidth="1"/>
    <col min="15361" max="15361" width="12.28515625" style="58" customWidth="1"/>
    <col min="15362" max="15608" width="9.140625" style="58"/>
    <col min="15609" max="15609" width="3.5703125" style="58" customWidth="1"/>
    <col min="15610" max="15610" width="40.85546875" style="58" customWidth="1"/>
    <col min="15611" max="15611" width="5.140625" style="58" customWidth="1"/>
    <col min="15612" max="15613" width="4.28515625" style="58" customWidth="1"/>
    <col min="15614" max="15614" width="8.5703125" style="58" customWidth="1"/>
    <col min="15615" max="15615" width="6.7109375" style="58" customWidth="1"/>
    <col min="15616" max="15616" width="11.28515625" style="58" customWidth="1"/>
    <col min="15617" max="15617" width="12.28515625" style="58" customWidth="1"/>
    <col min="15618" max="15864" width="9.140625" style="58"/>
    <col min="15865" max="15865" width="3.5703125" style="58" customWidth="1"/>
    <col min="15866" max="15866" width="40.85546875" style="58" customWidth="1"/>
    <col min="15867" max="15867" width="5.140625" style="58" customWidth="1"/>
    <col min="15868" max="15869" width="4.28515625" style="58" customWidth="1"/>
    <col min="15870" max="15870" width="8.5703125" style="58" customWidth="1"/>
    <col min="15871" max="15871" width="6.7109375" style="58" customWidth="1"/>
    <col min="15872" max="15872" width="11.28515625" style="58" customWidth="1"/>
    <col min="15873" max="15873" width="12.28515625" style="58" customWidth="1"/>
    <col min="15874" max="16120" width="9.140625" style="58"/>
    <col min="16121" max="16121" width="3.5703125" style="58" customWidth="1"/>
    <col min="16122" max="16122" width="40.85546875" style="58" customWidth="1"/>
    <col min="16123" max="16123" width="5.140625" style="58" customWidth="1"/>
    <col min="16124" max="16125" width="4.28515625" style="58" customWidth="1"/>
    <col min="16126" max="16126" width="8.5703125" style="58" customWidth="1"/>
    <col min="16127" max="16127" width="6.7109375" style="58" customWidth="1"/>
    <col min="16128" max="16128" width="11.28515625" style="58" customWidth="1"/>
    <col min="16129" max="16129" width="12.28515625" style="58" customWidth="1"/>
    <col min="16130" max="16384" width="9.140625" style="58"/>
  </cols>
  <sheetData>
    <row r="1" spans="1:11" ht="15" customHeight="1" x14ac:dyDescent="0.2">
      <c r="E1" s="191"/>
      <c r="F1" s="302" t="s">
        <v>341</v>
      </c>
      <c r="G1" s="299"/>
      <c r="H1" s="299"/>
      <c r="I1" s="299"/>
    </row>
    <row r="2" spans="1:11" ht="53.25" customHeight="1" x14ac:dyDescent="0.2">
      <c r="D2" s="190"/>
      <c r="E2" s="191"/>
      <c r="F2" s="302" t="s">
        <v>453</v>
      </c>
      <c r="G2" s="299"/>
      <c r="H2" s="299"/>
      <c r="I2" s="299"/>
    </row>
    <row r="3" spans="1:11" s="13" customFormat="1" ht="77.25" customHeight="1" x14ac:dyDescent="0.3">
      <c r="A3" s="303" t="s">
        <v>342</v>
      </c>
      <c r="B3" s="303"/>
      <c r="C3" s="303"/>
      <c r="D3" s="303"/>
      <c r="E3" s="303"/>
      <c r="F3" s="303"/>
      <c r="G3" s="304"/>
      <c r="H3" s="299"/>
      <c r="I3" s="299"/>
    </row>
    <row r="4" spans="1:11" s="13" customFormat="1" ht="18.75" x14ac:dyDescent="0.3">
      <c r="A4" s="135"/>
      <c r="B4" s="303" t="s">
        <v>343</v>
      </c>
      <c r="C4" s="299"/>
      <c r="D4" s="299"/>
      <c r="E4" s="299"/>
      <c r="F4" s="299"/>
      <c r="G4" s="299"/>
      <c r="H4" s="299"/>
      <c r="I4" s="299"/>
    </row>
    <row r="5" spans="1:11" s="68" customFormat="1" ht="18.75" x14ac:dyDescent="0.3">
      <c r="A5" s="66"/>
      <c r="B5" s="66"/>
      <c r="C5" s="66"/>
      <c r="D5" s="66"/>
      <c r="E5" s="67"/>
      <c r="F5" s="192"/>
      <c r="H5" s="183"/>
      <c r="I5" s="159" t="s">
        <v>35</v>
      </c>
    </row>
    <row r="6" spans="1:11" s="121" customFormat="1" ht="56.25" x14ac:dyDescent="0.2">
      <c r="A6" s="122" t="s">
        <v>23</v>
      </c>
      <c r="B6" s="136" t="s">
        <v>24</v>
      </c>
      <c r="C6" s="137" t="s">
        <v>71</v>
      </c>
      <c r="D6" s="137" t="s">
        <v>72</v>
      </c>
      <c r="E6" s="137" t="s">
        <v>73</v>
      </c>
      <c r="F6" s="137" t="s">
        <v>74</v>
      </c>
      <c r="G6" s="89" t="s">
        <v>51</v>
      </c>
      <c r="H6" s="185" t="s">
        <v>368</v>
      </c>
      <c r="I6" s="185" t="s">
        <v>369</v>
      </c>
    </row>
    <row r="7" spans="1:11" s="120" customFormat="1" ht="11.25" x14ac:dyDescent="0.2">
      <c r="A7" s="123">
        <v>1</v>
      </c>
      <c r="B7" s="138">
        <v>1</v>
      </c>
      <c r="C7" s="139" t="s">
        <v>55</v>
      </c>
      <c r="D7" s="139" t="s">
        <v>25</v>
      </c>
      <c r="E7" s="139" t="s">
        <v>26</v>
      </c>
      <c r="F7" s="139" t="s">
        <v>27</v>
      </c>
      <c r="G7" s="140">
        <v>6</v>
      </c>
      <c r="H7" s="120">
        <v>7</v>
      </c>
      <c r="I7" s="120">
        <v>8</v>
      </c>
    </row>
    <row r="8" spans="1:11" x14ac:dyDescent="0.2">
      <c r="B8" s="105" t="s">
        <v>162</v>
      </c>
      <c r="C8" s="100" t="s">
        <v>42</v>
      </c>
      <c r="D8" s="100"/>
      <c r="E8" s="100"/>
      <c r="F8" s="100"/>
      <c r="G8" s="289">
        <f>G9+G14+G23+G48+G66+G70</f>
        <v>32246.39</v>
      </c>
      <c r="H8" s="289">
        <f>H9+H14+H23+H48+H66+H70</f>
        <v>3782.5070000000001</v>
      </c>
      <c r="I8" s="289">
        <f>I9+I14+I23+I48+I66+I70</f>
        <v>36028.896999999997</v>
      </c>
      <c r="K8" s="193">
        <f>G8-J8</f>
        <v>32246.39</v>
      </c>
    </row>
    <row r="9" spans="1:11" ht="25.5" x14ac:dyDescent="0.2">
      <c r="B9" s="105" t="s">
        <v>163</v>
      </c>
      <c r="C9" s="100" t="s">
        <v>42</v>
      </c>
      <c r="D9" s="100" t="s">
        <v>43</v>
      </c>
      <c r="E9" s="100"/>
      <c r="F9" s="100"/>
      <c r="G9" s="289">
        <f>G10</f>
        <v>1371.02</v>
      </c>
      <c r="H9" s="289">
        <f t="shared" ref="H9:I9" si="0">H10</f>
        <v>0</v>
      </c>
      <c r="I9" s="289">
        <f t="shared" si="0"/>
        <v>1371.02</v>
      </c>
    </row>
    <row r="10" spans="1:11" x14ac:dyDescent="0.2">
      <c r="B10" s="124" t="s">
        <v>134</v>
      </c>
      <c r="C10" s="100" t="s">
        <v>42</v>
      </c>
      <c r="D10" s="100" t="s">
        <v>43</v>
      </c>
      <c r="E10" s="100" t="s">
        <v>135</v>
      </c>
      <c r="F10" s="100"/>
      <c r="G10" s="289">
        <f>G11</f>
        <v>1371.02</v>
      </c>
      <c r="H10" s="289">
        <f t="shared" ref="H10:I10" si="1">H11</f>
        <v>0</v>
      </c>
      <c r="I10" s="289">
        <f t="shared" si="1"/>
        <v>1371.02</v>
      </c>
    </row>
    <row r="11" spans="1:11" ht="25.5" x14ac:dyDescent="0.2">
      <c r="B11" s="124" t="s">
        <v>164</v>
      </c>
      <c r="C11" s="100" t="s">
        <v>42</v>
      </c>
      <c r="D11" s="100" t="s">
        <v>43</v>
      </c>
      <c r="E11" s="124">
        <v>9920800</v>
      </c>
      <c r="F11" s="100"/>
      <c r="G11" s="289">
        <f t="shared" ref="G11:I12" si="2">G12</f>
        <v>1371.02</v>
      </c>
      <c r="H11" s="289">
        <f t="shared" si="2"/>
        <v>0</v>
      </c>
      <c r="I11" s="289">
        <f t="shared" si="2"/>
        <v>1371.02</v>
      </c>
    </row>
    <row r="12" spans="1:11" ht="25.5" x14ac:dyDescent="0.2">
      <c r="B12" s="124" t="s">
        <v>165</v>
      </c>
      <c r="C12" s="100" t="s">
        <v>42</v>
      </c>
      <c r="D12" s="100" t="s">
        <v>43</v>
      </c>
      <c r="E12" s="124">
        <v>9921800</v>
      </c>
      <c r="F12" s="100"/>
      <c r="G12" s="289">
        <f>G13</f>
        <v>1371.02</v>
      </c>
      <c r="H12" s="289">
        <f t="shared" si="2"/>
        <v>0</v>
      </c>
      <c r="I12" s="289">
        <f t="shared" si="2"/>
        <v>1371.02</v>
      </c>
    </row>
    <row r="13" spans="1:11" x14ac:dyDescent="0.2">
      <c r="B13" s="102" t="s">
        <v>106</v>
      </c>
      <c r="C13" s="100" t="s">
        <v>42</v>
      </c>
      <c r="D13" s="100" t="s">
        <v>43</v>
      </c>
      <c r="E13" s="124">
        <v>9921800</v>
      </c>
      <c r="F13" s="100" t="s">
        <v>107</v>
      </c>
      <c r="G13" s="289">
        <v>1371.02</v>
      </c>
      <c r="H13" s="289"/>
      <c r="I13" s="289">
        <f t="shared" ref="I13" si="3">G13+H13</f>
        <v>1371.02</v>
      </c>
    </row>
    <row r="14" spans="1:11" ht="38.25" x14ac:dyDescent="0.2">
      <c r="B14" s="105" t="s">
        <v>166</v>
      </c>
      <c r="C14" s="100" t="s">
        <v>42</v>
      </c>
      <c r="D14" s="100" t="s">
        <v>44</v>
      </c>
      <c r="E14" s="100"/>
      <c r="F14" s="100"/>
      <c r="G14" s="289">
        <f>G15</f>
        <v>1656.98</v>
      </c>
      <c r="H14" s="289">
        <f t="shared" ref="H14:I14" si="4">H15</f>
        <v>0</v>
      </c>
      <c r="I14" s="289">
        <f t="shared" si="4"/>
        <v>1656.98</v>
      </c>
    </row>
    <row r="15" spans="1:11" x14ac:dyDescent="0.2">
      <c r="B15" s="124" t="s">
        <v>134</v>
      </c>
      <c r="C15" s="100" t="s">
        <v>42</v>
      </c>
      <c r="D15" s="100" t="s">
        <v>44</v>
      </c>
      <c r="E15" s="100" t="s">
        <v>135</v>
      </c>
      <c r="F15" s="100"/>
      <c r="G15" s="289">
        <f>G16</f>
        <v>1656.98</v>
      </c>
      <c r="H15" s="289">
        <f t="shared" ref="H15:I15" si="5">H16</f>
        <v>0</v>
      </c>
      <c r="I15" s="289">
        <f t="shared" si="5"/>
        <v>1656.98</v>
      </c>
    </row>
    <row r="16" spans="1:11" ht="25.5" x14ac:dyDescent="0.2">
      <c r="B16" s="124" t="s">
        <v>167</v>
      </c>
      <c r="C16" s="100" t="s">
        <v>42</v>
      </c>
      <c r="D16" s="100" t="s">
        <v>44</v>
      </c>
      <c r="E16" s="124">
        <v>9900800</v>
      </c>
      <c r="F16" s="100"/>
      <c r="G16" s="289">
        <f>G17+G19</f>
        <v>1656.98</v>
      </c>
      <c r="H16" s="289">
        <f t="shared" ref="H16:I16" si="6">H17+H19</f>
        <v>0</v>
      </c>
      <c r="I16" s="289">
        <f t="shared" si="6"/>
        <v>1656.98</v>
      </c>
    </row>
    <row r="17" spans="2:9" ht="25.5" x14ac:dyDescent="0.2">
      <c r="B17" s="124" t="s">
        <v>168</v>
      </c>
      <c r="C17" s="100" t="s">
        <v>42</v>
      </c>
      <c r="D17" s="100" t="s">
        <v>44</v>
      </c>
      <c r="E17" s="124">
        <v>9901800</v>
      </c>
      <c r="F17" s="100"/>
      <c r="G17" s="289">
        <f>G18</f>
        <v>953.75</v>
      </c>
      <c r="H17" s="289">
        <f t="shared" ref="H17:I17" si="7">H18</f>
        <v>0</v>
      </c>
      <c r="I17" s="289">
        <f t="shared" si="7"/>
        <v>953.75</v>
      </c>
    </row>
    <row r="18" spans="2:9" x14ac:dyDescent="0.2">
      <c r="B18" s="102" t="s">
        <v>106</v>
      </c>
      <c r="C18" s="100" t="s">
        <v>42</v>
      </c>
      <c r="D18" s="100" t="s">
        <v>44</v>
      </c>
      <c r="E18" s="124">
        <v>9901800</v>
      </c>
      <c r="F18" s="100" t="s">
        <v>107</v>
      </c>
      <c r="G18" s="289">
        <v>953.75</v>
      </c>
      <c r="H18" s="289"/>
      <c r="I18" s="289">
        <f t="shared" ref="I18" si="8">G18+H18</f>
        <v>953.75</v>
      </c>
    </row>
    <row r="19" spans="2:9" ht="25.5" x14ac:dyDescent="0.2">
      <c r="B19" s="124" t="s">
        <v>169</v>
      </c>
      <c r="C19" s="100" t="s">
        <v>42</v>
      </c>
      <c r="D19" s="100" t="s">
        <v>44</v>
      </c>
      <c r="E19" s="124" t="s">
        <v>461</v>
      </c>
      <c r="F19" s="100"/>
      <c r="G19" s="289">
        <f>SUM(G20:G22)</f>
        <v>703.23</v>
      </c>
      <c r="H19" s="289">
        <f t="shared" ref="H19:I19" si="9">SUM(H20:H22)</f>
        <v>0</v>
      </c>
      <c r="I19" s="289">
        <f t="shared" si="9"/>
        <v>703.23</v>
      </c>
    </row>
    <row r="20" spans="2:9" x14ac:dyDescent="0.2">
      <c r="B20" s="102" t="s">
        <v>106</v>
      </c>
      <c r="C20" s="100" t="s">
        <v>42</v>
      </c>
      <c r="D20" s="100" t="s">
        <v>44</v>
      </c>
      <c r="E20" s="124" t="s">
        <v>461</v>
      </c>
      <c r="F20" s="100" t="s">
        <v>107</v>
      </c>
      <c r="G20" s="289">
        <v>397.23</v>
      </c>
      <c r="H20" s="289"/>
      <c r="I20" s="289">
        <f t="shared" ref="I20" si="10">G20+H20</f>
        <v>397.23</v>
      </c>
    </row>
    <row r="21" spans="2:9" ht="51" x14ac:dyDescent="0.2">
      <c r="B21" s="101" t="s">
        <v>367</v>
      </c>
      <c r="C21" s="100" t="s">
        <v>42</v>
      </c>
      <c r="D21" s="100" t="s">
        <v>44</v>
      </c>
      <c r="E21" s="124" t="s">
        <v>461</v>
      </c>
      <c r="F21" s="100" t="s">
        <v>111</v>
      </c>
      <c r="G21" s="289">
        <v>306</v>
      </c>
      <c r="H21" s="289"/>
      <c r="I21" s="289">
        <f t="shared" ref="I21" si="11">G21+H21</f>
        <v>306</v>
      </c>
    </row>
    <row r="22" spans="2:9" ht="25.5" hidden="1" x14ac:dyDescent="0.2">
      <c r="B22" s="101" t="s">
        <v>114</v>
      </c>
      <c r="C22" s="100" t="s">
        <v>42</v>
      </c>
      <c r="D22" s="100" t="s">
        <v>44</v>
      </c>
      <c r="E22" s="124" t="s">
        <v>170</v>
      </c>
      <c r="F22" s="100" t="s">
        <v>115</v>
      </c>
      <c r="G22" s="289"/>
      <c r="H22" s="289"/>
      <c r="I22" s="289">
        <f t="shared" ref="I22" si="12">G22+H22</f>
        <v>0</v>
      </c>
    </row>
    <row r="23" spans="2:9" ht="38.25" x14ac:dyDescent="0.2">
      <c r="B23" s="105" t="s">
        <v>127</v>
      </c>
      <c r="C23" s="100" t="s">
        <v>42</v>
      </c>
      <c r="D23" s="100" t="s">
        <v>45</v>
      </c>
      <c r="E23" s="100"/>
      <c r="F23" s="100"/>
      <c r="G23" s="289">
        <f>G24+G33+G36+G39</f>
        <v>23324.559999999998</v>
      </c>
      <c r="H23" s="289">
        <f t="shared" ref="H23:I23" si="13">H24+H33+H36+H39</f>
        <v>-180</v>
      </c>
      <c r="I23" s="289">
        <f t="shared" si="13"/>
        <v>23144.559999999998</v>
      </c>
    </row>
    <row r="24" spans="2:9" ht="25.5" x14ac:dyDescent="0.2">
      <c r="B24" s="125" t="s">
        <v>171</v>
      </c>
      <c r="C24" s="100" t="s">
        <v>42</v>
      </c>
      <c r="D24" s="100" t="s">
        <v>45</v>
      </c>
      <c r="E24" s="100" t="s">
        <v>172</v>
      </c>
      <c r="F24" s="100"/>
      <c r="G24" s="290">
        <f>G25</f>
        <v>19728.5</v>
      </c>
      <c r="H24" s="290">
        <f t="shared" ref="H24:I24" si="14">H25</f>
        <v>-180</v>
      </c>
      <c r="I24" s="290">
        <f t="shared" si="14"/>
        <v>19548.5</v>
      </c>
    </row>
    <row r="25" spans="2:9" ht="25.5" x14ac:dyDescent="0.2">
      <c r="B25" s="125" t="s">
        <v>173</v>
      </c>
      <c r="C25" s="100" t="s">
        <v>42</v>
      </c>
      <c r="D25" s="100" t="s">
        <v>45</v>
      </c>
      <c r="E25" s="126" t="s">
        <v>462</v>
      </c>
      <c r="F25" s="100"/>
      <c r="G25" s="290">
        <f>SUM(G26:G32)</f>
        <v>19728.5</v>
      </c>
      <c r="H25" s="290">
        <f t="shared" ref="H25:I25" si="15">SUM(H26:H32)</f>
        <v>-180</v>
      </c>
      <c r="I25" s="290">
        <f t="shared" si="15"/>
        <v>19548.5</v>
      </c>
    </row>
    <row r="26" spans="2:9" x14ac:dyDescent="0.2">
      <c r="B26" s="102" t="s">
        <v>106</v>
      </c>
      <c r="C26" s="100" t="s">
        <v>42</v>
      </c>
      <c r="D26" s="100" t="s">
        <v>45</v>
      </c>
      <c r="E26" s="126" t="s">
        <v>462</v>
      </c>
      <c r="F26" s="100" t="s">
        <v>107</v>
      </c>
      <c r="G26" s="290">
        <v>12081.66</v>
      </c>
      <c r="H26" s="289"/>
      <c r="I26" s="289">
        <f t="shared" ref="I26:I29" si="16">G26+H26</f>
        <v>12081.66</v>
      </c>
    </row>
    <row r="27" spans="2:9" ht="38.25" x14ac:dyDescent="0.2">
      <c r="B27" s="101" t="s">
        <v>108</v>
      </c>
      <c r="C27" s="100" t="s">
        <v>42</v>
      </c>
      <c r="D27" s="100" t="s">
        <v>45</v>
      </c>
      <c r="E27" s="126" t="s">
        <v>462</v>
      </c>
      <c r="F27" s="100" t="s">
        <v>109</v>
      </c>
      <c r="G27" s="290">
        <v>91.4</v>
      </c>
      <c r="H27" s="289"/>
      <c r="I27" s="289">
        <f t="shared" si="16"/>
        <v>91.4</v>
      </c>
    </row>
    <row r="28" spans="2:9" ht="51" x14ac:dyDescent="0.2">
      <c r="B28" s="101" t="s">
        <v>110</v>
      </c>
      <c r="C28" s="100" t="s">
        <v>42</v>
      </c>
      <c r="D28" s="100" t="s">
        <v>45</v>
      </c>
      <c r="E28" s="126" t="s">
        <v>462</v>
      </c>
      <c r="F28" s="100" t="s">
        <v>111</v>
      </c>
      <c r="G28" s="290">
        <v>261.3</v>
      </c>
      <c r="H28" s="289">
        <v>-180</v>
      </c>
      <c r="I28" s="289">
        <f t="shared" si="16"/>
        <v>81.300000000000011</v>
      </c>
    </row>
    <row r="29" spans="2:9" ht="25.5" x14ac:dyDescent="0.2">
      <c r="B29" s="103" t="s">
        <v>112</v>
      </c>
      <c r="C29" s="100" t="s">
        <v>42</v>
      </c>
      <c r="D29" s="100" t="s">
        <v>45</v>
      </c>
      <c r="E29" s="126" t="s">
        <v>462</v>
      </c>
      <c r="F29" s="100" t="s">
        <v>113</v>
      </c>
      <c r="G29" s="290">
        <v>748.4</v>
      </c>
      <c r="H29" s="289"/>
      <c r="I29" s="289">
        <f t="shared" si="16"/>
        <v>748.4</v>
      </c>
    </row>
    <row r="30" spans="2:9" ht="25.5" x14ac:dyDescent="0.2">
      <c r="B30" s="101" t="s">
        <v>114</v>
      </c>
      <c r="C30" s="100" t="s">
        <v>42</v>
      </c>
      <c r="D30" s="100" t="s">
        <v>45</v>
      </c>
      <c r="E30" s="126" t="s">
        <v>462</v>
      </c>
      <c r="F30" s="100" t="s">
        <v>115</v>
      </c>
      <c r="G30" s="290">
        <f>6920.72-1000</f>
        <v>5920.72</v>
      </c>
      <c r="H30" s="289"/>
      <c r="I30" s="289">
        <f t="shared" ref="I30" si="17">G30+H30</f>
        <v>5920.72</v>
      </c>
    </row>
    <row r="31" spans="2:9" ht="31.5" customHeight="1" x14ac:dyDescent="0.2">
      <c r="B31" s="275" t="s">
        <v>174</v>
      </c>
      <c r="C31" s="100" t="s">
        <v>42</v>
      </c>
      <c r="D31" s="100" t="s">
        <v>45</v>
      </c>
      <c r="E31" s="126" t="s">
        <v>462</v>
      </c>
      <c r="F31" s="100" t="s">
        <v>117</v>
      </c>
      <c r="G31" s="290">
        <v>539.78</v>
      </c>
      <c r="H31" s="289"/>
      <c r="I31" s="289">
        <f t="shared" ref="I31" si="18">G31+H31</f>
        <v>539.78</v>
      </c>
    </row>
    <row r="32" spans="2:9" x14ac:dyDescent="0.2">
      <c r="B32" s="141" t="s">
        <v>118</v>
      </c>
      <c r="C32" s="100" t="s">
        <v>42</v>
      </c>
      <c r="D32" s="100" t="s">
        <v>45</v>
      </c>
      <c r="E32" s="126" t="s">
        <v>462</v>
      </c>
      <c r="F32" s="100" t="s">
        <v>119</v>
      </c>
      <c r="G32" s="290">
        <v>85.24</v>
      </c>
      <c r="H32" s="289"/>
      <c r="I32" s="289">
        <f t="shared" ref="I32" si="19">G32+H32</f>
        <v>85.24</v>
      </c>
    </row>
    <row r="33" spans="2:9" ht="25.5" x14ac:dyDescent="0.2">
      <c r="B33" s="125" t="s">
        <v>78</v>
      </c>
      <c r="C33" s="100" t="s">
        <v>42</v>
      </c>
      <c r="D33" s="100" t="s">
        <v>45</v>
      </c>
      <c r="E33" s="100" t="s">
        <v>98</v>
      </c>
      <c r="F33" s="100"/>
      <c r="G33" s="289">
        <f>G34</f>
        <v>1145.76</v>
      </c>
      <c r="H33" s="289">
        <f t="shared" ref="H33:I34" si="20">H34</f>
        <v>0</v>
      </c>
      <c r="I33" s="289">
        <f t="shared" si="20"/>
        <v>1145.76</v>
      </c>
    </row>
    <row r="34" spans="2:9" ht="63.75" x14ac:dyDescent="0.2">
      <c r="B34" s="132" t="s">
        <v>304</v>
      </c>
      <c r="C34" s="100" t="s">
        <v>42</v>
      </c>
      <c r="D34" s="100" t="s">
        <v>45</v>
      </c>
      <c r="E34" s="100" t="s">
        <v>305</v>
      </c>
      <c r="F34" s="100"/>
      <c r="G34" s="289">
        <f>G35</f>
        <v>1145.76</v>
      </c>
      <c r="H34" s="289">
        <f t="shared" si="20"/>
        <v>0</v>
      </c>
      <c r="I34" s="289">
        <f t="shared" si="20"/>
        <v>1145.76</v>
      </c>
    </row>
    <row r="35" spans="2:9" ht="38.25" x14ac:dyDescent="0.2">
      <c r="B35" s="101" t="s">
        <v>106</v>
      </c>
      <c r="C35" s="100" t="s">
        <v>42</v>
      </c>
      <c r="D35" s="100" t="s">
        <v>45</v>
      </c>
      <c r="E35" s="100" t="s">
        <v>305</v>
      </c>
      <c r="F35" s="100" t="s">
        <v>107</v>
      </c>
      <c r="G35" s="289">
        <v>1145.76</v>
      </c>
      <c r="H35" s="289"/>
      <c r="I35" s="289">
        <f t="shared" ref="I35" si="21">G35+H35</f>
        <v>1145.76</v>
      </c>
    </row>
    <row r="36" spans="2:9" ht="38.25" x14ac:dyDescent="0.2">
      <c r="B36" s="125" t="s">
        <v>128</v>
      </c>
      <c r="C36" s="100" t="s">
        <v>42</v>
      </c>
      <c r="D36" s="100" t="s">
        <v>45</v>
      </c>
      <c r="E36" s="100" t="s">
        <v>129</v>
      </c>
      <c r="F36" s="100"/>
      <c r="G36" s="289">
        <f>G37</f>
        <v>1696.7</v>
      </c>
      <c r="H36" s="289">
        <f t="shared" ref="H36:I36" si="22">H37</f>
        <v>0</v>
      </c>
      <c r="I36" s="289">
        <f t="shared" si="22"/>
        <v>1696.7</v>
      </c>
    </row>
    <row r="37" spans="2:9" ht="38.25" x14ac:dyDescent="0.2">
      <c r="B37" s="125" t="s">
        <v>130</v>
      </c>
      <c r="C37" s="100" t="s">
        <v>42</v>
      </c>
      <c r="D37" s="100" t="s">
        <v>45</v>
      </c>
      <c r="E37" s="100" t="s">
        <v>131</v>
      </c>
      <c r="F37" s="100"/>
      <c r="G37" s="289">
        <f t="shared" ref="G37:I37" si="23">G38</f>
        <v>1696.7</v>
      </c>
      <c r="H37" s="289">
        <f t="shared" si="23"/>
        <v>0</v>
      </c>
      <c r="I37" s="289">
        <f t="shared" si="23"/>
        <v>1696.7</v>
      </c>
    </row>
    <row r="38" spans="2:9" x14ac:dyDescent="0.2">
      <c r="B38" s="102" t="s">
        <v>106</v>
      </c>
      <c r="C38" s="100" t="s">
        <v>42</v>
      </c>
      <c r="D38" s="100" t="s">
        <v>45</v>
      </c>
      <c r="E38" s="100" t="s">
        <v>131</v>
      </c>
      <c r="F38" s="100" t="s">
        <v>107</v>
      </c>
      <c r="G38" s="289">
        <v>1696.7</v>
      </c>
      <c r="H38" s="289"/>
      <c r="I38" s="289">
        <f t="shared" ref="I38" si="24">G38+H38</f>
        <v>1696.7</v>
      </c>
    </row>
    <row r="39" spans="2:9" x14ac:dyDescent="0.2">
      <c r="B39" s="124" t="s">
        <v>134</v>
      </c>
      <c r="C39" s="142" t="s">
        <v>42</v>
      </c>
      <c r="D39" s="142" t="s">
        <v>45</v>
      </c>
      <c r="E39" s="124">
        <v>9900000</v>
      </c>
      <c r="F39" s="100"/>
      <c r="G39" s="290">
        <f>G42+G46+G40</f>
        <v>753.6</v>
      </c>
      <c r="H39" s="290">
        <f t="shared" ref="H39:I39" si="25">H42+H46+H40</f>
        <v>0</v>
      </c>
      <c r="I39" s="290">
        <f t="shared" si="25"/>
        <v>753.6</v>
      </c>
    </row>
    <row r="40" spans="2:9" ht="51" hidden="1" x14ac:dyDescent="0.2">
      <c r="B40" s="4" t="s">
        <v>430</v>
      </c>
      <c r="C40" s="100" t="s">
        <v>42</v>
      </c>
      <c r="D40" s="100" t="s">
        <v>45</v>
      </c>
      <c r="E40" s="124">
        <v>9900010</v>
      </c>
      <c r="F40" s="100"/>
      <c r="G40" s="290">
        <f>G41</f>
        <v>0</v>
      </c>
      <c r="H40" s="290">
        <f t="shared" ref="H40:I40" si="26">H41</f>
        <v>0</v>
      </c>
      <c r="I40" s="290">
        <f t="shared" si="26"/>
        <v>0</v>
      </c>
    </row>
    <row r="41" spans="2:9" hidden="1" x14ac:dyDescent="0.2">
      <c r="B41" s="269" t="s">
        <v>432</v>
      </c>
      <c r="C41" s="100" t="s">
        <v>42</v>
      </c>
      <c r="D41" s="100" t="s">
        <v>45</v>
      </c>
      <c r="E41" s="124">
        <v>9900010</v>
      </c>
      <c r="F41" s="100" t="s">
        <v>431</v>
      </c>
      <c r="G41" s="290"/>
      <c r="H41" s="290"/>
      <c r="I41" s="290">
        <f>G41+H41</f>
        <v>0</v>
      </c>
    </row>
    <row r="42" spans="2:9" ht="102" x14ac:dyDescent="0.2">
      <c r="B42" s="124" t="s">
        <v>175</v>
      </c>
      <c r="C42" s="100" t="s">
        <v>42</v>
      </c>
      <c r="D42" s="100" t="s">
        <v>45</v>
      </c>
      <c r="E42" s="174">
        <v>9902506</v>
      </c>
      <c r="F42" s="100"/>
      <c r="G42" s="290">
        <f t="shared" ref="G42" si="27">SUM(G43:G45)</f>
        <v>753</v>
      </c>
      <c r="H42" s="290">
        <f t="shared" ref="H42:I42" si="28">SUM(H43:H45)</f>
        <v>0</v>
      </c>
      <c r="I42" s="290">
        <f t="shared" si="28"/>
        <v>753</v>
      </c>
    </row>
    <row r="43" spans="2:9" x14ac:dyDescent="0.2">
      <c r="B43" s="102" t="s">
        <v>106</v>
      </c>
      <c r="C43" s="100" t="s">
        <v>42</v>
      </c>
      <c r="D43" s="100" t="s">
        <v>45</v>
      </c>
      <c r="E43" s="174">
        <v>9902506</v>
      </c>
      <c r="F43" s="100" t="s">
        <v>107</v>
      </c>
      <c r="G43" s="290">
        <v>614.04</v>
      </c>
      <c r="H43" s="289">
        <v>48.133699999999997</v>
      </c>
      <c r="I43" s="289">
        <f t="shared" ref="I43" si="29">G43+H43</f>
        <v>662.17369999999994</v>
      </c>
    </row>
    <row r="44" spans="2:9" ht="38.25" x14ac:dyDescent="0.2">
      <c r="B44" s="101" t="s">
        <v>108</v>
      </c>
      <c r="C44" s="100" t="s">
        <v>42</v>
      </c>
      <c r="D44" s="100" t="s">
        <v>45</v>
      </c>
      <c r="E44" s="174">
        <v>9902506</v>
      </c>
      <c r="F44" s="100" t="s">
        <v>109</v>
      </c>
      <c r="G44" s="290">
        <v>1</v>
      </c>
      <c r="H44" s="289"/>
      <c r="I44" s="289">
        <f t="shared" ref="I44" si="30">G44+H44</f>
        <v>1</v>
      </c>
    </row>
    <row r="45" spans="2:9" ht="25.5" x14ac:dyDescent="0.2">
      <c r="B45" s="101" t="s">
        <v>114</v>
      </c>
      <c r="C45" s="100" t="s">
        <v>42</v>
      </c>
      <c r="D45" s="100" t="s">
        <v>45</v>
      </c>
      <c r="E45" s="174">
        <v>9902506</v>
      </c>
      <c r="F45" s="100" t="s">
        <v>115</v>
      </c>
      <c r="G45" s="290">
        <v>137.96</v>
      </c>
      <c r="H45" s="289">
        <v>-48.133699999999997</v>
      </c>
      <c r="I45" s="289">
        <f t="shared" ref="I45" si="31">G45+H45</f>
        <v>89.826300000000003</v>
      </c>
    </row>
    <row r="46" spans="2:9" ht="102" x14ac:dyDescent="0.2">
      <c r="B46" s="143" t="s">
        <v>176</v>
      </c>
      <c r="C46" s="100" t="s">
        <v>42</v>
      </c>
      <c r="D46" s="100" t="s">
        <v>45</v>
      </c>
      <c r="E46" s="124" t="s">
        <v>177</v>
      </c>
      <c r="F46" s="100"/>
      <c r="G46" s="290">
        <f t="shared" ref="G46:I46" si="32">G47</f>
        <v>0.6</v>
      </c>
      <c r="H46" s="290">
        <f t="shared" si="32"/>
        <v>0</v>
      </c>
      <c r="I46" s="290">
        <f t="shared" si="32"/>
        <v>0.6</v>
      </c>
    </row>
    <row r="47" spans="2:9" ht="25.5" x14ac:dyDescent="0.2">
      <c r="B47" s="101" t="s">
        <v>114</v>
      </c>
      <c r="C47" s="100" t="s">
        <v>42</v>
      </c>
      <c r="D47" s="100" t="s">
        <v>45</v>
      </c>
      <c r="E47" s="124" t="s">
        <v>177</v>
      </c>
      <c r="F47" s="100" t="s">
        <v>115</v>
      </c>
      <c r="G47" s="290">
        <v>0.6</v>
      </c>
      <c r="H47" s="289"/>
      <c r="I47" s="289">
        <f t="shared" ref="I47" si="33">G47+H47</f>
        <v>0.6</v>
      </c>
    </row>
    <row r="48" spans="2:9" ht="25.5" x14ac:dyDescent="0.2">
      <c r="B48" s="106" t="s">
        <v>132</v>
      </c>
      <c r="C48" s="100" t="s">
        <v>42</v>
      </c>
      <c r="D48" s="100" t="s">
        <v>47</v>
      </c>
      <c r="E48" s="124"/>
      <c r="F48" s="100"/>
      <c r="G48" s="290">
        <f>G49+G60</f>
        <v>4623.33</v>
      </c>
      <c r="H48" s="290">
        <f t="shared" ref="H48:I48" si="34">H49+H60</f>
        <v>0</v>
      </c>
      <c r="I48" s="290">
        <f t="shared" si="34"/>
        <v>4623.33</v>
      </c>
    </row>
    <row r="49" spans="2:9" ht="38.25" x14ac:dyDescent="0.2">
      <c r="B49" s="125" t="s">
        <v>128</v>
      </c>
      <c r="C49" s="100" t="s">
        <v>42</v>
      </c>
      <c r="D49" s="100" t="s">
        <v>47</v>
      </c>
      <c r="E49" s="100" t="s">
        <v>129</v>
      </c>
      <c r="F49" s="100"/>
      <c r="G49" s="289">
        <f>G50+G57</f>
        <v>3778.56</v>
      </c>
      <c r="H49" s="289">
        <f t="shared" ref="H49:I49" si="35">H50+H57</f>
        <v>0</v>
      </c>
      <c r="I49" s="289">
        <f t="shared" si="35"/>
        <v>3778.56</v>
      </c>
    </row>
    <row r="50" spans="2:9" ht="38.25" x14ac:dyDescent="0.2">
      <c r="B50" s="125" t="s">
        <v>130</v>
      </c>
      <c r="C50" s="100" t="s">
        <v>42</v>
      </c>
      <c r="D50" s="100" t="s">
        <v>47</v>
      </c>
      <c r="E50" s="100" t="s">
        <v>131</v>
      </c>
      <c r="F50" s="100"/>
      <c r="G50" s="289">
        <f t="shared" ref="G50" si="36">SUM(G51:G56)</f>
        <v>3360.56</v>
      </c>
      <c r="H50" s="289">
        <f t="shared" ref="H50:I50" si="37">SUM(H51:H56)</f>
        <v>0</v>
      </c>
      <c r="I50" s="289">
        <f t="shared" si="37"/>
        <v>3360.56</v>
      </c>
    </row>
    <row r="51" spans="2:9" x14ac:dyDescent="0.2">
      <c r="B51" s="102" t="s">
        <v>106</v>
      </c>
      <c r="C51" s="100" t="s">
        <v>42</v>
      </c>
      <c r="D51" s="100" t="s">
        <v>47</v>
      </c>
      <c r="E51" s="100" t="s">
        <v>131</v>
      </c>
      <c r="F51" s="100" t="s">
        <v>107</v>
      </c>
      <c r="G51" s="289">
        <v>2747.51</v>
      </c>
      <c r="H51" s="289"/>
      <c r="I51" s="289">
        <f t="shared" ref="I51" si="38">G51+H51</f>
        <v>2747.51</v>
      </c>
    </row>
    <row r="52" spans="2:9" ht="38.25" x14ac:dyDescent="0.2">
      <c r="B52" s="101" t="s">
        <v>108</v>
      </c>
      <c r="C52" s="100" t="s">
        <v>42</v>
      </c>
      <c r="D52" s="100" t="s">
        <v>47</v>
      </c>
      <c r="E52" s="100" t="s">
        <v>131</v>
      </c>
      <c r="F52" s="100" t="s">
        <v>109</v>
      </c>
      <c r="G52" s="289">
        <v>16</v>
      </c>
      <c r="H52" s="289"/>
      <c r="I52" s="289">
        <f t="shared" ref="I52" si="39">G52+H52</f>
        <v>16</v>
      </c>
    </row>
    <row r="53" spans="2:9" ht="25.5" x14ac:dyDescent="0.2">
      <c r="B53" s="103" t="s">
        <v>112</v>
      </c>
      <c r="C53" s="100" t="s">
        <v>42</v>
      </c>
      <c r="D53" s="100" t="s">
        <v>47</v>
      </c>
      <c r="E53" s="100" t="s">
        <v>131</v>
      </c>
      <c r="F53" s="100" t="s">
        <v>113</v>
      </c>
      <c r="G53" s="289">
        <v>156.49</v>
      </c>
      <c r="H53" s="289"/>
      <c r="I53" s="289">
        <f t="shared" ref="I53" si="40">G53+H53</f>
        <v>156.49</v>
      </c>
    </row>
    <row r="54" spans="2:9" ht="25.5" x14ac:dyDescent="0.2">
      <c r="B54" s="101" t="s">
        <v>114</v>
      </c>
      <c r="C54" s="100" t="s">
        <v>42</v>
      </c>
      <c r="D54" s="100" t="s">
        <v>47</v>
      </c>
      <c r="E54" s="100" t="s">
        <v>131</v>
      </c>
      <c r="F54" s="100" t="s">
        <v>115</v>
      </c>
      <c r="G54" s="289">
        <v>425.42</v>
      </c>
      <c r="H54" s="289"/>
      <c r="I54" s="289">
        <f t="shared" ref="I54" si="41">G54+H54</f>
        <v>425.42</v>
      </c>
    </row>
    <row r="55" spans="2:9" ht="31.5" customHeight="1" x14ac:dyDescent="0.2">
      <c r="B55" s="275" t="s">
        <v>116</v>
      </c>
      <c r="C55" s="100" t="s">
        <v>42</v>
      </c>
      <c r="D55" s="100" t="s">
        <v>47</v>
      </c>
      <c r="E55" s="100" t="s">
        <v>131</v>
      </c>
      <c r="F55" s="100" t="s">
        <v>117</v>
      </c>
      <c r="G55" s="289">
        <v>10</v>
      </c>
      <c r="H55" s="289"/>
      <c r="I55" s="289">
        <f t="shared" ref="I55" si="42">G55+H55</f>
        <v>10</v>
      </c>
    </row>
    <row r="56" spans="2:9" x14ac:dyDescent="0.2">
      <c r="B56" s="141" t="s">
        <v>118</v>
      </c>
      <c r="C56" s="100" t="s">
        <v>42</v>
      </c>
      <c r="D56" s="100" t="s">
        <v>47</v>
      </c>
      <c r="E56" s="100" t="s">
        <v>131</v>
      </c>
      <c r="F56" s="100" t="s">
        <v>119</v>
      </c>
      <c r="G56" s="289">
        <v>5.14</v>
      </c>
      <c r="H56" s="289"/>
      <c r="I56" s="289">
        <f t="shared" ref="I56" si="43">G56+H56</f>
        <v>5.14</v>
      </c>
    </row>
    <row r="57" spans="2:9" ht="38.25" x14ac:dyDescent="0.2">
      <c r="B57" s="132" t="s">
        <v>143</v>
      </c>
      <c r="C57" s="100" t="s">
        <v>42</v>
      </c>
      <c r="D57" s="100" t="s">
        <v>47</v>
      </c>
      <c r="E57" s="100" t="s">
        <v>144</v>
      </c>
      <c r="F57" s="100"/>
      <c r="G57" s="289">
        <f>G58</f>
        <v>418</v>
      </c>
      <c r="H57" s="289">
        <f t="shared" ref="H57:I58" si="44">H58</f>
        <v>0</v>
      </c>
      <c r="I57" s="289">
        <f t="shared" si="44"/>
        <v>418</v>
      </c>
    </row>
    <row r="58" spans="2:9" ht="51" x14ac:dyDescent="0.2">
      <c r="B58" s="144" t="s">
        <v>306</v>
      </c>
      <c r="C58" s="100" t="s">
        <v>42</v>
      </c>
      <c r="D58" s="100" t="s">
        <v>47</v>
      </c>
      <c r="E58" s="100" t="s">
        <v>307</v>
      </c>
      <c r="F58" s="100"/>
      <c r="G58" s="289">
        <f>G59</f>
        <v>418</v>
      </c>
      <c r="H58" s="289">
        <f t="shared" si="44"/>
        <v>0</v>
      </c>
      <c r="I58" s="289">
        <f t="shared" si="44"/>
        <v>418</v>
      </c>
    </row>
    <row r="59" spans="2:9" ht="25.5" x14ac:dyDescent="0.2">
      <c r="B59" s="103" t="s">
        <v>112</v>
      </c>
      <c r="C59" s="100" t="s">
        <v>42</v>
      </c>
      <c r="D59" s="100" t="s">
        <v>47</v>
      </c>
      <c r="E59" s="100" t="s">
        <v>307</v>
      </c>
      <c r="F59" s="100" t="s">
        <v>113</v>
      </c>
      <c r="G59" s="289">
        <v>418</v>
      </c>
      <c r="H59" s="289"/>
      <c r="I59" s="289">
        <f t="shared" ref="I59" si="45">G59+H59</f>
        <v>418</v>
      </c>
    </row>
    <row r="60" spans="2:9" x14ac:dyDescent="0.2">
      <c r="B60" s="124" t="s">
        <v>134</v>
      </c>
      <c r="C60" s="100" t="s">
        <v>42</v>
      </c>
      <c r="D60" s="100" t="s">
        <v>47</v>
      </c>
      <c r="E60" s="124" t="s">
        <v>140</v>
      </c>
      <c r="F60" s="100"/>
      <c r="G60" s="289">
        <f>G61</f>
        <v>844.77</v>
      </c>
      <c r="H60" s="289">
        <f t="shared" ref="H60:I60" si="46">H61</f>
        <v>0</v>
      </c>
      <c r="I60" s="289">
        <f t="shared" si="46"/>
        <v>844.77</v>
      </c>
    </row>
    <row r="61" spans="2:9" ht="25.5" x14ac:dyDescent="0.2">
      <c r="B61" s="124" t="s">
        <v>164</v>
      </c>
      <c r="C61" s="100" t="s">
        <v>42</v>
      </c>
      <c r="D61" s="100" t="s">
        <v>47</v>
      </c>
      <c r="E61" s="124">
        <v>9900800</v>
      </c>
      <c r="F61" s="100"/>
      <c r="G61" s="289">
        <f t="shared" ref="G61:I61" si="47">G62</f>
        <v>844.77</v>
      </c>
      <c r="H61" s="289">
        <f t="shared" si="47"/>
        <v>0</v>
      </c>
      <c r="I61" s="289">
        <f t="shared" si="47"/>
        <v>844.77</v>
      </c>
    </row>
    <row r="62" spans="2:9" ht="25.5" x14ac:dyDescent="0.2">
      <c r="B62" s="124" t="s">
        <v>178</v>
      </c>
      <c r="C62" s="100" t="s">
        <v>42</v>
      </c>
      <c r="D62" s="100" t="s">
        <v>47</v>
      </c>
      <c r="E62" s="124" t="s">
        <v>461</v>
      </c>
      <c r="F62" s="100"/>
      <c r="G62" s="289">
        <f t="shared" ref="G62" si="48">G63+G65+G64</f>
        <v>844.77</v>
      </c>
      <c r="H62" s="289">
        <f t="shared" ref="H62:I62" si="49">H63+H65+H64</f>
        <v>0</v>
      </c>
      <c r="I62" s="289">
        <f t="shared" si="49"/>
        <v>844.77</v>
      </c>
    </row>
    <row r="63" spans="2:9" x14ac:dyDescent="0.2">
      <c r="B63" s="102" t="s">
        <v>106</v>
      </c>
      <c r="C63" s="100" t="s">
        <v>42</v>
      </c>
      <c r="D63" s="100" t="s">
        <v>47</v>
      </c>
      <c r="E63" s="124" t="s">
        <v>461</v>
      </c>
      <c r="F63" s="100" t="s">
        <v>107</v>
      </c>
      <c r="G63" s="289">
        <v>826.77</v>
      </c>
      <c r="H63" s="289"/>
      <c r="I63" s="289">
        <f t="shared" ref="I63" si="50">G63+H63</f>
        <v>826.77</v>
      </c>
    </row>
    <row r="64" spans="2:9" ht="25.5" x14ac:dyDescent="0.2">
      <c r="B64" s="103" t="s">
        <v>112</v>
      </c>
      <c r="C64" s="100" t="s">
        <v>42</v>
      </c>
      <c r="D64" s="100" t="s">
        <v>47</v>
      </c>
      <c r="E64" s="124" t="s">
        <v>461</v>
      </c>
      <c r="F64" s="100" t="s">
        <v>113</v>
      </c>
      <c r="G64" s="289">
        <v>10</v>
      </c>
      <c r="H64" s="289"/>
      <c r="I64" s="289">
        <f t="shared" ref="I64" si="51">G64+H64</f>
        <v>10</v>
      </c>
    </row>
    <row r="65" spans="2:9" ht="25.5" x14ac:dyDescent="0.2">
      <c r="B65" s="101" t="s">
        <v>114</v>
      </c>
      <c r="C65" s="100" t="s">
        <v>42</v>
      </c>
      <c r="D65" s="100" t="s">
        <v>47</v>
      </c>
      <c r="E65" s="124" t="s">
        <v>461</v>
      </c>
      <c r="F65" s="100" t="s">
        <v>115</v>
      </c>
      <c r="G65" s="289">
        <v>8</v>
      </c>
      <c r="H65" s="289"/>
      <c r="I65" s="289">
        <f t="shared" ref="I65" si="52">G65+H65</f>
        <v>8</v>
      </c>
    </row>
    <row r="66" spans="2:9" x14ac:dyDescent="0.2">
      <c r="B66" s="106" t="s">
        <v>22</v>
      </c>
      <c r="C66" s="100" t="s">
        <v>42</v>
      </c>
      <c r="D66" s="100" t="s">
        <v>133</v>
      </c>
      <c r="E66" s="100"/>
      <c r="F66" s="100"/>
      <c r="G66" s="289">
        <f t="shared" ref="G66:I68" si="53">G67</f>
        <v>369</v>
      </c>
      <c r="H66" s="289">
        <f t="shared" si="53"/>
        <v>3782.5070000000001</v>
      </c>
      <c r="I66" s="289">
        <f t="shared" si="53"/>
        <v>4151.5069999999996</v>
      </c>
    </row>
    <row r="67" spans="2:9" x14ac:dyDescent="0.2">
      <c r="B67" s="124" t="s">
        <v>134</v>
      </c>
      <c r="C67" s="100" t="s">
        <v>42</v>
      </c>
      <c r="D67" s="100" t="s">
        <v>133</v>
      </c>
      <c r="E67" s="100" t="s">
        <v>135</v>
      </c>
      <c r="F67" s="100"/>
      <c r="G67" s="289">
        <f t="shared" si="53"/>
        <v>369</v>
      </c>
      <c r="H67" s="289">
        <f t="shared" si="53"/>
        <v>3782.5070000000001</v>
      </c>
      <c r="I67" s="289">
        <f t="shared" si="53"/>
        <v>4151.5069999999996</v>
      </c>
    </row>
    <row r="68" spans="2:9" x14ac:dyDescent="0.2">
      <c r="B68" s="124" t="s">
        <v>136</v>
      </c>
      <c r="C68" s="100" t="s">
        <v>42</v>
      </c>
      <c r="D68" s="100" t="s">
        <v>133</v>
      </c>
      <c r="E68" s="124" t="s">
        <v>460</v>
      </c>
      <c r="F68" s="100"/>
      <c r="G68" s="289">
        <f t="shared" si="53"/>
        <v>369</v>
      </c>
      <c r="H68" s="289">
        <f t="shared" si="53"/>
        <v>3782.5070000000001</v>
      </c>
      <c r="I68" s="289">
        <f t="shared" si="53"/>
        <v>4151.5069999999996</v>
      </c>
    </row>
    <row r="69" spans="2:9" x14ac:dyDescent="0.2">
      <c r="B69" s="106" t="s">
        <v>137</v>
      </c>
      <c r="C69" s="100" t="s">
        <v>42</v>
      </c>
      <c r="D69" s="100" t="s">
        <v>133</v>
      </c>
      <c r="E69" s="124" t="s">
        <v>460</v>
      </c>
      <c r="F69" s="100" t="s">
        <v>138</v>
      </c>
      <c r="G69" s="289">
        <v>369</v>
      </c>
      <c r="H69" s="289">
        <f>-15-16-45+3858.507</f>
        <v>3782.5070000000001</v>
      </c>
      <c r="I69" s="289">
        <f t="shared" ref="I69" si="54">G69+H69</f>
        <v>4151.5069999999996</v>
      </c>
    </row>
    <row r="70" spans="2:9" x14ac:dyDescent="0.2">
      <c r="B70" s="141" t="s">
        <v>21</v>
      </c>
      <c r="C70" s="142" t="s">
        <v>42</v>
      </c>
      <c r="D70" s="142" t="s">
        <v>139</v>
      </c>
      <c r="E70" s="100"/>
      <c r="F70" s="100"/>
      <c r="G70" s="289">
        <f>G75+G71</f>
        <v>901.5</v>
      </c>
      <c r="H70" s="289">
        <f t="shared" ref="H70:I70" si="55">H75+H71</f>
        <v>180</v>
      </c>
      <c r="I70" s="289">
        <f t="shared" si="55"/>
        <v>1081.5</v>
      </c>
    </row>
    <row r="71" spans="2:9" ht="38.25" hidden="1" x14ac:dyDescent="0.2">
      <c r="B71" s="125" t="s">
        <v>128</v>
      </c>
      <c r="C71" s="100" t="s">
        <v>42</v>
      </c>
      <c r="D71" s="100" t="s">
        <v>139</v>
      </c>
      <c r="E71" s="100" t="s">
        <v>129</v>
      </c>
      <c r="F71" s="100"/>
      <c r="G71" s="289">
        <f>G72</f>
        <v>0</v>
      </c>
      <c r="H71" s="289">
        <f t="shared" ref="H71:I73" si="56">H72</f>
        <v>0</v>
      </c>
      <c r="I71" s="289">
        <f t="shared" si="56"/>
        <v>0</v>
      </c>
    </row>
    <row r="72" spans="2:9" ht="38.25" hidden="1" x14ac:dyDescent="0.2">
      <c r="B72" s="132" t="s">
        <v>143</v>
      </c>
      <c r="C72" s="100" t="s">
        <v>42</v>
      </c>
      <c r="D72" s="100" t="s">
        <v>139</v>
      </c>
      <c r="E72" s="100" t="s">
        <v>144</v>
      </c>
      <c r="F72" s="100"/>
      <c r="G72" s="289">
        <f>G73</f>
        <v>0</v>
      </c>
      <c r="H72" s="289">
        <f t="shared" si="56"/>
        <v>0</v>
      </c>
      <c r="I72" s="289">
        <f t="shared" si="56"/>
        <v>0</v>
      </c>
    </row>
    <row r="73" spans="2:9" ht="51" hidden="1" x14ac:dyDescent="0.2">
      <c r="B73" s="144" t="s">
        <v>306</v>
      </c>
      <c r="C73" s="100" t="s">
        <v>42</v>
      </c>
      <c r="D73" s="100" t="s">
        <v>139</v>
      </c>
      <c r="E73" s="100" t="s">
        <v>307</v>
      </c>
      <c r="F73" s="100"/>
      <c r="G73" s="289">
        <f>G74</f>
        <v>0</v>
      </c>
      <c r="H73" s="289">
        <f t="shared" si="56"/>
        <v>0</v>
      </c>
      <c r="I73" s="289">
        <f t="shared" si="56"/>
        <v>0</v>
      </c>
    </row>
    <row r="74" spans="2:9" ht="25.5" hidden="1" x14ac:dyDescent="0.2">
      <c r="B74" s="103" t="s">
        <v>112</v>
      </c>
      <c r="C74" s="100" t="s">
        <v>42</v>
      </c>
      <c r="D74" s="100" t="s">
        <v>139</v>
      </c>
      <c r="E74" s="100" t="s">
        <v>307</v>
      </c>
      <c r="F74" s="100" t="s">
        <v>113</v>
      </c>
      <c r="G74" s="289"/>
      <c r="H74" s="289"/>
      <c r="I74" s="289">
        <f t="shared" ref="I74" si="57">G74+H74</f>
        <v>0</v>
      </c>
    </row>
    <row r="75" spans="2:9" x14ac:dyDescent="0.2">
      <c r="B75" s="124" t="s">
        <v>134</v>
      </c>
      <c r="C75" s="142" t="s">
        <v>42</v>
      </c>
      <c r="D75" s="142" t="s">
        <v>139</v>
      </c>
      <c r="E75" s="124">
        <v>9900000</v>
      </c>
      <c r="F75" s="100"/>
      <c r="G75" s="289">
        <f>G78+G80+G83+G85+G76</f>
        <v>901.5</v>
      </c>
      <c r="H75" s="289">
        <f t="shared" ref="H75:I75" si="58">H78+H80+H83+H85+H76</f>
        <v>180</v>
      </c>
      <c r="I75" s="289">
        <f t="shared" si="58"/>
        <v>1081.5</v>
      </c>
    </row>
    <row r="76" spans="2:9" x14ac:dyDescent="0.2">
      <c r="B76" s="101" t="s">
        <v>379</v>
      </c>
      <c r="C76" s="100" t="s">
        <v>42</v>
      </c>
      <c r="D76" s="100" t="s">
        <v>139</v>
      </c>
      <c r="E76" s="100" t="s">
        <v>381</v>
      </c>
      <c r="F76" s="100"/>
      <c r="G76" s="289">
        <f>G77</f>
        <v>0</v>
      </c>
      <c r="H76" s="289">
        <f t="shared" ref="H76:I76" si="59">H77</f>
        <v>180</v>
      </c>
      <c r="I76" s="289">
        <f t="shared" si="59"/>
        <v>180</v>
      </c>
    </row>
    <row r="77" spans="2:9" ht="38.25" x14ac:dyDescent="0.2">
      <c r="B77" s="216" t="s">
        <v>380</v>
      </c>
      <c r="C77" s="100" t="s">
        <v>42</v>
      </c>
      <c r="D77" s="100" t="s">
        <v>139</v>
      </c>
      <c r="E77" s="100" t="s">
        <v>381</v>
      </c>
      <c r="F77" s="100" t="s">
        <v>111</v>
      </c>
      <c r="G77" s="289"/>
      <c r="H77" s="289">
        <v>180</v>
      </c>
      <c r="I77" s="289">
        <f>G77+H77</f>
        <v>180</v>
      </c>
    </row>
    <row r="78" spans="2:9" ht="38.25" hidden="1" x14ac:dyDescent="0.2">
      <c r="B78" s="124" t="s">
        <v>141</v>
      </c>
      <c r="C78" s="142" t="s">
        <v>42</v>
      </c>
      <c r="D78" s="142" t="s">
        <v>139</v>
      </c>
      <c r="E78" s="124">
        <v>9901537</v>
      </c>
      <c r="F78" s="100"/>
      <c r="G78" s="289">
        <f>G79</f>
        <v>0</v>
      </c>
      <c r="H78" s="289">
        <f t="shared" ref="H78:I78" si="60">H79</f>
        <v>0</v>
      </c>
      <c r="I78" s="289">
        <f t="shared" si="60"/>
        <v>0</v>
      </c>
    </row>
    <row r="79" spans="2:9" ht="25.5" hidden="1" x14ac:dyDescent="0.2">
      <c r="B79" s="101" t="s">
        <v>114</v>
      </c>
      <c r="C79" s="142" t="s">
        <v>42</v>
      </c>
      <c r="D79" s="142" t="s">
        <v>139</v>
      </c>
      <c r="E79" s="124">
        <v>9901537</v>
      </c>
      <c r="F79" s="100" t="s">
        <v>115</v>
      </c>
      <c r="G79" s="289"/>
      <c r="H79" s="289"/>
      <c r="I79" s="289">
        <f t="shared" ref="I79" si="61">G79+H79</f>
        <v>0</v>
      </c>
    </row>
    <row r="80" spans="2:9" ht="38.25" x14ac:dyDescent="0.2">
      <c r="B80" s="105" t="s">
        <v>179</v>
      </c>
      <c r="C80" s="100" t="s">
        <v>42</v>
      </c>
      <c r="D80" s="100" t="s">
        <v>139</v>
      </c>
      <c r="E80" s="100" t="s">
        <v>308</v>
      </c>
      <c r="F80" s="100"/>
      <c r="G80" s="289">
        <f t="shared" ref="G80" si="62">G81+G82</f>
        <v>53.1</v>
      </c>
      <c r="H80" s="289">
        <f t="shared" ref="H80:I80" si="63">H81+H82</f>
        <v>0</v>
      </c>
      <c r="I80" s="289">
        <f t="shared" si="63"/>
        <v>53.1</v>
      </c>
    </row>
    <row r="81" spans="2:9" ht="25.5" x14ac:dyDescent="0.2">
      <c r="B81" s="103" t="s">
        <v>112</v>
      </c>
      <c r="C81" s="100" t="s">
        <v>42</v>
      </c>
      <c r="D81" s="100" t="s">
        <v>139</v>
      </c>
      <c r="E81" s="100" t="s">
        <v>308</v>
      </c>
      <c r="F81" s="100" t="s">
        <v>113</v>
      </c>
      <c r="G81" s="289">
        <v>10</v>
      </c>
      <c r="H81" s="289"/>
      <c r="I81" s="289">
        <f t="shared" ref="I81" si="64">G81+H81</f>
        <v>10</v>
      </c>
    </row>
    <row r="82" spans="2:9" ht="25.5" x14ac:dyDescent="0.2">
      <c r="B82" s="101" t="s">
        <v>114</v>
      </c>
      <c r="C82" s="100" t="s">
        <v>42</v>
      </c>
      <c r="D82" s="100" t="s">
        <v>139</v>
      </c>
      <c r="E82" s="100" t="s">
        <v>308</v>
      </c>
      <c r="F82" s="100" t="s">
        <v>115</v>
      </c>
      <c r="G82" s="289">
        <v>43.1</v>
      </c>
      <c r="H82" s="289"/>
      <c r="I82" s="289">
        <f t="shared" ref="I82" si="65">G82+H82</f>
        <v>43.1</v>
      </c>
    </row>
    <row r="83" spans="2:9" ht="63.75" x14ac:dyDescent="0.2">
      <c r="B83" s="105" t="s">
        <v>180</v>
      </c>
      <c r="C83" s="100" t="s">
        <v>42</v>
      </c>
      <c r="D83" s="100" t="s">
        <v>139</v>
      </c>
      <c r="E83" s="100" t="s">
        <v>309</v>
      </c>
      <c r="F83" s="100"/>
      <c r="G83" s="289">
        <f t="shared" ref="G83:I83" si="66">G84</f>
        <v>213.8</v>
      </c>
      <c r="H83" s="289">
        <f t="shared" si="66"/>
        <v>0</v>
      </c>
      <c r="I83" s="289">
        <f t="shared" si="66"/>
        <v>213.8</v>
      </c>
    </row>
    <row r="84" spans="2:9" ht="38.25" x14ac:dyDescent="0.2">
      <c r="B84" s="101" t="s">
        <v>106</v>
      </c>
      <c r="C84" s="100" t="s">
        <v>42</v>
      </c>
      <c r="D84" s="100" t="s">
        <v>139</v>
      </c>
      <c r="E84" s="100" t="s">
        <v>309</v>
      </c>
      <c r="F84" s="100" t="s">
        <v>107</v>
      </c>
      <c r="G84" s="289">
        <v>213.8</v>
      </c>
      <c r="H84" s="289"/>
      <c r="I84" s="289">
        <f t="shared" ref="I84" si="67">G84+H84</f>
        <v>213.8</v>
      </c>
    </row>
    <row r="85" spans="2:9" x14ac:dyDescent="0.2">
      <c r="B85" s="105" t="s">
        <v>181</v>
      </c>
      <c r="C85" s="100" t="s">
        <v>42</v>
      </c>
      <c r="D85" s="100" t="s">
        <v>139</v>
      </c>
      <c r="E85" s="100" t="s">
        <v>310</v>
      </c>
      <c r="F85" s="100"/>
      <c r="G85" s="289">
        <f>G86+G87+G90</f>
        <v>634.6</v>
      </c>
      <c r="H85" s="289">
        <f t="shared" ref="H85:I85" si="68">H86+H87+H90</f>
        <v>0</v>
      </c>
      <c r="I85" s="289">
        <f t="shared" si="68"/>
        <v>634.6</v>
      </c>
    </row>
    <row r="86" spans="2:9" ht="38.25" x14ac:dyDescent="0.2">
      <c r="B86" s="101" t="s">
        <v>106</v>
      </c>
      <c r="C86" s="100" t="s">
        <v>42</v>
      </c>
      <c r="D86" s="100" t="s">
        <v>139</v>
      </c>
      <c r="E86" s="100" t="s">
        <v>310</v>
      </c>
      <c r="F86" s="100" t="s">
        <v>107</v>
      </c>
      <c r="G86" s="289">
        <v>484.16</v>
      </c>
      <c r="H86" s="289"/>
      <c r="I86" s="289">
        <f t="shared" ref="I86:I89" si="69">G86+H86</f>
        <v>484.16</v>
      </c>
    </row>
    <row r="87" spans="2:9" ht="38.25" x14ac:dyDescent="0.2">
      <c r="B87" s="101" t="s">
        <v>108</v>
      </c>
      <c r="C87" s="100" t="s">
        <v>42</v>
      </c>
      <c r="D87" s="100" t="s">
        <v>139</v>
      </c>
      <c r="E87" s="100" t="s">
        <v>310</v>
      </c>
      <c r="F87" s="100" t="s">
        <v>109</v>
      </c>
      <c r="G87" s="289">
        <v>1</v>
      </c>
      <c r="H87" s="289"/>
      <c r="I87" s="289">
        <f t="shared" si="69"/>
        <v>1</v>
      </c>
    </row>
    <row r="88" spans="2:9" ht="51" hidden="1" x14ac:dyDescent="0.2">
      <c r="B88" s="101" t="s">
        <v>110</v>
      </c>
      <c r="C88" s="100" t="s">
        <v>42</v>
      </c>
      <c r="D88" s="100" t="s">
        <v>139</v>
      </c>
      <c r="E88" s="100" t="s">
        <v>310</v>
      </c>
      <c r="F88" s="100" t="s">
        <v>111</v>
      </c>
      <c r="G88" s="289"/>
      <c r="H88" s="289"/>
      <c r="I88" s="289">
        <f t="shared" si="69"/>
        <v>0</v>
      </c>
    </row>
    <row r="89" spans="2:9" ht="25.5" hidden="1" x14ac:dyDescent="0.2">
      <c r="B89" s="103" t="s">
        <v>112</v>
      </c>
      <c r="C89" s="100" t="s">
        <v>42</v>
      </c>
      <c r="D89" s="100" t="s">
        <v>139</v>
      </c>
      <c r="E89" s="100" t="s">
        <v>310</v>
      </c>
      <c r="F89" s="100" t="s">
        <v>113</v>
      </c>
      <c r="G89" s="289"/>
      <c r="H89" s="289"/>
      <c r="I89" s="289">
        <f t="shared" si="69"/>
        <v>0</v>
      </c>
    </row>
    <row r="90" spans="2:9" ht="25.5" x14ac:dyDescent="0.2">
      <c r="B90" s="101" t="s">
        <v>114</v>
      </c>
      <c r="C90" s="100" t="s">
        <v>42</v>
      </c>
      <c r="D90" s="100" t="s">
        <v>139</v>
      </c>
      <c r="E90" s="100" t="s">
        <v>310</v>
      </c>
      <c r="F90" s="100" t="s">
        <v>115</v>
      </c>
      <c r="G90" s="289">
        <v>149.44</v>
      </c>
      <c r="H90" s="289"/>
      <c r="I90" s="289">
        <f t="shared" ref="I90" si="70">G90+H90</f>
        <v>149.44</v>
      </c>
    </row>
    <row r="91" spans="2:9" x14ac:dyDescent="0.2">
      <c r="B91" s="106" t="s">
        <v>149</v>
      </c>
      <c r="C91" s="100" t="s">
        <v>43</v>
      </c>
      <c r="D91" s="100" t="s">
        <v>150</v>
      </c>
      <c r="E91" s="100"/>
      <c r="F91" s="100"/>
      <c r="G91" s="289">
        <f t="shared" ref="G91:I92" si="71">G92</f>
        <v>561.1</v>
      </c>
      <c r="H91" s="289">
        <f t="shared" si="71"/>
        <v>0</v>
      </c>
      <c r="I91" s="289">
        <f t="shared" si="71"/>
        <v>561.1</v>
      </c>
    </row>
    <row r="92" spans="2:9" x14ac:dyDescent="0.2">
      <c r="B92" s="101" t="s">
        <v>151</v>
      </c>
      <c r="C92" s="100" t="s">
        <v>43</v>
      </c>
      <c r="D92" s="100" t="s">
        <v>44</v>
      </c>
      <c r="E92" s="100"/>
      <c r="F92" s="100"/>
      <c r="G92" s="289">
        <f>G93</f>
        <v>561.1</v>
      </c>
      <c r="H92" s="289">
        <f t="shared" si="71"/>
        <v>0</v>
      </c>
      <c r="I92" s="289">
        <f t="shared" si="71"/>
        <v>561.1</v>
      </c>
    </row>
    <row r="93" spans="2:9" ht="38.25" x14ac:dyDescent="0.2">
      <c r="B93" s="125" t="s">
        <v>128</v>
      </c>
      <c r="C93" s="100" t="s">
        <v>43</v>
      </c>
      <c r="D93" s="100" t="s">
        <v>44</v>
      </c>
      <c r="E93" s="100" t="s">
        <v>129</v>
      </c>
      <c r="F93" s="100"/>
      <c r="G93" s="289">
        <f t="shared" ref="G93:I95" si="72">G94</f>
        <v>561.1</v>
      </c>
      <c r="H93" s="289">
        <f t="shared" si="72"/>
        <v>0</v>
      </c>
      <c r="I93" s="289">
        <f t="shared" si="72"/>
        <v>561.1</v>
      </c>
    </row>
    <row r="94" spans="2:9" ht="38.25" x14ac:dyDescent="0.2">
      <c r="B94" s="125" t="s">
        <v>143</v>
      </c>
      <c r="C94" s="100" t="s">
        <v>43</v>
      </c>
      <c r="D94" s="100" t="s">
        <v>44</v>
      </c>
      <c r="E94" s="100" t="s">
        <v>144</v>
      </c>
      <c r="F94" s="100"/>
      <c r="G94" s="289">
        <f t="shared" si="72"/>
        <v>561.1</v>
      </c>
      <c r="H94" s="289">
        <f t="shared" si="72"/>
        <v>0</v>
      </c>
      <c r="I94" s="289">
        <f t="shared" si="72"/>
        <v>561.1</v>
      </c>
    </row>
    <row r="95" spans="2:9" ht="102" x14ac:dyDescent="0.2">
      <c r="B95" s="145" t="s">
        <v>152</v>
      </c>
      <c r="C95" s="100" t="s">
        <v>43</v>
      </c>
      <c r="D95" s="100" t="s">
        <v>44</v>
      </c>
      <c r="E95" s="100" t="s">
        <v>154</v>
      </c>
      <c r="F95" s="100"/>
      <c r="G95" s="289">
        <f t="shared" si="72"/>
        <v>561.1</v>
      </c>
      <c r="H95" s="289">
        <f t="shared" si="72"/>
        <v>0</v>
      </c>
      <c r="I95" s="289">
        <f t="shared" si="72"/>
        <v>561.1</v>
      </c>
    </row>
    <row r="96" spans="2:9" x14ac:dyDescent="0.2">
      <c r="B96" s="146" t="s">
        <v>153</v>
      </c>
      <c r="C96" s="100" t="s">
        <v>43</v>
      </c>
      <c r="D96" s="100" t="s">
        <v>44</v>
      </c>
      <c r="E96" s="100" t="s">
        <v>154</v>
      </c>
      <c r="F96" s="100" t="s">
        <v>155</v>
      </c>
      <c r="G96" s="289">
        <v>561.1</v>
      </c>
      <c r="H96" s="289"/>
      <c r="I96" s="289">
        <f t="shared" ref="I96" si="73">G96+H96</f>
        <v>561.1</v>
      </c>
    </row>
    <row r="97" spans="2:9" ht="25.5" x14ac:dyDescent="0.2">
      <c r="B97" s="105" t="s">
        <v>182</v>
      </c>
      <c r="C97" s="100" t="s">
        <v>44</v>
      </c>
      <c r="D97" s="100"/>
      <c r="E97" s="100"/>
      <c r="F97" s="100"/>
      <c r="G97" s="290">
        <f>G98+G108</f>
        <v>844.03</v>
      </c>
      <c r="H97" s="290">
        <f t="shared" ref="H97:I97" si="74">H98+H108</f>
        <v>16</v>
      </c>
      <c r="I97" s="290">
        <f t="shared" si="74"/>
        <v>860.03</v>
      </c>
    </row>
    <row r="98" spans="2:9" ht="38.25" x14ac:dyDescent="0.2">
      <c r="B98" s="105" t="s">
        <v>183</v>
      </c>
      <c r="C98" s="100" t="s">
        <v>44</v>
      </c>
      <c r="D98" s="100" t="s">
        <v>103</v>
      </c>
      <c r="E98" s="100"/>
      <c r="F98" s="100"/>
      <c r="G98" s="289">
        <f>G99+G105</f>
        <v>659.03</v>
      </c>
      <c r="H98" s="289">
        <f t="shared" ref="H98:I98" si="75">H99+H105</f>
        <v>16</v>
      </c>
      <c r="I98" s="289">
        <f t="shared" si="75"/>
        <v>675.03</v>
      </c>
    </row>
    <row r="99" spans="2:9" ht="39" x14ac:dyDescent="0.25">
      <c r="B99" s="125" t="s">
        <v>184</v>
      </c>
      <c r="C99" s="100" t="s">
        <v>44</v>
      </c>
      <c r="D99" s="100" t="s">
        <v>103</v>
      </c>
      <c r="E99" s="126" t="s">
        <v>196</v>
      </c>
      <c r="F99" s="100"/>
      <c r="G99" s="291">
        <f t="shared" ref="G99:I100" si="76">G100</f>
        <v>659.03</v>
      </c>
      <c r="H99" s="291">
        <f t="shared" si="76"/>
        <v>0</v>
      </c>
      <c r="I99" s="291">
        <f t="shared" si="76"/>
        <v>659.03</v>
      </c>
    </row>
    <row r="100" spans="2:9" ht="39" x14ac:dyDescent="0.25">
      <c r="B100" s="125" t="s">
        <v>186</v>
      </c>
      <c r="C100" s="100" t="s">
        <v>44</v>
      </c>
      <c r="D100" s="100" t="s">
        <v>103</v>
      </c>
      <c r="E100" s="126" t="s">
        <v>352</v>
      </c>
      <c r="F100" s="100"/>
      <c r="G100" s="291">
        <f t="shared" si="76"/>
        <v>659.03</v>
      </c>
      <c r="H100" s="291">
        <f t="shared" si="76"/>
        <v>0</v>
      </c>
      <c r="I100" s="291">
        <f t="shared" si="76"/>
        <v>659.03</v>
      </c>
    </row>
    <row r="101" spans="2:9" ht="51.75" x14ac:dyDescent="0.25">
      <c r="B101" s="125" t="s">
        <v>187</v>
      </c>
      <c r="C101" s="100" t="s">
        <v>44</v>
      </c>
      <c r="D101" s="100" t="s">
        <v>103</v>
      </c>
      <c r="E101" s="127" t="s">
        <v>433</v>
      </c>
      <c r="F101" s="100"/>
      <c r="G101" s="291">
        <f>G102+G103+G104</f>
        <v>659.03</v>
      </c>
      <c r="H101" s="291">
        <f t="shared" ref="H101:I101" si="77">H102+H103+H104</f>
        <v>0</v>
      </c>
      <c r="I101" s="291">
        <f t="shared" si="77"/>
        <v>659.03</v>
      </c>
    </row>
    <row r="102" spans="2:9" x14ac:dyDescent="0.2">
      <c r="B102" s="102" t="s">
        <v>106</v>
      </c>
      <c r="C102" s="100" t="s">
        <v>44</v>
      </c>
      <c r="D102" s="100" t="s">
        <v>103</v>
      </c>
      <c r="E102" s="127" t="s">
        <v>433</v>
      </c>
      <c r="F102" s="100" t="s">
        <v>107</v>
      </c>
      <c r="G102" s="289">
        <v>584.03</v>
      </c>
      <c r="H102" s="289"/>
      <c r="I102" s="289">
        <f t="shared" ref="I102" si="78">G102+H102</f>
        <v>584.03</v>
      </c>
    </row>
    <row r="103" spans="2:9" ht="25.5" x14ac:dyDescent="0.2">
      <c r="B103" s="101" t="s">
        <v>114</v>
      </c>
      <c r="C103" s="100" t="s">
        <v>44</v>
      </c>
      <c r="D103" s="100" t="s">
        <v>103</v>
      </c>
      <c r="E103" s="127" t="s">
        <v>433</v>
      </c>
      <c r="F103" s="100" t="s">
        <v>115</v>
      </c>
      <c r="G103" s="289">
        <v>75</v>
      </c>
      <c r="H103" s="289"/>
      <c r="I103" s="289">
        <f t="shared" ref="I103:I104" si="79">G103+H103</f>
        <v>75</v>
      </c>
    </row>
    <row r="104" spans="2:9" hidden="1" x14ac:dyDescent="0.2">
      <c r="B104" s="269" t="s">
        <v>432</v>
      </c>
      <c r="C104" s="100" t="s">
        <v>44</v>
      </c>
      <c r="D104" s="100" t="s">
        <v>103</v>
      </c>
      <c r="E104" s="131" t="s">
        <v>433</v>
      </c>
      <c r="F104" s="100" t="s">
        <v>431</v>
      </c>
      <c r="G104" s="289"/>
      <c r="H104" s="289"/>
      <c r="I104" s="289">
        <f t="shared" si="79"/>
        <v>0</v>
      </c>
    </row>
    <row r="105" spans="2:9" x14ac:dyDescent="0.2">
      <c r="B105" s="217" t="s">
        <v>134</v>
      </c>
      <c r="C105" s="100" t="s">
        <v>44</v>
      </c>
      <c r="D105" s="100" t="s">
        <v>103</v>
      </c>
      <c r="E105" s="225" t="s">
        <v>135</v>
      </c>
      <c r="F105" s="100"/>
      <c r="G105" s="289">
        <f>G106</f>
        <v>0</v>
      </c>
      <c r="H105" s="289">
        <f t="shared" ref="H105:I106" si="80">H106</f>
        <v>16</v>
      </c>
      <c r="I105" s="289">
        <f t="shared" si="80"/>
        <v>16</v>
      </c>
    </row>
    <row r="106" spans="2:9" ht="25.5" x14ac:dyDescent="0.2">
      <c r="B106" s="148" t="s">
        <v>396</v>
      </c>
      <c r="C106" s="100" t="s">
        <v>44</v>
      </c>
      <c r="D106" s="100" t="s">
        <v>103</v>
      </c>
      <c r="E106" s="225" t="s">
        <v>397</v>
      </c>
      <c r="F106" s="100"/>
      <c r="G106" s="289">
        <f>G107</f>
        <v>0</v>
      </c>
      <c r="H106" s="289">
        <f t="shared" si="80"/>
        <v>16</v>
      </c>
      <c r="I106" s="289">
        <f t="shared" si="80"/>
        <v>16</v>
      </c>
    </row>
    <row r="107" spans="2:9" ht="25.5" x14ac:dyDescent="0.2">
      <c r="B107" s="101" t="s">
        <v>114</v>
      </c>
      <c r="C107" s="100" t="s">
        <v>44</v>
      </c>
      <c r="D107" s="100" t="s">
        <v>103</v>
      </c>
      <c r="E107" s="225" t="s">
        <v>397</v>
      </c>
      <c r="F107" s="100" t="s">
        <v>115</v>
      </c>
      <c r="G107" s="289"/>
      <c r="H107" s="290">
        <v>16</v>
      </c>
      <c r="I107" s="289">
        <f>G107+H107</f>
        <v>16</v>
      </c>
    </row>
    <row r="108" spans="2:9" ht="25.5" x14ac:dyDescent="0.2">
      <c r="B108" s="147" t="s">
        <v>33</v>
      </c>
      <c r="C108" s="100" t="s">
        <v>44</v>
      </c>
      <c r="D108" s="100" t="s">
        <v>157</v>
      </c>
      <c r="E108" s="100"/>
      <c r="F108" s="100"/>
      <c r="G108" s="290">
        <f>G109</f>
        <v>185</v>
      </c>
      <c r="H108" s="290">
        <f t="shared" ref="H108:I109" si="81">H109</f>
        <v>0</v>
      </c>
      <c r="I108" s="290">
        <f t="shared" si="81"/>
        <v>185</v>
      </c>
    </row>
    <row r="109" spans="2:9" ht="38.25" x14ac:dyDescent="0.2">
      <c r="B109" s="125" t="s">
        <v>184</v>
      </c>
      <c r="C109" s="100" t="s">
        <v>44</v>
      </c>
      <c r="D109" s="100" t="s">
        <v>157</v>
      </c>
      <c r="E109" s="126" t="s">
        <v>185</v>
      </c>
      <c r="F109" s="100"/>
      <c r="G109" s="290">
        <f>G110</f>
        <v>185</v>
      </c>
      <c r="H109" s="290">
        <f t="shared" si="81"/>
        <v>0</v>
      </c>
      <c r="I109" s="290">
        <f t="shared" si="81"/>
        <v>185</v>
      </c>
    </row>
    <row r="110" spans="2:9" ht="38.25" x14ac:dyDescent="0.2">
      <c r="B110" s="125" t="s">
        <v>186</v>
      </c>
      <c r="C110" s="100" t="s">
        <v>44</v>
      </c>
      <c r="D110" s="100" t="s">
        <v>157</v>
      </c>
      <c r="E110" s="126" t="s">
        <v>352</v>
      </c>
      <c r="F110" s="100"/>
      <c r="G110" s="290">
        <f t="shared" ref="G110" si="82">G111+G115+G113</f>
        <v>185</v>
      </c>
      <c r="H110" s="290">
        <f t="shared" ref="H110:I110" si="83">H111+H115+H113</f>
        <v>0</v>
      </c>
      <c r="I110" s="290">
        <f t="shared" si="83"/>
        <v>185</v>
      </c>
    </row>
    <row r="111" spans="2:9" ht="63.75" x14ac:dyDescent="0.2">
      <c r="B111" s="125" t="s">
        <v>188</v>
      </c>
      <c r="C111" s="100" t="s">
        <v>44</v>
      </c>
      <c r="D111" s="100" t="s">
        <v>157</v>
      </c>
      <c r="E111" s="127" t="s">
        <v>351</v>
      </c>
      <c r="F111" s="100"/>
      <c r="G111" s="290">
        <f t="shared" ref="G111:I111" si="84">G112</f>
        <v>20</v>
      </c>
      <c r="H111" s="290">
        <f t="shared" si="84"/>
        <v>0</v>
      </c>
      <c r="I111" s="290">
        <f t="shared" si="84"/>
        <v>20</v>
      </c>
    </row>
    <row r="112" spans="2:9" ht="25.5" x14ac:dyDescent="0.2">
      <c r="B112" s="101" t="s">
        <v>114</v>
      </c>
      <c r="C112" s="100" t="s">
        <v>44</v>
      </c>
      <c r="D112" s="100" t="s">
        <v>157</v>
      </c>
      <c r="E112" s="127" t="s">
        <v>351</v>
      </c>
      <c r="F112" s="100" t="s">
        <v>115</v>
      </c>
      <c r="G112" s="289">
        <v>20</v>
      </c>
      <c r="H112" s="289"/>
      <c r="I112" s="289">
        <f t="shared" ref="I112" si="85">G112+H112</f>
        <v>20</v>
      </c>
    </row>
    <row r="113" spans="2:9" ht="38.25" x14ac:dyDescent="0.2">
      <c r="B113" s="128" t="s">
        <v>189</v>
      </c>
      <c r="C113" s="100" t="s">
        <v>44</v>
      </c>
      <c r="D113" s="100" t="s">
        <v>157</v>
      </c>
      <c r="E113" s="127" t="s">
        <v>350</v>
      </c>
      <c r="F113" s="100"/>
      <c r="G113" s="290">
        <f t="shared" ref="G113:I113" si="86">G114</f>
        <v>150</v>
      </c>
      <c r="H113" s="290">
        <f t="shared" si="86"/>
        <v>0</v>
      </c>
      <c r="I113" s="290">
        <f t="shared" si="86"/>
        <v>150</v>
      </c>
    </row>
    <row r="114" spans="2:9" ht="25.5" x14ac:dyDescent="0.2">
      <c r="B114" s="101" t="s">
        <v>114</v>
      </c>
      <c r="C114" s="100" t="s">
        <v>44</v>
      </c>
      <c r="D114" s="100" t="s">
        <v>157</v>
      </c>
      <c r="E114" s="127" t="s">
        <v>350</v>
      </c>
      <c r="F114" s="100" t="s">
        <v>115</v>
      </c>
      <c r="G114" s="289">
        <v>150</v>
      </c>
      <c r="H114" s="289"/>
      <c r="I114" s="289">
        <f t="shared" ref="I114" si="87">G114+H114</f>
        <v>150</v>
      </c>
    </row>
    <row r="115" spans="2:9" ht="51" x14ac:dyDescent="0.2">
      <c r="B115" s="125" t="s">
        <v>190</v>
      </c>
      <c r="C115" s="100" t="s">
        <v>44</v>
      </c>
      <c r="D115" s="100" t="s">
        <v>157</v>
      </c>
      <c r="E115" s="127" t="s">
        <v>349</v>
      </c>
      <c r="F115" s="100"/>
      <c r="G115" s="290">
        <f t="shared" ref="G115:I115" si="88">G116</f>
        <v>15</v>
      </c>
      <c r="H115" s="290">
        <f t="shared" si="88"/>
        <v>0</v>
      </c>
      <c r="I115" s="290">
        <f t="shared" si="88"/>
        <v>15</v>
      </c>
    </row>
    <row r="116" spans="2:9" ht="25.5" x14ac:dyDescent="0.2">
      <c r="B116" s="101" t="s">
        <v>114</v>
      </c>
      <c r="C116" s="100" t="s">
        <v>44</v>
      </c>
      <c r="D116" s="100" t="s">
        <v>157</v>
      </c>
      <c r="E116" s="100" t="s">
        <v>191</v>
      </c>
      <c r="F116" s="100" t="s">
        <v>115</v>
      </c>
      <c r="G116" s="289">
        <v>15</v>
      </c>
      <c r="H116" s="289"/>
      <c r="I116" s="289">
        <f t="shared" ref="I116" si="89">G116+H116</f>
        <v>15</v>
      </c>
    </row>
    <row r="117" spans="2:9" x14ac:dyDescent="0.2">
      <c r="B117" s="105" t="s">
        <v>192</v>
      </c>
      <c r="C117" s="100" t="s">
        <v>45</v>
      </c>
      <c r="D117" s="100"/>
      <c r="E117" s="100"/>
      <c r="F117" s="100"/>
      <c r="G117" s="290">
        <f t="shared" ref="G117:I117" si="90">G118+G134+G127</f>
        <v>6881.99</v>
      </c>
      <c r="H117" s="290">
        <f t="shared" si="90"/>
        <v>-200</v>
      </c>
      <c r="I117" s="290">
        <f t="shared" si="90"/>
        <v>6681.99</v>
      </c>
    </row>
    <row r="118" spans="2:9" x14ac:dyDescent="0.2">
      <c r="B118" s="105" t="s">
        <v>20</v>
      </c>
      <c r="C118" s="100" t="s">
        <v>45</v>
      </c>
      <c r="D118" s="100" t="s">
        <v>46</v>
      </c>
      <c r="E118" s="100"/>
      <c r="F118" s="100"/>
      <c r="G118" s="290">
        <f>G119+G122</f>
        <v>1065.8</v>
      </c>
      <c r="H118" s="290">
        <f t="shared" ref="H118:I118" si="91">H119+H122</f>
        <v>0</v>
      </c>
      <c r="I118" s="290">
        <f t="shared" si="91"/>
        <v>1065.8</v>
      </c>
    </row>
    <row r="119" spans="2:9" ht="25.5" x14ac:dyDescent="0.2">
      <c r="B119" s="125" t="s">
        <v>171</v>
      </c>
      <c r="C119" s="100" t="s">
        <v>45</v>
      </c>
      <c r="D119" s="100" t="s">
        <v>46</v>
      </c>
      <c r="E119" s="100" t="s">
        <v>172</v>
      </c>
      <c r="F119" s="100"/>
      <c r="G119" s="290">
        <f t="shared" ref="G119:I120" si="92">G120</f>
        <v>350</v>
      </c>
      <c r="H119" s="290">
        <f t="shared" si="92"/>
        <v>0</v>
      </c>
      <c r="I119" s="290">
        <f t="shared" si="92"/>
        <v>350</v>
      </c>
    </row>
    <row r="120" spans="2:9" ht="38.25" x14ac:dyDescent="0.2">
      <c r="B120" s="125" t="s">
        <v>193</v>
      </c>
      <c r="C120" s="100" t="s">
        <v>45</v>
      </c>
      <c r="D120" s="100" t="s">
        <v>46</v>
      </c>
      <c r="E120" s="100" t="s">
        <v>194</v>
      </c>
      <c r="F120" s="100"/>
      <c r="G120" s="290">
        <f>G121</f>
        <v>350</v>
      </c>
      <c r="H120" s="290">
        <f t="shared" si="92"/>
        <v>0</v>
      </c>
      <c r="I120" s="290">
        <f t="shared" si="92"/>
        <v>350</v>
      </c>
    </row>
    <row r="121" spans="2:9" ht="25.5" x14ac:dyDescent="0.2">
      <c r="B121" s="101" t="s">
        <v>114</v>
      </c>
      <c r="C121" s="100" t="s">
        <v>45</v>
      </c>
      <c r="D121" s="100" t="s">
        <v>46</v>
      </c>
      <c r="E121" s="100" t="s">
        <v>194</v>
      </c>
      <c r="F121" s="100" t="s">
        <v>115</v>
      </c>
      <c r="G121" s="290">
        <v>350</v>
      </c>
      <c r="H121" s="289"/>
      <c r="I121" s="289">
        <f t="shared" ref="I121" si="93">G121+H121</f>
        <v>350</v>
      </c>
    </row>
    <row r="122" spans="2:9" x14ac:dyDescent="0.2">
      <c r="B122" s="148" t="s">
        <v>134</v>
      </c>
      <c r="C122" s="100" t="s">
        <v>45</v>
      </c>
      <c r="D122" s="100" t="s">
        <v>46</v>
      </c>
      <c r="E122" s="100" t="s">
        <v>135</v>
      </c>
      <c r="F122" s="100"/>
      <c r="G122" s="290">
        <f>G123+G125</f>
        <v>715.8</v>
      </c>
      <c r="H122" s="290">
        <f t="shared" ref="H122:I122" si="94">H123+H125</f>
        <v>0</v>
      </c>
      <c r="I122" s="290">
        <f t="shared" si="94"/>
        <v>715.8</v>
      </c>
    </row>
    <row r="123" spans="2:9" ht="153" x14ac:dyDescent="0.2">
      <c r="B123" s="149" t="s">
        <v>311</v>
      </c>
      <c r="C123" s="100" t="s">
        <v>45</v>
      </c>
      <c r="D123" s="100" t="s">
        <v>46</v>
      </c>
      <c r="E123" s="100" t="s">
        <v>312</v>
      </c>
      <c r="F123" s="100"/>
      <c r="G123" s="290">
        <f>G124</f>
        <v>500.6</v>
      </c>
      <c r="H123" s="290">
        <f t="shared" ref="H123:I123" si="95">H124</f>
        <v>0</v>
      </c>
      <c r="I123" s="290">
        <f t="shared" si="95"/>
        <v>500.6</v>
      </c>
    </row>
    <row r="124" spans="2:9" ht="25.5" x14ac:dyDescent="0.2">
      <c r="B124" s="101" t="s">
        <v>114</v>
      </c>
      <c r="C124" s="100" t="s">
        <v>45</v>
      </c>
      <c r="D124" s="100" t="s">
        <v>46</v>
      </c>
      <c r="E124" s="100" t="s">
        <v>312</v>
      </c>
      <c r="F124" s="100" t="s">
        <v>115</v>
      </c>
      <c r="G124" s="290">
        <v>500.6</v>
      </c>
      <c r="H124" s="289"/>
      <c r="I124" s="289">
        <f t="shared" ref="I124" si="96">G124+H124</f>
        <v>500.6</v>
      </c>
    </row>
    <row r="125" spans="2:9" ht="114.75" x14ac:dyDescent="0.2">
      <c r="B125" s="149" t="s">
        <v>313</v>
      </c>
      <c r="C125" s="100" t="s">
        <v>45</v>
      </c>
      <c r="D125" s="100" t="s">
        <v>46</v>
      </c>
      <c r="E125" s="100" t="s">
        <v>314</v>
      </c>
      <c r="F125" s="100"/>
      <c r="G125" s="290">
        <f>G126</f>
        <v>215.2</v>
      </c>
      <c r="H125" s="290">
        <f t="shared" ref="H125:I125" si="97">H126</f>
        <v>0</v>
      </c>
      <c r="I125" s="290">
        <f t="shared" si="97"/>
        <v>215.2</v>
      </c>
    </row>
    <row r="126" spans="2:9" ht="25.5" x14ac:dyDescent="0.2">
      <c r="B126" s="101" t="s">
        <v>114</v>
      </c>
      <c r="C126" s="100" t="s">
        <v>45</v>
      </c>
      <c r="D126" s="100" t="s">
        <v>46</v>
      </c>
      <c r="E126" s="100" t="s">
        <v>314</v>
      </c>
      <c r="F126" s="100" t="s">
        <v>115</v>
      </c>
      <c r="G126" s="290">
        <v>215.2</v>
      </c>
      <c r="H126" s="289"/>
      <c r="I126" s="289">
        <f t="shared" ref="I126" si="98">G126+H126</f>
        <v>215.2</v>
      </c>
    </row>
    <row r="127" spans="2:9" x14ac:dyDescent="0.2">
      <c r="B127" s="101" t="s">
        <v>195</v>
      </c>
      <c r="C127" s="100" t="s">
        <v>45</v>
      </c>
      <c r="D127" s="100" t="s">
        <v>103</v>
      </c>
      <c r="E127" s="100"/>
      <c r="F127" s="100"/>
      <c r="G127" s="289">
        <f t="shared" ref="G127:I130" si="99">G128</f>
        <v>2843.7</v>
      </c>
      <c r="H127" s="289">
        <f t="shared" si="99"/>
        <v>-200</v>
      </c>
      <c r="I127" s="289">
        <f t="shared" si="99"/>
        <v>2643.7</v>
      </c>
    </row>
    <row r="128" spans="2:9" ht="38.25" x14ac:dyDescent="0.2">
      <c r="B128" s="128" t="s">
        <v>184</v>
      </c>
      <c r="C128" s="100" t="s">
        <v>45</v>
      </c>
      <c r="D128" s="100" t="s">
        <v>103</v>
      </c>
      <c r="E128" s="100" t="s">
        <v>196</v>
      </c>
      <c r="F128" s="100"/>
      <c r="G128" s="289">
        <f t="shared" si="99"/>
        <v>2843.7</v>
      </c>
      <c r="H128" s="289">
        <f t="shared" si="99"/>
        <v>-200</v>
      </c>
      <c r="I128" s="289">
        <f t="shared" si="99"/>
        <v>2643.7</v>
      </c>
    </row>
    <row r="129" spans="2:9" x14ac:dyDescent="0.2">
      <c r="B129" s="128" t="s">
        <v>197</v>
      </c>
      <c r="C129" s="100" t="s">
        <v>45</v>
      </c>
      <c r="D129" s="100" t="s">
        <v>103</v>
      </c>
      <c r="E129" s="100" t="s">
        <v>198</v>
      </c>
      <c r="F129" s="100"/>
      <c r="G129" s="289">
        <f>G130</f>
        <v>2843.7</v>
      </c>
      <c r="H129" s="289">
        <f t="shared" si="99"/>
        <v>-200</v>
      </c>
      <c r="I129" s="289">
        <f t="shared" si="99"/>
        <v>2643.7</v>
      </c>
    </row>
    <row r="130" spans="2:9" ht="38.25" x14ac:dyDescent="0.2">
      <c r="B130" s="128" t="s">
        <v>199</v>
      </c>
      <c r="C130" s="100" t="s">
        <v>45</v>
      </c>
      <c r="D130" s="100" t="s">
        <v>103</v>
      </c>
      <c r="E130" s="100" t="s">
        <v>200</v>
      </c>
      <c r="F130" s="100"/>
      <c r="G130" s="289">
        <f>G131</f>
        <v>2843.7</v>
      </c>
      <c r="H130" s="289">
        <f t="shared" si="99"/>
        <v>-200</v>
      </c>
      <c r="I130" s="289">
        <f t="shared" si="99"/>
        <v>2643.7</v>
      </c>
    </row>
    <row r="131" spans="2:9" ht="25.5" x14ac:dyDescent="0.25">
      <c r="B131" s="133" t="s">
        <v>315</v>
      </c>
      <c r="C131" s="150" t="s">
        <v>45</v>
      </c>
      <c r="D131" s="150" t="s">
        <v>103</v>
      </c>
      <c r="E131" s="150" t="s">
        <v>316</v>
      </c>
      <c r="F131" s="150"/>
      <c r="G131" s="289">
        <f>G132+G133</f>
        <v>2843.7</v>
      </c>
      <c r="H131" s="289">
        <f t="shared" ref="H131:I131" si="100">H132+H133</f>
        <v>-200</v>
      </c>
      <c r="I131" s="289">
        <f t="shared" si="100"/>
        <v>2643.7</v>
      </c>
    </row>
    <row r="132" spans="2:9" ht="26.25" x14ac:dyDescent="0.25">
      <c r="B132" s="101" t="s">
        <v>114</v>
      </c>
      <c r="C132" s="100" t="s">
        <v>45</v>
      </c>
      <c r="D132" s="100" t="s">
        <v>103</v>
      </c>
      <c r="E132" s="150" t="s">
        <v>316</v>
      </c>
      <c r="F132" s="100" t="s">
        <v>115</v>
      </c>
      <c r="G132" s="289">
        <v>2843.7</v>
      </c>
      <c r="H132" s="289">
        <v>-200</v>
      </c>
      <c r="I132" s="289">
        <f t="shared" ref="I132" si="101">G132+H132</f>
        <v>2643.7</v>
      </c>
    </row>
    <row r="133" spans="2:9" ht="15" hidden="1" x14ac:dyDescent="0.25">
      <c r="B133" s="269" t="s">
        <v>432</v>
      </c>
      <c r="C133" s="100" t="s">
        <v>45</v>
      </c>
      <c r="D133" s="100" t="s">
        <v>103</v>
      </c>
      <c r="E133" s="150" t="s">
        <v>316</v>
      </c>
      <c r="F133" s="100" t="s">
        <v>431</v>
      </c>
      <c r="G133" s="289"/>
      <c r="H133" s="289"/>
      <c r="I133" s="289">
        <f>G133+H133</f>
        <v>0</v>
      </c>
    </row>
    <row r="134" spans="2:9" x14ac:dyDescent="0.2">
      <c r="B134" s="105" t="s">
        <v>201</v>
      </c>
      <c r="C134" s="100" t="s">
        <v>45</v>
      </c>
      <c r="D134" s="100" t="s">
        <v>202</v>
      </c>
      <c r="E134" s="100"/>
      <c r="F134" s="100"/>
      <c r="G134" s="290">
        <f>G135+G141+G147+G152</f>
        <v>2972.49</v>
      </c>
      <c r="H134" s="290">
        <f t="shared" ref="H134:I134" si="102">H135+H141+H147+H152</f>
        <v>0</v>
      </c>
      <c r="I134" s="290">
        <f t="shared" si="102"/>
        <v>2972.49</v>
      </c>
    </row>
    <row r="135" spans="2:9" ht="25.5" x14ac:dyDescent="0.2">
      <c r="B135" s="125" t="s">
        <v>171</v>
      </c>
      <c r="C135" s="100" t="s">
        <v>45</v>
      </c>
      <c r="D135" s="100" t="s">
        <v>202</v>
      </c>
      <c r="E135" s="100" t="s">
        <v>172</v>
      </c>
      <c r="F135" s="100"/>
      <c r="G135" s="290">
        <f>G136</f>
        <v>1356</v>
      </c>
      <c r="H135" s="290">
        <f t="shared" ref="H135:I136" si="103">H136</f>
        <v>-68</v>
      </c>
      <c r="I135" s="290">
        <f t="shared" si="103"/>
        <v>1288</v>
      </c>
    </row>
    <row r="136" spans="2:9" ht="38.25" x14ac:dyDescent="0.2">
      <c r="B136" s="132" t="s">
        <v>317</v>
      </c>
      <c r="C136" s="100" t="s">
        <v>45</v>
      </c>
      <c r="D136" s="100" t="s">
        <v>202</v>
      </c>
      <c r="E136" s="100" t="s">
        <v>318</v>
      </c>
      <c r="F136" s="100"/>
      <c r="G136" s="290">
        <f>G137</f>
        <v>1356</v>
      </c>
      <c r="H136" s="290">
        <f t="shared" si="103"/>
        <v>-68</v>
      </c>
      <c r="I136" s="290">
        <f t="shared" si="103"/>
        <v>1288</v>
      </c>
    </row>
    <row r="137" spans="2:9" ht="25.5" x14ac:dyDescent="0.2">
      <c r="B137" s="125" t="s">
        <v>203</v>
      </c>
      <c r="C137" s="100" t="s">
        <v>45</v>
      </c>
      <c r="D137" s="100" t="s">
        <v>202</v>
      </c>
      <c r="E137" s="100" t="s">
        <v>204</v>
      </c>
      <c r="F137" s="100"/>
      <c r="G137" s="290">
        <f>SUM(G138:G140)</f>
        <v>1356</v>
      </c>
      <c r="H137" s="290">
        <f t="shared" ref="H137:I137" si="104">SUM(H138:H140)</f>
        <v>-68</v>
      </c>
      <c r="I137" s="290">
        <f t="shared" si="104"/>
        <v>1288</v>
      </c>
    </row>
    <row r="138" spans="2:9" ht="25.5" x14ac:dyDescent="0.2">
      <c r="B138" s="101" t="s">
        <v>114</v>
      </c>
      <c r="C138" s="100" t="s">
        <v>45</v>
      </c>
      <c r="D138" s="100" t="s">
        <v>202</v>
      </c>
      <c r="E138" s="100" t="s">
        <v>204</v>
      </c>
      <c r="F138" s="100" t="s">
        <v>115</v>
      </c>
      <c r="G138" s="290">
        <v>276</v>
      </c>
      <c r="H138" s="289"/>
      <c r="I138" s="289">
        <f t="shared" ref="I138" si="105">G138+H138</f>
        <v>276</v>
      </c>
    </row>
    <row r="139" spans="2:9" ht="38.25" hidden="1" x14ac:dyDescent="0.2">
      <c r="B139" s="101" t="s">
        <v>205</v>
      </c>
      <c r="C139" s="100" t="s">
        <v>45</v>
      </c>
      <c r="D139" s="100" t="s">
        <v>202</v>
      </c>
      <c r="E139" s="100" t="s">
        <v>204</v>
      </c>
      <c r="F139" s="100" t="s">
        <v>206</v>
      </c>
      <c r="G139" s="290">
        <v>0</v>
      </c>
      <c r="H139" s="289"/>
      <c r="I139" s="289">
        <f t="shared" ref="I139" si="106">G139+H139</f>
        <v>0</v>
      </c>
    </row>
    <row r="140" spans="2:9" ht="38.25" x14ac:dyDescent="0.2">
      <c r="B140" s="105" t="s">
        <v>207</v>
      </c>
      <c r="C140" s="100" t="s">
        <v>45</v>
      </c>
      <c r="D140" s="100" t="s">
        <v>202</v>
      </c>
      <c r="E140" s="100" t="s">
        <v>204</v>
      </c>
      <c r="F140" s="100" t="s">
        <v>208</v>
      </c>
      <c r="G140" s="290">
        <v>1080</v>
      </c>
      <c r="H140" s="289">
        <v>-68</v>
      </c>
      <c r="I140" s="289">
        <f t="shared" ref="I140" si="107">G140+H140</f>
        <v>1012</v>
      </c>
    </row>
    <row r="141" spans="2:9" ht="38.25" x14ac:dyDescent="0.2">
      <c r="B141" s="125" t="s">
        <v>128</v>
      </c>
      <c r="C141" s="100" t="s">
        <v>45</v>
      </c>
      <c r="D141" s="100" t="s">
        <v>202</v>
      </c>
      <c r="E141" s="100" t="s">
        <v>129</v>
      </c>
      <c r="F141" s="100"/>
      <c r="G141" s="290">
        <f t="shared" ref="G141:I141" si="108">G142</f>
        <v>300</v>
      </c>
      <c r="H141" s="290">
        <f t="shared" si="108"/>
        <v>0</v>
      </c>
      <c r="I141" s="290">
        <f t="shared" si="108"/>
        <v>300</v>
      </c>
    </row>
    <row r="142" spans="2:9" ht="51" x14ac:dyDescent="0.2">
      <c r="B142" s="125" t="s">
        <v>209</v>
      </c>
      <c r="C142" s="100" t="s">
        <v>45</v>
      </c>
      <c r="D142" s="100" t="s">
        <v>202</v>
      </c>
      <c r="E142" s="100" t="s">
        <v>210</v>
      </c>
      <c r="F142" s="100"/>
      <c r="G142" s="290">
        <f t="shared" ref="G142" si="109">G143+G145</f>
        <v>300</v>
      </c>
      <c r="H142" s="290">
        <f t="shared" ref="H142:I142" si="110">H143+H145</f>
        <v>0</v>
      </c>
      <c r="I142" s="290">
        <f t="shared" si="110"/>
        <v>300</v>
      </c>
    </row>
    <row r="143" spans="2:9" ht="51" x14ac:dyDescent="0.2">
      <c r="B143" s="125" t="s">
        <v>211</v>
      </c>
      <c r="C143" s="100" t="s">
        <v>45</v>
      </c>
      <c r="D143" s="100" t="s">
        <v>202</v>
      </c>
      <c r="E143" s="100" t="s">
        <v>212</v>
      </c>
      <c r="F143" s="100"/>
      <c r="G143" s="290">
        <f t="shared" ref="G143:I143" si="111">G144</f>
        <v>100</v>
      </c>
      <c r="H143" s="290">
        <f t="shared" si="111"/>
        <v>0</v>
      </c>
      <c r="I143" s="290">
        <f t="shared" si="111"/>
        <v>100</v>
      </c>
    </row>
    <row r="144" spans="2:9" ht="25.5" x14ac:dyDescent="0.2">
      <c r="B144" s="101" t="s">
        <v>114</v>
      </c>
      <c r="C144" s="100" t="s">
        <v>45</v>
      </c>
      <c r="D144" s="100" t="s">
        <v>202</v>
      </c>
      <c r="E144" s="100" t="s">
        <v>212</v>
      </c>
      <c r="F144" s="100" t="s">
        <v>115</v>
      </c>
      <c r="G144" s="290">
        <v>100</v>
      </c>
      <c r="H144" s="289"/>
      <c r="I144" s="289">
        <f t="shared" ref="I144" si="112">G144+H144</f>
        <v>100</v>
      </c>
    </row>
    <row r="145" spans="2:9" ht="38.25" x14ac:dyDescent="0.2">
      <c r="B145" s="125" t="s">
        <v>213</v>
      </c>
      <c r="C145" s="100" t="s">
        <v>45</v>
      </c>
      <c r="D145" s="100" t="s">
        <v>202</v>
      </c>
      <c r="E145" s="100" t="s">
        <v>214</v>
      </c>
      <c r="F145" s="100"/>
      <c r="G145" s="290">
        <f t="shared" ref="G145:I145" si="113">G146</f>
        <v>200</v>
      </c>
      <c r="H145" s="290">
        <f t="shared" si="113"/>
        <v>0</v>
      </c>
      <c r="I145" s="290">
        <f t="shared" si="113"/>
        <v>200</v>
      </c>
    </row>
    <row r="146" spans="2:9" ht="25.5" x14ac:dyDescent="0.2">
      <c r="B146" s="101" t="s">
        <v>114</v>
      </c>
      <c r="C146" s="100" t="s">
        <v>45</v>
      </c>
      <c r="D146" s="100" t="s">
        <v>202</v>
      </c>
      <c r="E146" s="100" t="s">
        <v>214</v>
      </c>
      <c r="F146" s="100" t="s">
        <v>115</v>
      </c>
      <c r="G146" s="290">
        <v>200</v>
      </c>
      <c r="H146" s="289"/>
      <c r="I146" s="289">
        <f t="shared" ref="I146" si="114">G146+H146</f>
        <v>200</v>
      </c>
    </row>
    <row r="147" spans="2:9" ht="38.25" x14ac:dyDescent="0.2">
      <c r="B147" s="125" t="s">
        <v>184</v>
      </c>
      <c r="C147" s="100" t="s">
        <v>45</v>
      </c>
      <c r="D147" s="100" t="s">
        <v>202</v>
      </c>
      <c r="E147" s="100" t="s">
        <v>196</v>
      </c>
      <c r="F147" s="100"/>
      <c r="G147" s="290">
        <f t="shared" ref="G147:I148" si="115">G148</f>
        <v>1316.49</v>
      </c>
      <c r="H147" s="290">
        <f t="shared" si="115"/>
        <v>0</v>
      </c>
      <c r="I147" s="290">
        <f t="shared" si="115"/>
        <v>1316.49</v>
      </c>
    </row>
    <row r="148" spans="2:9" x14ac:dyDescent="0.2">
      <c r="B148" s="125" t="s">
        <v>197</v>
      </c>
      <c r="C148" s="100" t="s">
        <v>45</v>
      </c>
      <c r="D148" s="100" t="s">
        <v>202</v>
      </c>
      <c r="E148" s="100" t="s">
        <v>198</v>
      </c>
      <c r="F148" s="100"/>
      <c r="G148" s="290">
        <f t="shared" si="115"/>
        <v>1316.49</v>
      </c>
      <c r="H148" s="290">
        <f t="shared" si="115"/>
        <v>0</v>
      </c>
      <c r="I148" s="290">
        <f t="shared" si="115"/>
        <v>1316.49</v>
      </c>
    </row>
    <row r="149" spans="2:9" ht="25.5" x14ac:dyDescent="0.2">
      <c r="B149" s="218" t="s">
        <v>389</v>
      </c>
      <c r="C149" s="100" t="s">
        <v>45</v>
      </c>
      <c r="D149" s="100" t="s">
        <v>202</v>
      </c>
      <c r="E149" s="100" t="s">
        <v>299</v>
      </c>
      <c r="F149" s="100"/>
      <c r="G149" s="290">
        <f>G150+G151</f>
        <v>1316.49</v>
      </c>
      <c r="H149" s="290">
        <f t="shared" ref="H149:I149" si="116">H150+H151</f>
        <v>0</v>
      </c>
      <c r="I149" s="290">
        <f t="shared" si="116"/>
        <v>1316.49</v>
      </c>
    </row>
    <row r="150" spans="2:9" ht="38.25" x14ac:dyDescent="0.2">
      <c r="B150" s="101" t="s">
        <v>388</v>
      </c>
      <c r="C150" s="100" t="s">
        <v>45</v>
      </c>
      <c r="D150" s="100" t="s">
        <v>202</v>
      </c>
      <c r="E150" s="100" t="s">
        <v>299</v>
      </c>
      <c r="F150" s="100" t="s">
        <v>83</v>
      </c>
      <c r="G150" s="290"/>
      <c r="H150" s="289">
        <v>1316.49</v>
      </c>
      <c r="I150" s="289">
        <f t="shared" ref="I150" si="117">G150+H150</f>
        <v>1316.49</v>
      </c>
    </row>
    <row r="151" spans="2:9" ht="38.25" x14ac:dyDescent="0.2">
      <c r="B151" s="105" t="s">
        <v>215</v>
      </c>
      <c r="C151" s="100" t="s">
        <v>45</v>
      </c>
      <c r="D151" s="100" t="s">
        <v>202</v>
      </c>
      <c r="E151" s="100" t="s">
        <v>299</v>
      </c>
      <c r="F151" s="100" t="s">
        <v>216</v>
      </c>
      <c r="G151" s="290">
        <v>1316.49</v>
      </c>
      <c r="H151" s="289">
        <v>-1316.49</v>
      </c>
      <c r="I151" s="289">
        <f>G151+H151</f>
        <v>0</v>
      </c>
    </row>
    <row r="152" spans="2:9" x14ac:dyDescent="0.2">
      <c r="B152" s="217" t="s">
        <v>134</v>
      </c>
      <c r="C152" s="100" t="s">
        <v>45</v>
      </c>
      <c r="D152" s="100" t="s">
        <v>202</v>
      </c>
      <c r="E152" s="100" t="s">
        <v>135</v>
      </c>
      <c r="F152" s="100"/>
      <c r="G152" s="290">
        <f>G153</f>
        <v>0</v>
      </c>
      <c r="H152" s="290">
        <f t="shared" ref="H152:I153" si="118">H153</f>
        <v>68</v>
      </c>
      <c r="I152" s="290">
        <f t="shared" si="118"/>
        <v>68</v>
      </c>
    </row>
    <row r="153" spans="2:9" ht="25.5" x14ac:dyDescent="0.2">
      <c r="B153" s="269" t="s">
        <v>456</v>
      </c>
      <c r="C153" s="100" t="s">
        <v>45</v>
      </c>
      <c r="D153" s="100" t="s">
        <v>202</v>
      </c>
      <c r="E153" s="100" t="s">
        <v>454</v>
      </c>
      <c r="F153" s="100"/>
      <c r="G153" s="290">
        <f>G154</f>
        <v>0</v>
      </c>
      <c r="H153" s="290">
        <f t="shared" si="118"/>
        <v>68</v>
      </c>
      <c r="I153" s="290">
        <f t="shared" si="118"/>
        <v>68</v>
      </c>
    </row>
    <row r="154" spans="2:9" x14ac:dyDescent="0.2">
      <c r="B154" s="269" t="s">
        <v>432</v>
      </c>
      <c r="C154" s="100" t="s">
        <v>45</v>
      </c>
      <c r="D154" s="100" t="s">
        <v>202</v>
      </c>
      <c r="E154" s="100" t="s">
        <v>454</v>
      </c>
      <c r="F154" s="100" t="s">
        <v>431</v>
      </c>
      <c r="G154" s="290"/>
      <c r="H154" s="289">
        <v>68</v>
      </c>
      <c r="I154" s="289">
        <f>G154+H154</f>
        <v>68</v>
      </c>
    </row>
    <row r="155" spans="2:9" x14ac:dyDescent="0.2">
      <c r="B155" s="105" t="s">
        <v>217</v>
      </c>
      <c r="C155" s="100" t="s">
        <v>46</v>
      </c>
      <c r="D155" s="100"/>
      <c r="E155" s="100"/>
      <c r="F155" s="100"/>
      <c r="G155" s="289">
        <f>G157+G177+G156</f>
        <v>4200.7</v>
      </c>
      <c r="H155" s="289">
        <f>H157+H177+H156</f>
        <v>-1566.5070000000001</v>
      </c>
      <c r="I155" s="289">
        <f>I157+I177+I156</f>
        <v>2634.1930000000002</v>
      </c>
    </row>
    <row r="156" spans="2:9" hidden="1" x14ac:dyDescent="0.2">
      <c r="B156" s="105" t="s">
        <v>19</v>
      </c>
      <c r="C156" s="100" t="s">
        <v>46</v>
      </c>
      <c r="D156" s="100" t="s">
        <v>42</v>
      </c>
      <c r="E156" s="100"/>
      <c r="F156" s="100"/>
      <c r="G156" s="289"/>
      <c r="H156" s="289"/>
      <c r="I156" s="289"/>
    </row>
    <row r="157" spans="2:9" x14ac:dyDescent="0.2">
      <c r="B157" s="105" t="s">
        <v>18</v>
      </c>
      <c r="C157" s="100" t="s">
        <v>46</v>
      </c>
      <c r="D157" s="100" t="s">
        <v>43</v>
      </c>
      <c r="E157" s="100"/>
      <c r="F157" s="100"/>
      <c r="G157" s="290">
        <f>G158+G163</f>
        <v>973.2</v>
      </c>
      <c r="H157" s="290">
        <f t="shared" ref="H157:I157" si="119">H158+H163</f>
        <v>0</v>
      </c>
      <c r="I157" s="290">
        <f t="shared" si="119"/>
        <v>973.2</v>
      </c>
    </row>
    <row r="158" spans="2:9" ht="25.5" x14ac:dyDescent="0.2">
      <c r="B158" s="125" t="s">
        <v>171</v>
      </c>
      <c r="C158" s="100" t="s">
        <v>46</v>
      </c>
      <c r="D158" s="100" t="s">
        <v>43</v>
      </c>
      <c r="E158" s="100" t="s">
        <v>172</v>
      </c>
      <c r="F158" s="100"/>
      <c r="G158" s="290">
        <f t="shared" ref="G158:I159" si="120">G159</f>
        <v>200</v>
      </c>
      <c r="H158" s="290">
        <f t="shared" si="120"/>
        <v>0</v>
      </c>
      <c r="I158" s="290">
        <f t="shared" si="120"/>
        <v>200</v>
      </c>
    </row>
    <row r="159" spans="2:9" ht="38.25" x14ac:dyDescent="0.2">
      <c r="B159" s="125" t="s">
        <v>193</v>
      </c>
      <c r="C159" s="100" t="s">
        <v>46</v>
      </c>
      <c r="D159" s="100" t="s">
        <v>43</v>
      </c>
      <c r="E159" s="126" t="s">
        <v>194</v>
      </c>
      <c r="F159" s="100"/>
      <c r="G159" s="290">
        <f t="shared" si="120"/>
        <v>200</v>
      </c>
      <c r="H159" s="290">
        <f t="shared" si="120"/>
        <v>0</v>
      </c>
      <c r="I159" s="290">
        <f t="shared" si="120"/>
        <v>200</v>
      </c>
    </row>
    <row r="160" spans="2:9" ht="38.25" x14ac:dyDescent="0.2">
      <c r="B160" s="125" t="s">
        <v>218</v>
      </c>
      <c r="C160" s="100" t="s">
        <v>46</v>
      </c>
      <c r="D160" s="100" t="s">
        <v>43</v>
      </c>
      <c r="E160" s="126" t="s">
        <v>219</v>
      </c>
      <c r="F160" s="100"/>
      <c r="G160" s="290">
        <f t="shared" ref="G160" si="121">SUM(G161:G162)</f>
        <v>200</v>
      </c>
      <c r="H160" s="290">
        <f t="shared" ref="H160:I160" si="122">SUM(H161:H162)</f>
        <v>0</v>
      </c>
      <c r="I160" s="290">
        <f t="shared" si="122"/>
        <v>200</v>
      </c>
    </row>
    <row r="161" spans="1:10" ht="25.5" hidden="1" x14ac:dyDescent="0.2">
      <c r="B161" s="101" t="s">
        <v>114</v>
      </c>
      <c r="C161" s="100" t="s">
        <v>46</v>
      </c>
      <c r="D161" s="100" t="s">
        <v>43</v>
      </c>
      <c r="E161" s="100" t="s">
        <v>219</v>
      </c>
      <c r="F161" s="100" t="s">
        <v>115</v>
      </c>
      <c r="G161" s="290">
        <v>0</v>
      </c>
      <c r="H161" s="289"/>
      <c r="I161" s="289">
        <f t="shared" ref="I161" si="123">G161+H161</f>
        <v>0</v>
      </c>
    </row>
    <row r="162" spans="1:10" ht="38.25" x14ac:dyDescent="0.2">
      <c r="B162" s="101" t="s">
        <v>205</v>
      </c>
      <c r="C162" s="100" t="s">
        <v>46</v>
      </c>
      <c r="D162" s="100" t="s">
        <v>43</v>
      </c>
      <c r="E162" s="100" t="s">
        <v>219</v>
      </c>
      <c r="F162" s="100" t="s">
        <v>206</v>
      </c>
      <c r="G162" s="290">
        <v>200</v>
      </c>
      <c r="H162" s="289"/>
      <c r="I162" s="289">
        <f t="shared" ref="I162" si="124">G162+H162</f>
        <v>200</v>
      </c>
    </row>
    <row r="163" spans="1:10" ht="38.25" x14ac:dyDescent="0.2">
      <c r="B163" s="125" t="s">
        <v>184</v>
      </c>
      <c r="C163" s="100" t="s">
        <v>46</v>
      </c>
      <c r="D163" s="100" t="s">
        <v>43</v>
      </c>
      <c r="E163" s="100" t="s">
        <v>196</v>
      </c>
      <c r="F163" s="100"/>
      <c r="G163" s="290">
        <f>G164</f>
        <v>773.2</v>
      </c>
      <c r="H163" s="290">
        <f t="shared" ref="H163:I163" si="125">H164</f>
        <v>0</v>
      </c>
      <c r="I163" s="290">
        <f t="shared" si="125"/>
        <v>773.2</v>
      </c>
    </row>
    <row r="164" spans="1:10" x14ac:dyDescent="0.2">
      <c r="B164" s="125" t="s">
        <v>197</v>
      </c>
      <c r="C164" s="100" t="s">
        <v>46</v>
      </c>
      <c r="D164" s="100" t="s">
        <v>43</v>
      </c>
      <c r="E164" s="100" t="s">
        <v>198</v>
      </c>
      <c r="F164" s="100"/>
      <c r="G164" s="290">
        <f>G165+G167+G173+G175</f>
        <v>773.2</v>
      </c>
      <c r="H164" s="290">
        <f t="shared" ref="H164:I164" si="126">H165+H167+H173+H175</f>
        <v>0</v>
      </c>
      <c r="I164" s="290">
        <f t="shared" si="126"/>
        <v>773.2</v>
      </c>
    </row>
    <row r="165" spans="1:10" ht="51" x14ac:dyDescent="0.2">
      <c r="B165" s="125" t="s">
        <v>220</v>
      </c>
      <c r="C165" s="100" t="s">
        <v>46</v>
      </c>
      <c r="D165" s="100" t="s">
        <v>43</v>
      </c>
      <c r="E165" s="100" t="s">
        <v>221</v>
      </c>
      <c r="F165" s="100"/>
      <c r="G165" s="290">
        <f t="shared" ref="G165:I165" si="127">SUM(G166:G166)</f>
        <v>150</v>
      </c>
      <c r="H165" s="290">
        <f t="shared" si="127"/>
        <v>0</v>
      </c>
      <c r="I165" s="290">
        <f t="shared" si="127"/>
        <v>150</v>
      </c>
    </row>
    <row r="166" spans="1:10" ht="25.5" x14ac:dyDescent="0.2">
      <c r="B166" s="101" t="s">
        <v>222</v>
      </c>
      <c r="C166" s="100" t="s">
        <v>46</v>
      </c>
      <c r="D166" s="100" t="s">
        <v>43</v>
      </c>
      <c r="E166" s="100" t="s">
        <v>221</v>
      </c>
      <c r="F166" s="100" t="s">
        <v>223</v>
      </c>
      <c r="G166" s="290">
        <v>150</v>
      </c>
      <c r="H166" s="289"/>
      <c r="I166" s="289">
        <f t="shared" ref="I166" si="128">G166+H166</f>
        <v>150</v>
      </c>
    </row>
    <row r="167" spans="1:10" s="68" customFormat="1" ht="39" x14ac:dyDescent="0.25">
      <c r="A167" s="129"/>
      <c r="B167" s="125" t="s">
        <v>224</v>
      </c>
      <c r="C167" s="100" t="s">
        <v>46</v>
      </c>
      <c r="D167" s="100" t="s">
        <v>43</v>
      </c>
      <c r="E167" s="100" t="s">
        <v>200</v>
      </c>
      <c r="F167" s="100"/>
      <c r="G167" s="290">
        <f>SUM(G168:G171)</f>
        <v>602</v>
      </c>
      <c r="H167" s="290">
        <f t="shared" ref="H167:I167" si="129">SUM(H168:H171)</f>
        <v>0</v>
      </c>
      <c r="I167" s="290">
        <f t="shared" si="129"/>
        <v>602</v>
      </c>
    </row>
    <row r="168" spans="1:10" s="70" customFormat="1" ht="27" hidden="1" x14ac:dyDescent="0.3">
      <c r="A168" s="129"/>
      <c r="B168" s="101" t="s">
        <v>222</v>
      </c>
      <c r="C168" s="100" t="s">
        <v>46</v>
      </c>
      <c r="D168" s="100" t="s">
        <v>43</v>
      </c>
      <c r="E168" s="100" t="s">
        <v>200</v>
      </c>
      <c r="F168" s="100" t="s">
        <v>223</v>
      </c>
      <c r="G168" s="290"/>
      <c r="H168" s="290"/>
      <c r="I168" s="290">
        <f t="shared" ref="I168:I169" si="130">G168+H168</f>
        <v>0</v>
      </c>
    </row>
    <row r="169" spans="1:10" s="71" customFormat="1" ht="26.25" x14ac:dyDescent="0.25">
      <c r="A169" s="129"/>
      <c r="B169" s="101" t="s">
        <v>114</v>
      </c>
      <c r="C169" s="100" t="s">
        <v>46</v>
      </c>
      <c r="D169" s="100" t="s">
        <v>43</v>
      </c>
      <c r="E169" s="100" t="s">
        <v>200</v>
      </c>
      <c r="F169" s="100" t="s">
        <v>115</v>
      </c>
      <c r="G169" s="290">
        <v>352</v>
      </c>
      <c r="H169" s="289"/>
      <c r="I169" s="289">
        <f t="shared" si="130"/>
        <v>352</v>
      </c>
    </row>
    <row r="170" spans="1:10" s="68" customFormat="1" ht="39" x14ac:dyDescent="0.25">
      <c r="A170" s="129"/>
      <c r="B170" s="101" t="s">
        <v>205</v>
      </c>
      <c r="C170" s="100" t="s">
        <v>46</v>
      </c>
      <c r="D170" s="100" t="s">
        <v>43</v>
      </c>
      <c r="E170" s="100" t="s">
        <v>200</v>
      </c>
      <c r="F170" s="100" t="s">
        <v>206</v>
      </c>
      <c r="G170" s="290">
        <v>250</v>
      </c>
      <c r="H170" s="289"/>
      <c r="I170" s="289">
        <f t="shared" ref="I170" si="131">G170+H170</f>
        <v>250</v>
      </c>
      <c r="J170" s="271"/>
    </row>
    <row r="171" spans="1:10" s="68" customFormat="1" ht="26.25" hidden="1" x14ac:dyDescent="0.25">
      <c r="A171"/>
      <c r="B171" s="4" t="s">
        <v>434</v>
      </c>
      <c r="C171" s="100" t="s">
        <v>46</v>
      </c>
      <c r="D171" s="100" t="s">
        <v>43</v>
      </c>
      <c r="E171" s="270" t="s">
        <v>435</v>
      </c>
      <c r="F171" s="100"/>
      <c r="G171" s="289">
        <f>G172</f>
        <v>0</v>
      </c>
      <c r="H171" s="289">
        <f t="shared" ref="H171:I171" si="132">H172</f>
        <v>0</v>
      </c>
      <c r="I171" s="289">
        <f t="shared" si="132"/>
        <v>0</v>
      </c>
      <c r="J171" s="221"/>
    </row>
    <row r="172" spans="1:10" s="68" customFormat="1" ht="18" hidden="1" x14ac:dyDescent="0.25">
      <c r="B172" s="269" t="s">
        <v>432</v>
      </c>
      <c r="C172" s="100" t="s">
        <v>46</v>
      </c>
      <c r="D172" s="100" t="s">
        <v>43</v>
      </c>
      <c r="E172" s="100" t="s">
        <v>435</v>
      </c>
      <c r="F172" s="100" t="s">
        <v>431</v>
      </c>
      <c r="G172" s="289"/>
      <c r="H172" s="289"/>
      <c r="I172" s="289">
        <f>G172+H172</f>
        <v>0</v>
      </c>
      <c r="J172" s="221"/>
    </row>
    <row r="173" spans="1:10" s="69" customFormat="1" ht="39.75" x14ac:dyDescent="0.3">
      <c r="A173" s="129"/>
      <c r="B173" s="124" t="s">
        <v>225</v>
      </c>
      <c r="C173" s="100" t="s">
        <v>46</v>
      </c>
      <c r="D173" s="100" t="s">
        <v>43</v>
      </c>
      <c r="E173" s="100" t="s">
        <v>226</v>
      </c>
      <c r="F173" s="100"/>
      <c r="G173" s="290">
        <f t="shared" ref="G173:I173" si="133">G174</f>
        <v>21.2</v>
      </c>
      <c r="H173" s="290">
        <f t="shared" si="133"/>
        <v>-21.2</v>
      </c>
      <c r="I173" s="290">
        <f t="shared" si="133"/>
        <v>0</v>
      </c>
      <c r="J173" s="272"/>
    </row>
    <row r="174" spans="1:10" ht="25.5" x14ac:dyDescent="0.2">
      <c r="B174" s="101" t="s">
        <v>114</v>
      </c>
      <c r="C174" s="100" t="s">
        <v>46</v>
      </c>
      <c r="D174" s="100" t="s">
        <v>43</v>
      </c>
      <c r="E174" s="100" t="s">
        <v>226</v>
      </c>
      <c r="F174" s="100" t="s">
        <v>115</v>
      </c>
      <c r="G174" s="290">
        <v>21.2</v>
      </c>
      <c r="H174" s="289">
        <v>-21.2</v>
      </c>
      <c r="I174" s="289">
        <f t="shared" ref="I174" si="134">G174+H174</f>
        <v>0</v>
      </c>
    </row>
    <row r="175" spans="1:10" ht="38.25" x14ac:dyDescent="0.2">
      <c r="B175" s="124" t="s">
        <v>225</v>
      </c>
      <c r="C175" s="100" t="s">
        <v>46</v>
      </c>
      <c r="D175" s="100" t="s">
        <v>43</v>
      </c>
      <c r="E175" s="100" t="s">
        <v>390</v>
      </c>
      <c r="F175" s="100"/>
      <c r="G175" s="290">
        <f>G176</f>
        <v>0</v>
      </c>
      <c r="H175" s="290">
        <f t="shared" ref="H175:I175" si="135">H176</f>
        <v>21.2</v>
      </c>
      <c r="I175" s="290">
        <f t="shared" si="135"/>
        <v>21.2</v>
      </c>
    </row>
    <row r="176" spans="1:10" ht="25.5" x14ac:dyDescent="0.2">
      <c r="B176" s="101" t="s">
        <v>114</v>
      </c>
      <c r="C176" s="100" t="s">
        <v>46</v>
      </c>
      <c r="D176" s="100" t="s">
        <v>43</v>
      </c>
      <c r="E176" s="100" t="s">
        <v>390</v>
      </c>
      <c r="F176" s="100" t="s">
        <v>115</v>
      </c>
      <c r="G176" s="290"/>
      <c r="H176" s="289">
        <v>21.2</v>
      </c>
      <c r="I176" s="289">
        <f>G176+H176</f>
        <v>21.2</v>
      </c>
    </row>
    <row r="177" spans="2:9" x14ac:dyDescent="0.2">
      <c r="B177" s="105" t="s">
        <v>227</v>
      </c>
      <c r="C177" s="151" t="s">
        <v>46</v>
      </c>
      <c r="D177" s="151" t="s">
        <v>44</v>
      </c>
      <c r="E177" s="151"/>
      <c r="F177" s="151"/>
      <c r="G177" s="290">
        <f t="shared" ref="G177:I178" si="136">G178</f>
        <v>3227.5</v>
      </c>
      <c r="H177" s="290">
        <f t="shared" si="136"/>
        <v>-1566.5070000000001</v>
      </c>
      <c r="I177" s="290">
        <f t="shared" si="136"/>
        <v>1660.9929999999999</v>
      </c>
    </row>
    <row r="178" spans="2:9" ht="38.25" x14ac:dyDescent="0.2">
      <c r="B178" s="125" t="s">
        <v>184</v>
      </c>
      <c r="C178" s="151" t="s">
        <v>46</v>
      </c>
      <c r="D178" s="151" t="s">
        <v>44</v>
      </c>
      <c r="E178" s="151" t="s">
        <v>196</v>
      </c>
      <c r="F178" s="151"/>
      <c r="G178" s="290">
        <f t="shared" si="136"/>
        <v>3227.5</v>
      </c>
      <c r="H178" s="290">
        <f t="shared" si="136"/>
        <v>-1566.5070000000001</v>
      </c>
      <c r="I178" s="290">
        <f t="shared" si="136"/>
        <v>1660.9929999999999</v>
      </c>
    </row>
    <row r="179" spans="2:9" x14ac:dyDescent="0.2">
      <c r="B179" s="125" t="s">
        <v>197</v>
      </c>
      <c r="C179" s="151" t="s">
        <v>46</v>
      </c>
      <c r="D179" s="151" t="s">
        <v>44</v>
      </c>
      <c r="E179" s="151" t="s">
        <v>198</v>
      </c>
      <c r="F179" s="151"/>
      <c r="G179" s="290">
        <f t="shared" ref="G179" si="137">G180+G183</f>
        <v>3227.5</v>
      </c>
      <c r="H179" s="290">
        <f t="shared" ref="H179:I179" si="138">H180+H183</f>
        <v>-1566.5070000000001</v>
      </c>
      <c r="I179" s="290">
        <f t="shared" si="138"/>
        <v>1660.9929999999999</v>
      </c>
    </row>
    <row r="180" spans="2:9" ht="25.5" x14ac:dyDescent="0.2">
      <c r="B180" s="128" t="s">
        <v>228</v>
      </c>
      <c r="C180" s="151" t="s">
        <v>46</v>
      </c>
      <c r="D180" s="151" t="s">
        <v>44</v>
      </c>
      <c r="E180" s="151" t="s">
        <v>229</v>
      </c>
      <c r="F180" s="151"/>
      <c r="G180" s="290">
        <f>G181+G182</f>
        <v>70</v>
      </c>
      <c r="H180" s="290">
        <f t="shared" ref="H180:I180" si="139">H181+H182</f>
        <v>0</v>
      </c>
      <c r="I180" s="290">
        <f t="shared" si="139"/>
        <v>70</v>
      </c>
    </row>
    <row r="181" spans="2:9" ht="25.5" x14ac:dyDescent="0.2">
      <c r="B181" s="101" t="s">
        <v>114</v>
      </c>
      <c r="C181" s="151" t="s">
        <v>46</v>
      </c>
      <c r="D181" s="151" t="s">
        <v>44</v>
      </c>
      <c r="E181" s="151" t="s">
        <v>229</v>
      </c>
      <c r="F181" s="151" t="s">
        <v>115</v>
      </c>
      <c r="G181" s="290">
        <v>70</v>
      </c>
      <c r="H181" s="289"/>
      <c r="I181" s="289">
        <f t="shared" ref="I181" si="140">G181+H181</f>
        <v>70</v>
      </c>
    </row>
    <row r="182" spans="2:9" hidden="1" x14ac:dyDescent="0.2">
      <c r="B182" s="269" t="s">
        <v>432</v>
      </c>
      <c r="C182" s="100" t="s">
        <v>46</v>
      </c>
      <c r="D182" s="100" t="s">
        <v>44</v>
      </c>
      <c r="E182" s="100" t="s">
        <v>229</v>
      </c>
      <c r="F182" s="100" t="s">
        <v>431</v>
      </c>
      <c r="G182" s="290"/>
      <c r="H182" s="289"/>
      <c r="I182" s="289">
        <f>G182+H182</f>
        <v>0</v>
      </c>
    </row>
    <row r="183" spans="2:9" ht="25.5" x14ac:dyDescent="0.2">
      <c r="B183" s="128" t="s">
        <v>230</v>
      </c>
      <c r="C183" s="151" t="s">
        <v>46</v>
      </c>
      <c r="D183" s="151" t="s">
        <v>44</v>
      </c>
      <c r="E183" s="151" t="s">
        <v>231</v>
      </c>
      <c r="F183" s="151"/>
      <c r="G183" s="290">
        <f>G184+G185</f>
        <v>3157.5</v>
      </c>
      <c r="H183" s="290">
        <f t="shared" ref="H183:I183" si="141">H184+H185</f>
        <v>-1566.5070000000001</v>
      </c>
      <c r="I183" s="290">
        <f t="shared" si="141"/>
        <v>1590.9929999999999</v>
      </c>
    </row>
    <row r="184" spans="2:9" ht="25.5" x14ac:dyDescent="0.2">
      <c r="B184" s="101" t="s">
        <v>114</v>
      </c>
      <c r="C184" s="151" t="s">
        <v>46</v>
      </c>
      <c r="D184" s="151" t="s">
        <v>44</v>
      </c>
      <c r="E184" s="151" t="s">
        <v>231</v>
      </c>
      <c r="F184" s="151" t="s">
        <v>115</v>
      </c>
      <c r="G184" s="290">
        <v>3157.5</v>
      </c>
      <c r="H184" s="289">
        <v>-1566.5070000000001</v>
      </c>
      <c r="I184" s="289">
        <f t="shared" ref="I184" si="142">G184+H184</f>
        <v>1590.9929999999999</v>
      </c>
    </row>
    <row r="185" spans="2:9" hidden="1" x14ac:dyDescent="0.2">
      <c r="B185" s="269" t="s">
        <v>432</v>
      </c>
      <c r="C185" s="151" t="s">
        <v>46</v>
      </c>
      <c r="D185" s="151" t="s">
        <v>44</v>
      </c>
      <c r="E185" s="151" t="s">
        <v>231</v>
      </c>
      <c r="F185" s="151" t="s">
        <v>431</v>
      </c>
      <c r="G185" s="290"/>
      <c r="H185" s="289"/>
      <c r="I185" s="289">
        <f>G185+H185</f>
        <v>0</v>
      </c>
    </row>
    <row r="186" spans="2:9" x14ac:dyDescent="0.2">
      <c r="B186" s="101" t="s">
        <v>360</v>
      </c>
      <c r="C186" s="151" t="s">
        <v>47</v>
      </c>
      <c r="D186" s="151"/>
      <c r="E186" s="151"/>
      <c r="F186" s="151"/>
      <c r="G186" s="290">
        <f>G187</f>
        <v>570</v>
      </c>
      <c r="H186" s="290">
        <f t="shared" ref="H186:I189" si="143">H187</f>
        <v>-177</v>
      </c>
      <c r="I186" s="290">
        <f t="shared" si="143"/>
        <v>393</v>
      </c>
    </row>
    <row r="187" spans="2:9" x14ac:dyDescent="0.2">
      <c r="B187" s="101" t="s">
        <v>362</v>
      </c>
      <c r="C187" s="151" t="s">
        <v>47</v>
      </c>
      <c r="D187" s="151" t="s">
        <v>46</v>
      </c>
      <c r="E187" s="151"/>
      <c r="F187" s="151"/>
      <c r="G187" s="290">
        <f>G188</f>
        <v>570</v>
      </c>
      <c r="H187" s="290">
        <f t="shared" si="143"/>
        <v>-177</v>
      </c>
      <c r="I187" s="290">
        <f t="shared" si="143"/>
        <v>393</v>
      </c>
    </row>
    <row r="188" spans="2:9" x14ac:dyDescent="0.2">
      <c r="B188" s="148" t="s">
        <v>134</v>
      </c>
      <c r="C188" s="151" t="s">
        <v>47</v>
      </c>
      <c r="D188" s="151" t="s">
        <v>46</v>
      </c>
      <c r="E188" s="151" t="s">
        <v>135</v>
      </c>
      <c r="F188" s="151"/>
      <c r="G188" s="290">
        <f>G189</f>
        <v>570</v>
      </c>
      <c r="H188" s="290">
        <f t="shared" si="143"/>
        <v>-177</v>
      </c>
      <c r="I188" s="290">
        <f t="shared" si="143"/>
        <v>393</v>
      </c>
    </row>
    <row r="189" spans="2:9" ht="25.5" x14ac:dyDescent="0.2">
      <c r="B189" s="101" t="s">
        <v>364</v>
      </c>
      <c r="C189" s="151" t="s">
        <v>47</v>
      </c>
      <c r="D189" s="151" t="s">
        <v>46</v>
      </c>
      <c r="E189" s="151" t="s">
        <v>365</v>
      </c>
      <c r="F189" s="151"/>
      <c r="G189" s="290">
        <f>G190</f>
        <v>570</v>
      </c>
      <c r="H189" s="290">
        <f t="shared" si="143"/>
        <v>-177</v>
      </c>
      <c r="I189" s="290">
        <f t="shared" si="143"/>
        <v>393</v>
      </c>
    </row>
    <row r="190" spans="2:9" x14ac:dyDescent="0.2">
      <c r="B190" s="101" t="s">
        <v>363</v>
      </c>
      <c r="C190" s="151" t="s">
        <v>47</v>
      </c>
      <c r="D190" s="151" t="s">
        <v>46</v>
      </c>
      <c r="E190" s="151" t="s">
        <v>365</v>
      </c>
      <c r="F190" s="151" t="s">
        <v>361</v>
      </c>
      <c r="G190" s="290">
        <v>570</v>
      </c>
      <c r="H190" s="289">
        <v>-177</v>
      </c>
      <c r="I190" s="289">
        <f t="shared" ref="I190" si="144">G190+H190</f>
        <v>393</v>
      </c>
    </row>
    <row r="191" spans="2:9" x14ac:dyDescent="0.2">
      <c r="B191" s="101" t="s">
        <v>77</v>
      </c>
      <c r="C191" s="100" t="s">
        <v>48</v>
      </c>
      <c r="D191" s="100"/>
      <c r="E191" s="100"/>
      <c r="F191" s="100"/>
      <c r="G191" s="289">
        <f>G192+G201+G233+G238+G251</f>
        <v>267742.73</v>
      </c>
      <c r="H191" s="289">
        <f>H192+H201+H233+H238+H251</f>
        <v>732.67961000000003</v>
      </c>
      <c r="I191" s="289">
        <f>I192+I201+I233+I238+I251</f>
        <v>268475.40960999997</v>
      </c>
    </row>
    <row r="192" spans="2:9" x14ac:dyDescent="0.2">
      <c r="B192" s="101" t="s">
        <v>17</v>
      </c>
      <c r="C192" s="100" t="s">
        <v>48</v>
      </c>
      <c r="D192" s="100" t="s">
        <v>42</v>
      </c>
      <c r="E192" s="100"/>
      <c r="F192" s="100"/>
      <c r="G192" s="289">
        <f>G193</f>
        <v>17164.080000000002</v>
      </c>
      <c r="H192" s="289">
        <f t="shared" ref="H192:I192" si="145">H193</f>
        <v>922.31475999999998</v>
      </c>
      <c r="I192" s="289">
        <f t="shared" si="145"/>
        <v>18086.394760000003</v>
      </c>
    </row>
    <row r="193" spans="1:9" ht="25.5" x14ac:dyDescent="0.2">
      <c r="B193" s="125" t="s">
        <v>78</v>
      </c>
      <c r="C193" s="100" t="s">
        <v>48</v>
      </c>
      <c r="D193" s="100" t="s">
        <v>42</v>
      </c>
      <c r="E193" s="126" t="s">
        <v>98</v>
      </c>
      <c r="F193" s="100"/>
      <c r="G193" s="289">
        <f t="shared" ref="G193:I194" si="146">G194</f>
        <v>17164.080000000002</v>
      </c>
      <c r="H193" s="289">
        <f t="shared" si="146"/>
        <v>922.31475999999998</v>
      </c>
      <c r="I193" s="289">
        <f t="shared" si="146"/>
        <v>18086.394760000003</v>
      </c>
    </row>
    <row r="194" spans="1:9" s="71" customFormat="1" ht="26.25" x14ac:dyDescent="0.25">
      <c r="A194" s="129"/>
      <c r="B194" s="125" t="s">
        <v>79</v>
      </c>
      <c r="C194" s="100" t="s">
        <v>48</v>
      </c>
      <c r="D194" s="100" t="s">
        <v>42</v>
      </c>
      <c r="E194" s="100" t="s">
        <v>99</v>
      </c>
      <c r="F194" s="100"/>
      <c r="G194" s="289">
        <f t="shared" si="146"/>
        <v>17164.080000000002</v>
      </c>
      <c r="H194" s="289">
        <f t="shared" si="146"/>
        <v>922.31475999999998</v>
      </c>
      <c r="I194" s="289">
        <f t="shared" si="146"/>
        <v>18086.394760000003</v>
      </c>
    </row>
    <row r="195" spans="1:9" s="69" customFormat="1" ht="39.75" x14ac:dyDescent="0.3">
      <c r="A195" s="129"/>
      <c r="B195" s="125" t="s">
        <v>80</v>
      </c>
      <c r="C195" s="100" t="s">
        <v>48</v>
      </c>
      <c r="D195" s="100" t="s">
        <v>42</v>
      </c>
      <c r="E195" s="100" t="s">
        <v>82</v>
      </c>
      <c r="F195" s="100"/>
      <c r="G195" s="289">
        <f>G196+G198+G197</f>
        <v>17164.080000000002</v>
      </c>
      <c r="H195" s="289">
        <f t="shared" ref="H195:I195" si="147">H196+H198+H197</f>
        <v>922.31475999999998</v>
      </c>
      <c r="I195" s="289">
        <f t="shared" si="147"/>
        <v>18086.394760000003</v>
      </c>
    </row>
    <row r="196" spans="1:9" s="71" customFormat="1" ht="39" x14ac:dyDescent="0.25">
      <c r="A196" s="129"/>
      <c r="B196" s="101" t="s">
        <v>388</v>
      </c>
      <c r="C196" s="100" t="s">
        <v>48</v>
      </c>
      <c r="D196" s="100" t="s">
        <v>42</v>
      </c>
      <c r="E196" s="100" t="s">
        <v>82</v>
      </c>
      <c r="F196" s="100" t="s">
        <v>83</v>
      </c>
      <c r="G196" s="289">
        <v>122.08</v>
      </c>
      <c r="H196" s="289"/>
      <c r="I196" s="289">
        <f t="shared" ref="I196" si="148">G196+H196</f>
        <v>122.08</v>
      </c>
    </row>
    <row r="197" spans="1:9" s="71" customFormat="1" ht="39" x14ac:dyDescent="0.25">
      <c r="A197" s="219"/>
      <c r="B197" s="105" t="s">
        <v>215</v>
      </c>
      <c r="C197" s="100" t="s">
        <v>48</v>
      </c>
      <c r="D197" s="100" t="s">
        <v>42</v>
      </c>
      <c r="E197" s="100" t="s">
        <v>82</v>
      </c>
      <c r="F197" s="100" t="s">
        <v>216</v>
      </c>
      <c r="G197" s="289"/>
      <c r="H197" s="289">
        <v>922.31475999999998</v>
      </c>
      <c r="I197" s="289">
        <f>G197+H197</f>
        <v>922.31475999999998</v>
      </c>
    </row>
    <row r="198" spans="1:9" ht="63.75" x14ac:dyDescent="0.2">
      <c r="B198" s="148" t="s">
        <v>319</v>
      </c>
      <c r="C198" s="100" t="s">
        <v>48</v>
      </c>
      <c r="D198" s="100" t="s">
        <v>42</v>
      </c>
      <c r="E198" s="100" t="s">
        <v>320</v>
      </c>
      <c r="F198" s="100"/>
      <c r="G198" s="289">
        <f>G199+G200</f>
        <v>17042</v>
      </c>
      <c r="H198" s="289">
        <f t="shared" ref="H198:I198" si="149">H199+H200</f>
        <v>0</v>
      </c>
      <c r="I198" s="289">
        <f t="shared" si="149"/>
        <v>17042</v>
      </c>
    </row>
    <row r="199" spans="1:9" ht="38.25" x14ac:dyDescent="0.2">
      <c r="B199" s="101" t="s">
        <v>388</v>
      </c>
      <c r="C199" s="100" t="s">
        <v>48</v>
      </c>
      <c r="D199" s="100" t="s">
        <v>42</v>
      </c>
      <c r="E199" s="100" t="s">
        <v>320</v>
      </c>
      <c r="F199" s="100" t="s">
        <v>83</v>
      </c>
      <c r="G199" s="289">
        <v>17042</v>
      </c>
      <c r="H199" s="289">
        <v>-1898.4766</v>
      </c>
      <c r="I199" s="289">
        <f t="shared" ref="I199" si="150">G199+H199</f>
        <v>15143.5234</v>
      </c>
    </row>
    <row r="200" spans="1:9" ht="38.25" x14ac:dyDescent="0.2">
      <c r="B200" s="105" t="s">
        <v>215</v>
      </c>
      <c r="C200" s="100" t="s">
        <v>48</v>
      </c>
      <c r="D200" s="100" t="s">
        <v>42</v>
      </c>
      <c r="E200" s="100" t="s">
        <v>320</v>
      </c>
      <c r="F200" s="100" t="s">
        <v>216</v>
      </c>
      <c r="G200" s="289"/>
      <c r="H200" s="289">
        <v>1898.4766</v>
      </c>
      <c r="I200" s="289">
        <f>G200+H200</f>
        <v>1898.4766</v>
      </c>
    </row>
    <row r="201" spans="1:9" ht="18.75" x14ac:dyDescent="0.2">
      <c r="A201" s="99"/>
      <c r="B201" s="101" t="s">
        <v>16</v>
      </c>
      <c r="C201" s="100" t="s">
        <v>48</v>
      </c>
      <c r="D201" s="100" t="s">
        <v>43</v>
      </c>
      <c r="E201" s="100"/>
      <c r="F201" s="100"/>
      <c r="G201" s="290">
        <f>G202+G206</f>
        <v>238247.71999999997</v>
      </c>
      <c r="H201" s="290">
        <f t="shared" ref="H201:I201" si="151">H202+H206</f>
        <v>-189.63514999999995</v>
      </c>
      <c r="I201" s="290">
        <f t="shared" si="151"/>
        <v>238058.08484999998</v>
      </c>
    </row>
    <row r="202" spans="1:9" ht="25.5" x14ac:dyDescent="0.2">
      <c r="B202" s="125" t="s">
        <v>171</v>
      </c>
      <c r="C202" s="100" t="s">
        <v>48</v>
      </c>
      <c r="D202" s="100" t="s">
        <v>43</v>
      </c>
      <c r="E202" s="100" t="s">
        <v>172</v>
      </c>
      <c r="F202" s="100"/>
      <c r="G202" s="290">
        <f t="shared" ref="G202:I204" si="152">G203</f>
        <v>400</v>
      </c>
      <c r="H202" s="290">
        <f t="shared" si="152"/>
        <v>-200</v>
      </c>
      <c r="I202" s="290">
        <f t="shared" si="152"/>
        <v>200</v>
      </c>
    </row>
    <row r="203" spans="1:9" ht="38.25" x14ac:dyDescent="0.2">
      <c r="B203" s="125" t="s">
        <v>193</v>
      </c>
      <c r="C203" s="100" t="s">
        <v>48</v>
      </c>
      <c r="D203" s="100" t="s">
        <v>43</v>
      </c>
      <c r="E203" s="100" t="s">
        <v>194</v>
      </c>
      <c r="F203" s="100"/>
      <c r="G203" s="290">
        <f t="shared" si="152"/>
        <v>400</v>
      </c>
      <c r="H203" s="290">
        <f t="shared" si="152"/>
        <v>-200</v>
      </c>
      <c r="I203" s="290">
        <f t="shared" si="152"/>
        <v>200</v>
      </c>
    </row>
    <row r="204" spans="1:9" ht="38.25" x14ac:dyDescent="0.2">
      <c r="B204" s="125" t="s">
        <v>218</v>
      </c>
      <c r="C204" s="100" t="s">
        <v>48</v>
      </c>
      <c r="D204" s="100" t="s">
        <v>43</v>
      </c>
      <c r="E204" s="100" t="s">
        <v>219</v>
      </c>
      <c r="F204" s="100"/>
      <c r="G204" s="290">
        <f t="shared" si="152"/>
        <v>400</v>
      </c>
      <c r="H204" s="290">
        <f t="shared" si="152"/>
        <v>-200</v>
      </c>
      <c r="I204" s="290">
        <f t="shared" si="152"/>
        <v>200</v>
      </c>
    </row>
    <row r="205" spans="1:9" ht="38.25" x14ac:dyDescent="0.2">
      <c r="B205" s="101" t="s">
        <v>205</v>
      </c>
      <c r="C205" s="100" t="s">
        <v>48</v>
      </c>
      <c r="D205" s="100" t="s">
        <v>43</v>
      </c>
      <c r="E205" s="100" t="s">
        <v>219</v>
      </c>
      <c r="F205" s="100" t="s">
        <v>206</v>
      </c>
      <c r="G205" s="290">
        <f>1400-1000</f>
        <v>400</v>
      </c>
      <c r="H205" s="289">
        <v>-200</v>
      </c>
      <c r="I205" s="289">
        <f t="shared" ref="I205" si="153">G205+H205</f>
        <v>200</v>
      </c>
    </row>
    <row r="206" spans="1:9" ht="25.5" x14ac:dyDescent="0.2">
      <c r="B206" s="125" t="s">
        <v>78</v>
      </c>
      <c r="C206" s="100" t="s">
        <v>48</v>
      </c>
      <c r="D206" s="100" t="s">
        <v>43</v>
      </c>
      <c r="E206" s="100" t="s">
        <v>98</v>
      </c>
      <c r="F206" s="100"/>
      <c r="G206" s="290">
        <f t="shared" ref="G206:I206" si="154">G207</f>
        <v>237847.71999999997</v>
      </c>
      <c r="H206" s="290">
        <f t="shared" si="154"/>
        <v>10.364850000000047</v>
      </c>
      <c r="I206" s="290">
        <f t="shared" si="154"/>
        <v>237858.08484999998</v>
      </c>
    </row>
    <row r="207" spans="1:9" ht="25.5" x14ac:dyDescent="0.2">
      <c r="B207" s="125" t="s">
        <v>79</v>
      </c>
      <c r="C207" s="100" t="s">
        <v>48</v>
      </c>
      <c r="D207" s="100" t="s">
        <v>43</v>
      </c>
      <c r="E207" s="100" t="s">
        <v>99</v>
      </c>
      <c r="F207" s="100"/>
      <c r="G207" s="290">
        <f>G208+G210+G212+G218+G223+G225+G227+G229+G231</f>
        <v>237847.71999999997</v>
      </c>
      <c r="H207" s="290">
        <f t="shared" ref="H207:I207" si="155">H208+H210+H212+H218+H223+H225+H227+H229+H231</f>
        <v>10.364850000000047</v>
      </c>
      <c r="I207" s="290">
        <f t="shared" si="155"/>
        <v>237858.08484999998</v>
      </c>
    </row>
    <row r="208" spans="1:9" ht="51" x14ac:dyDescent="0.2">
      <c r="B208" s="125" t="s">
        <v>233</v>
      </c>
      <c r="C208" s="100" t="s">
        <v>48</v>
      </c>
      <c r="D208" s="100" t="s">
        <v>43</v>
      </c>
      <c r="E208" s="127" t="s">
        <v>234</v>
      </c>
      <c r="F208" s="100"/>
      <c r="G208" s="290">
        <f>G209</f>
        <v>4441.01</v>
      </c>
      <c r="H208" s="290">
        <f t="shared" ref="H208:I208" si="156">H209</f>
        <v>0</v>
      </c>
      <c r="I208" s="290">
        <f t="shared" si="156"/>
        <v>4441.01</v>
      </c>
    </row>
    <row r="209" spans="2:9" ht="38.25" x14ac:dyDescent="0.2">
      <c r="B209" s="105" t="s">
        <v>215</v>
      </c>
      <c r="C209" s="100" t="s">
        <v>48</v>
      </c>
      <c r="D209" s="100" t="s">
        <v>43</v>
      </c>
      <c r="E209" s="100" t="s">
        <v>235</v>
      </c>
      <c r="F209" s="100" t="s">
        <v>216</v>
      </c>
      <c r="G209" s="290">
        <v>4441.01</v>
      </c>
      <c r="H209" s="289"/>
      <c r="I209" s="289">
        <f t="shared" ref="I209" si="157">G209+H209</f>
        <v>4441.01</v>
      </c>
    </row>
    <row r="210" spans="2:9" ht="51.75" customHeight="1" x14ac:dyDescent="0.2">
      <c r="B210" s="277" t="s">
        <v>236</v>
      </c>
      <c r="C210" s="152" t="s">
        <v>48</v>
      </c>
      <c r="D210" s="152" t="s">
        <v>43</v>
      </c>
      <c r="E210" s="153" t="s">
        <v>237</v>
      </c>
      <c r="F210" s="152"/>
      <c r="G210" s="292">
        <f>G211</f>
        <v>10220.34</v>
      </c>
      <c r="H210" s="292">
        <f t="shared" ref="H210:I210" si="158">H211</f>
        <v>0</v>
      </c>
      <c r="I210" s="292">
        <f t="shared" si="158"/>
        <v>10220.34</v>
      </c>
    </row>
    <row r="211" spans="2:9" ht="38.25" x14ac:dyDescent="0.2">
      <c r="B211" s="105" t="s">
        <v>215</v>
      </c>
      <c r="C211" s="100" t="s">
        <v>48</v>
      </c>
      <c r="D211" s="100" t="s">
        <v>43</v>
      </c>
      <c r="E211" s="127" t="s">
        <v>237</v>
      </c>
      <c r="F211" s="100" t="s">
        <v>216</v>
      </c>
      <c r="G211" s="290">
        <v>10220.34</v>
      </c>
      <c r="H211" s="289"/>
      <c r="I211" s="289">
        <f t="shared" ref="I211" si="159">G211+H211</f>
        <v>10220.34</v>
      </c>
    </row>
    <row r="212" spans="2:9" ht="38.25" x14ac:dyDescent="0.2">
      <c r="B212" s="125" t="s">
        <v>84</v>
      </c>
      <c r="C212" s="100" t="s">
        <v>48</v>
      </c>
      <c r="D212" s="100" t="s">
        <v>43</v>
      </c>
      <c r="E212" s="100" t="s">
        <v>85</v>
      </c>
      <c r="F212" s="100"/>
      <c r="G212" s="289">
        <f>SUM(G213:G216)</f>
        <v>63760.49</v>
      </c>
      <c r="H212" s="289">
        <f t="shared" ref="H212:I212" si="160">SUM(H213:H216)</f>
        <v>-6.6351499999999533</v>
      </c>
      <c r="I212" s="289">
        <f t="shared" si="160"/>
        <v>63753.854849999996</v>
      </c>
    </row>
    <row r="213" spans="2:9" ht="38.25" x14ac:dyDescent="0.2">
      <c r="B213" s="224" t="s">
        <v>395</v>
      </c>
      <c r="C213" s="100" t="s">
        <v>48</v>
      </c>
      <c r="D213" s="100" t="s">
        <v>43</v>
      </c>
      <c r="E213" s="100" t="s">
        <v>85</v>
      </c>
      <c r="F213" s="100" t="s">
        <v>394</v>
      </c>
      <c r="G213" s="289"/>
      <c r="H213" s="289">
        <v>697.67961000000003</v>
      </c>
      <c r="I213" s="289">
        <f>G213+H213</f>
        <v>697.67961000000003</v>
      </c>
    </row>
    <row r="214" spans="2:9" ht="51" x14ac:dyDescent="0.2">
      <c r="B214" s="101" t="s">
        <v>81</v>
      </c>
      <c r="C214" s="100" t="s">
        <v>48</v>
      </c>
      <c r="D214" s="100" t="s">
        <v>43</v>
      </c>
      <c r="E214" s="100" t="s">
        <v>85</v>
      </c>
      <c r="F214" s="100" t="s">
        <v>83</v>
      </c>
      <c r="G214" s="289">
        <f>33150.09+570-570+794-50</f>
        <v>33894.089999999997</v>
      </c>
      <c r="H214" s="289">
        <v>-1683.30476</v>
      </c>
      <c r="I214" s="289">
        <f t="shared" ref="I214" si="161">G214+H214</f>
        <v>32210.785239999997</v>
      </c>
    </row>
    <row r="215" spans="2:9" x14ac:dyDescent="0.2">
      <c r="B215" s="101" t="s">
        <v>86</v>
      </c>
      <c r="C215" s="100" t="s">
        <v>48</v>
      </c>
      <c r="D215" s="100" t="s">
        <v>43</v>
      </c>
      <c r="E215" s="100" t="s">
        <v>85</v>
      </c>
      <c r="F215" s="100" t="s">
        <v>87</v>
      </c>
      <c r="G215" s="289">
        <f>1435+1000</f>
        <v>2435</v>
      </c>
      <c r="H215" s="289">
        <v>978.99</v>
      </c>
      <c r="I215" s="289">
        <f t="shared" ref="I215" si="162">G215+H215</f>
        <v>3413.99</v>
      </c>
    </row>
    <row r="216" spans="2:9" ht="63.75" x14ac:dyDescent="0.2">
      <c r="B216" s="148" t="s">
        <v>321</v>
      </c>
      <c r="C216" s="100" t="s">
        <v>48</v>
      </c>
      <c r="D216" s="100" t="s">
        <v>43</v>
      </c>
      <c r="E216" s="100" t="s">
        <v>322</v>
      </c>
      <c r="F216" s="100"/>
      <c r="G216" s="289">
        <f>G217</f>
        <v>27431.4</v>
      </c>
      <c r="H216" s="289">
        <f t="shared" ref="H216:I216" si="163">H217</f>
        <v>0</v>
      </c>
      <c r="I216" s="289">
        <f t="shared" si="163"/>
        <v>27431.4</v>
      </c>
    </row>
    <row r="217" spans="2:9" ht="51" x14ac:dyDescent="0.2">
      <c r="B217" s="101" t="s">
        <v>81</v>
      </c>
      <c r="C217" s="100" t="s">
        <v>48</v>
      </c>
      <c r="D217" s="100" t="s">
        <v>43</v>
      </c>
      <c r="E217" s="100" t="s">
        <v>85</v>
      </c>
      <c r="F217" s="100" t="s">
        <v>83</v>
      </c>
      <c r="G217" s="289">
        <v>27431.4</v>
      </c>
      <c r="H217" s="289"/>
      <c r="I217" s="289">
        <f t="shared" ref="I217" si="164">G217+H217</f>
        <v>27431.4</v>
      </c>
    </row>
    <row r="218" spans="2:9" ht="38.25" x14ac:dyDescent="0.2">
      <c r="B218" s="125" t="s">
        <v>88</v>
      </c>
      <c r="C218" s="100" t="s">
        <v>48</v>
      </c>
      <c r="D218" s="100" t="s">
        <v>43</v>
      </c>
      <c r="E218" s="100" t="s">
        <v>89</v>
      </c>
      <c r="F218" s="100"/>
      <c r="G218" s="289">
        <f>SUM(G219:G221)</f>
        <v>5331.58</v>
      </c>
      <c r="H218" s="289">
        <f t="shared" ref="H218:I218" si="165">SUM(H219:H221)</f>
        <v>17</v>
      </c>
      <c r="I218" s="289">
        <f t="shared" si="165"/>
        <v>5348.58</v>
      </c>
    </row>
    <row r="219" spans="2:9" ht="51" x14ac:dyDescent="0.2">
      <c r="B219" s="101" t="s">
        <v>81</v>
      </c>
      <c r="C219" s="100" t="s">
        <v>48</v>
      </c>
      <c r="D219" s="100" t="s">
        <v>43</v>
      </c>
      <c r="E219" s="100" t="s">
        <v>89</v>
      </c>
      <c r="F219" s="100" t="s">
        <v>83</v>
      </c>
      <c r="G219" s="289">
        <v>4782.04</v>
      </c>
      <c r="H219" s="289">
        <v>17</v>
      </c>
      <c r="I219" s="289">
        <f t="shared" ref="I219" si="166">G219+H219</f>
        <v>4799.04</v>
      </c>
    </row>
    <row r="220" spans="2:9" x14ac:dyDescent="0.2">
      <c r="B220" s="101" t="s">
        <v>86</v>
      </c>
      <c r="C220" s="100" t="s">
        <v>48</v>
      </c>
      <c r="D220" s="100" t="s">
        <v>43</v>
      </c>
      <c r="E220" s="100" t="s">
        <v>89</v>
      </c>
      <c r="F220" s="100" t="s">
        <v>87</v>
      </c>
      <c r="G220" s="289">
        <v>133</v>
      </c>
      <c r="H220" s="289"/>
      <c r="I220" s="289">
        <f t="shared" ref="I220" si="167">G220+H220</f>
        <v>133</v>
      </c>
    </row>
    <row r="221" spans="2:9" ht="25.5" x14ac:dyDescent="0.2">
      <c r="B221" s="154" t="s">
        <v>323</v>
      </c>
      <c r="C221" s="100" t="s">
        <v>48</v>
      </c>
      <c r="D221" s="100" t="s">
        <v>43</v>
      </c>
      <c r="E221" s="100" t="s">
        <v>324</v>
      </c>
      <c r="F221" s="100"/>
      <c r="G221" s="289">
        <f>G222</f>
        <v>416.54</v>
      </c>
      <c r="H221" s="289">
        <f t="shared" ref="H221:I221" si="168">H222</f>
        <v>0</v>
      </c>
      <c r="I221" s="289">
        <f t="shared" si="168"/>
        <v>416.54</v>
      </c>
    </row>
    <row r="222" spans="2:9" ht="51" x14ac:dyDescent="0.2">
      <c r="B222" s="101" t="s">
        <v>81</v>
      </c>
      <c r="C222" s="100" t="s">
        <v>48</v>
      </c>
      <c r="D222" s="100" t="s">
        <v>43</v>
      </c>
      <c r="E222" s="100" t="s">
        <v>324</v>
      </c>
      <c r="F222" s="100" t="s">
        <v>83</v>
      </c>
      <c r="G222" s="289">
        <v>416.54</v>
      </c>
      <c r="H222" s="289"/>
      <c r="I222" s="289">
        <f t="shared" ref="I222" si="169">G222+H222</f>
        <v>416.54</v>
      </c>
    </row>
    <row r="223" spans="2:9" ht="42" customHeight="1" x14ac:dyDescent="0.2">
      <c r="B223" s="277" t="s">
        <v>90</v>
      </c>
      <c r="C223" s="100" t="s">
        <v>48</v>
      </c>
      <c r="D223" s="100" t="s">
        <v>43</v>
      </c>
      <c r="E223" s="100" t="s">
        <v>91</v>
      </c>
      <c r="F223" s="100"/>
      <c r="G223" s="289">
        <f t="shared" ref="G223:I223" si="170">G224</f>
        <v>5081</v>
      </c>
      <c r="H223" s="289">
        <f t="shared" si="170"/>
        <v>0</v>
      </c>
      <c r="I223" s="289">
        <f t="shared" si="170"/>
        <v>5081</v>
      </c>
    </row>
    <row r="224" spans="2:9" ht="51" x14ac:dyDescent="0.2">
      <c r="B224" s="101" t="s">
        <v>81</v>
      </c>
      <c r="C224" s="100" t="s">
        <v>48</v>
      </c>
      <c r="D224" s="100" t="s">
        <v>43</v>
      </c>
      <c r="E224" s="100" t="s">
        <v>91</v>
      </c>
      <c r="F224" s="100" t="s">
        <v>83</v>
      </c>
      <c r="G224" s="289">
        <v>5081</v>
      </c>
      <c r="H224" s="289"/>
      <c r="I224" s="289">
        <f t="shared" ref="I224" si="171">G224+H224</f>
        <v>5081</v>
      </c>
    </row>
    <row r="225" spans="2:9" ht="38.25" x14ac:dyDescent="0.2">
      <c r="B225" s="125" t="s">
        <v>92</v>
      </c>
      <c r="C225" s="100" t="s">
        <v>48</v>
      </c>
      <c r="D225" s="100" t="s">
        <v>43</v>
      </c>
      <c r="E225" s="100" t="s">
        <v>93</v>
      </c>
      <c r="F225" s="100"/>
      <c r="G225" s="289">
        <f t="shared" ref="G225:I225" si="172">G226</f>
        <v>970</v>
      </c>
      <c r="H225" s="289">
        <f t="shared" si="172"/>
        <v>0</v>
      </c>
      <c r="I225" s="289">
        <f t="shared" si="172"/>
        <v>970</v>
      </c>
    </row>
    <row r="226" spans="2:9" ht="51" x14ac:dyDescent="0.2">
      <c r="B226" s="101" t="s">
        <v>81</v>
      </c>
      <c r="C226" s="100" t="s">
        <v>48</v>
      </c>
      <c r="D226" s="100" t="s">
        <v>43</v>
      </c>
      <c r="E226" s="100" t="s">
        <v>93</v>
      </c>
      <c r="F226" s="100" t="s">
        <v>83</v>
      </c>
      <c r="G226" s="289">
        <v>970</v>
      </c>
      <c r="H226" s="289"/>
      <c r="I226" s="289">
        <f t="shared" ref="I226" si="173">G226+H226</f>
        <v>970</v>
      </c>
    </row>
    <row r="227" spans="2:9" ht="153" x14ac:dyDescent="0.2">
      <c r="B227" s="125" t="s">
        <v>94</v>
      </c>
      <c r="C227" s="100" t="s">
        <v>48</v>
      </c>
      <c r="D227" s="100" t="s">
        <v>43</v>
      </c>
      <c r="E227" s="173" t="s">
        <v>346</v>
      </c>
      <c r="F227" s="100"/>
      <c r="G227" s="289">
        <f t="shared" ref="G227:I227" si="174">G228</f>
        <v>144254.79999999999</v>
      </c>
      <c r="H227" s="289">
        <f t="shared" si="174"/>
        <v>0</v>
      </c>
      <c r="I227" s="289">
        <f t="shared" si="174"/>
        <v>144254.79999999999</v>
      </c>
    </row>
    <row r="228" spans="2:9" ht="51" x14ac:dyDescent="0.2">
      <c r="B228" s="101" t="s">
        <v>81</v>
      </c>
      <c r="C228" s="100" t="s">
        <v>48</v>
      </c>
      <c r="D228" s="100" t="s">
        <v>43</v>
      </c>
      <c r="E228" s="173" t="s">
        <v>346</v>
      </c>
      <c r="F228" s="100" t="s">
        <v>83</v>
      </c>
      <c r="G228" s="289">
        <v>144254.79999999999</v>
      </c>
      <c r="H228" s="289"/>
      <c r="I228" s="289">
        <f t="shared" ref="I228" si="175">G228+H228</f>
        <v>144254.79999999999</v>
      </c>
    </row>
    <row r="229" spans="2:9" ht="51" x14ac:dyDescent="0.2">
      <c r="B229" s="125" t="s">
        <v>95</v>
      </c>
      <c r="C229" s="100" t="s">
        <v>48</v>
      </c>
      <c r="D229" s="100" t="s">
        <v>43</v>
      </c>
      <c r="E229" s="173" t="s">
        <v>347</v>
      </c>
      <c r="F229" s="100"/>
      <c r="G229" s="289">
        <f t="shared" ref="G229:I229" si="176">G230</f>
        <v>2369</v>
      </c>
      <c r="H229" s="289">
        <f t="shared" si="176"/>
        <v>0</v>
      </c>
      <c r="I229" s="289">
        <f t="shared" si="176"/>
        <v>2369</v>
      </c>
    </row>
    <row r="230" spans="2:9" ht="51" x14ac:dyDescent="0.2">
      <c r="B230" s="101" t="s">
        <v>81</v>
      </c>
      <c r="C230" s="100" t="s">
        <v>48</v>
      </c>
      <c r="D230" s="100" t="s">
        <v>43</v>
      </c>
      <c r="E230" s="173" t="s">
        <v>347</v>
      </c>
      <c r="F230" s="100" t="s">
        <v>83</v>
      </c>
      <c r="G230" s="289">
        <v>2369</v>
      </c>
      <c r="H230" s="289"/>
      <c r="I230" s="289">
        <f t="shared" ref="I230" si="177">G230+H230</f>
        <v>2369</v>
      </c>
    </row>
    <row r="231" spans="2:9" ht="63.75" x14ac:dyDescent="0.2">
      <c r="B231" s="125" t="s">
        <v>96</v>
      </c>
      <c r="C231" s="100" t="s">
        <v>48</v>
      </c>
      <c r="D231" s="100" t="s">
        <v>43</v>
      </c>
      <c r="E231" s="173" t="s">
        <v>348</v>
      </c>
      <c r="F231" s="100"/>
      <c r="G231" s="289">
        <f t="shared" ref="G231:I231" si="178">G232</f>
        <v>1419.5</v>
      </c>
      <c r="H231" s="289">
        <f t="shared" si="178"/>
        <v>0</v>
      </c>
      <c r="I231" s="289">
        <f t="shared" si="178"/>
        <v>1419.5</v>
      </c>
    </row>
    <row r="232" spans="2:9" ht="51" x14ac:dyDescent="0.2">
      <c r="B232" s="101" t="s">
        <v>81</v>
      </c>
      <c r="C232" s="100" t="s">
        <v>48</v>
      </c>
      <c r="D232" s="100" t="s">
        <v>43</v>
      </c>
      <c r="E232" s="173" t="s">
        <v>348</v>
      </c>
      <c r="F232" s="100" t="s">
        <v>83</v>
      </c>
      <c r="G232" s="289">
        <v>1419.5</v>
      </c>
      <c r="H232" s="289"/>
      <c r="I232" s="289">
        <f t="shared" ref="I232" si="179">G232+H232</f>
        <v>1419.5</v>
      </c>
    </row>
    <row r="233" spans="2:9" x14ac:dyDescent="0.2">
      <c r="B233" s="101" t="s">
        <v>97</v>
      </c>
      <c r="C233" s="100" t="s">
        <v>48</v>
      </c>
      <c r="D233" s="100" t="s">
        <v>46</v>
      </c>
      <c r="E233" s="100"/>
      <c r="F233" s="100"/>
      <c r="G233" s="289">
        <f>G234</f>
        <v>800</v>
      </c>
      <c r="H233" s="289">
        <f t="shared" ref="H233:I233" si="180">H234</f>
        <v>0</v>
      </c>
      <c r="I233" s="289">
        <f t="shared" si="180"/>
        <v>800</v>
      </c>
    </row>
    <row r="234" spans="2:9" ht="25.5" x14ac:dyDescent="0.2">
      <c r="B234" s="125" t="s">
        <v>78</v>
      </c>
      <c r="C234" s="100" t="s">
        <v>48</v>
      </c>
      <c r="D234" s="100" t="s">
        <v>46</v>
      </c>
      <c r="E234" s="100" t="s">
        <v>98</v>
      </c>
      <c r="F234" s="100"/>
      <c r="G234" s="289">
        <f t="shared" ref="G234:I236" si="181">G235</f>
        <v>800</v>
      </c>
      <c r="H234" s="289">
        <f t="shared" si="181"/>
        <v>0</v>
      </c>
      <c r="I234" s="289">
        <f t="shared" si="181"/>
        <v>800</v>
      </c>
    </row>
    <row r="235" spans="2:9" ht="25.5" x14ac:dyDescent="0.2">
      <c r="B235" s="125" t="s">
        <v>79</v>
      </c>
      <c r="C235" s="100" t="s">
        <v>48</v>
      </c>
      <c r="D235" s="100" t="s">
        <v>46</v>
      </c>
      <c r="E235" s="100" t="s">
        <v>99</v>
      </c>
      <c r="F235" s="100"/>
      <c r="G235" s="289">
        <f t="shared" si="181"/>
        <v>800</v>
      </c>
      <c r="H235" s="289">
        <f t="shared" si="181"/>
        <v>0</v>
      </c>
      <c r="I235" s="289">
        <f t="shared" si="181"/>
        <v>800</v>
      </c>
    </row>
    <row r="236" spans="2:9" ht="38.25" x14ac:dyDescent="0.2">
      <c r="B236" s="125" t="s">
        <v>84</v>
      </c>
      <c r="C236" s="100" t="s">
        <v>48</v>
      </c>
      <c r="D236" s="100" t="s">
        <v>46</v>
      </c>
      <c r="E236" s="100" t="s">
        <v>82</v>
      </c>
      <c r="F236" s="100"/>
      <c r="G236" s="289">
        <f>G237</f>
        <v>800</v>
      </c>
      <c r="H236" s="289">
        <f t="shared" si="181"/>
        <v>0</v>
      </c>
      <c r="I236" s="289">
        <f t="shared" si="181"/>
        <v>800</v>
      </c>
    </row>
    <row r="237" spans="2:9" ht="51" x14ac:dyDescent="0.2">
      <c r="B237" s="101" t="s">
        <v>81</v>
      </c>
      <c r="C237" s="100" t="s">
        <v>48</v>
      </c>
      <c r="D237" s="100" t="s">
        <v>46</v>
      </c>
      <c r="E237" s="100" t="s">
        <v>82</v>
      </c>
      <c r="F237" s="100" t="s">
        <v>83</v>
      </c>
      <c r="G237" s="289">
        <v>800</v>
      </c>
      <c r="H237" s="289"/>
      <c r="I237" s="289">
        <f t="shared" ref="I237" si="182">G237+H237</f>
        <v>800</v>
      </c>
    </row>
    <row r="238" spans="2:9" x14ac:dyDescent="0.2">
      <c r="B238" s="101" t="s">
        <v>15</v>
      </c>
      <c r="C238" s="100" t="s">
        <v>48</v>
      </c>
      <c r="D238" s="100" t="s">
        <v>48</v>
      </c>
      <c r="E238" s="100"/>
      <c r="F238" s="100"/>
      <c r="G238" s="289">
        <f>G239</f>
        <v>3232.95</v>
      </c>
      <c r="H238" s="289">
        <f t="shared" ref="H238:I238" si="183">H239</f>
        <v>0</v>
      </c>
      <c r="I238" s="289">
        <f t="shared" si="183"/>
        <v>3232.95</v>
      </c>
    </row>
    <row r="239" spans="2:9" ht="25.5" x14ac:dyDescent="0.2">
      <c r="B239" s="125" t="s">
        <v>78</v>
      </c>
      <c r="C239" s="100" t="s">
        <v>48</v>
      </c>
      <c r="D239" s="100" t="s">
        <v>48</v>
      </c>
      <c r="E239" s="100" t="s">
        <v>98</v>
      </c>
      <c r="F239" s="100"/>
      <c r="G239" s="289">
        <f>G240+G246</f>
        <v>3232.95</v>
      </c>
      <c r="H239" s="289">
        <f>H240+H246</f>
        <v>0</v>
      </c>
      <c r="I239" s="289">
        <f>I240+I246</f>
        <v>3232.95</v>
      </c>
    </row>
    <row r="240" spans="2:9" ht="25.5" x14ac:dyDescent="0.2">
      <c r="B240" s="125" t="s">
        <v>79</v>
      </c>
      <c r="C240" s="100" t="s">
        <v>48</v>
      </c>
      <c r="D240" s="100" t="s">
        <v>48</v>
      </c>
      <c r="E240" s="100" t="s">
        <v>99</v>
      </c>
      <c r="F240" s="100"/>
      <c r="G240" s="289">
        <f>G241+G243</f>
        <v>3102.95</v>
      </c>
      <c r="H240" s="289">
        <f>H241+H243</f>
        <v>0</v>
      </c>
      <c r="I240" s="289">
        <f>I241+I243</f>
        <v>3102.95</v>
      </c>
    </row>
    <row r="241" spans="2:9" ht="51" x14ac:dyDescent="0.2">
      <c r="B241" s="125" t="s">
        <v>100</v>
      </c>
      <c r="C241" s="100" t="s">
        <v>48</v>
      </c>
      <c r="D241" s="100" t="s">
        <v>48</v>
      </c>
      <c r="E241" s="100" t="s">
        <v>101</v>
      </c>
      <c r="F241" s="100"/>
      <c r="G241" s="289">
        <f t="shared" ref="G241:I241" si="184">G242</f>
        <v>1470.95</v>
      </c>
      <c r="H241" s="289">
        <f t="shared" si="184"/>
        <v>0</v>
      </c>
      <c r="I241" s="289">
        <f t="shared" si="184"/>
        <v>1470.95</v>
      </c>
    </row>
    <row r="242" spans="2:9" x14ac:dyDescent="0.2">
      <c r="B242" s="101" t="s">
        <v>86</v>
      </c>
      <c r="C242" s="100" t="s">
        <v>48</v>
      </c>
      <c r="D242" s="100" t="s">
        <v>48</v>
      </c>
      <c r="E242" s="100" t="s">
        <v>101</v>
      </c>
      <c r="F242" s="100" t="s">
        <v>87</v>
      </c>
      <c r="G242" s="289">
        <v>1470.95</v>
      </c>
      <c r="H242" s="289"/>
      <c r="I242" s="289">
        <f t="shared" ref="I242" si="185">G242+H242</f>
        <v>1470.95</v>
      </c>
    </row>
    <row r="243" spans="2:9" ht="63.75" x14ac:dyDescent="0.2">
      <c r="B243" s="124" t="s">
        <v>325</v>
      </c>
      <c r="C243" s="100" t="s">
        <v>48</v>
      </c>
      <c r="D243" s="100" t="s">
        <v>48</v>
      </c>
      <c r="E243" s="100" t="s">
        <v>102</v>
      </c>
      <c r="F243" s="100"/>
      <c r="G243" s="289">
        <f>G245+G244</f>
        <v>1632</v>
      </c>
      <c r="H243" s="289">
        <f>H245+H244</f>
        <v>0</v>
      </c>
      <c r="I243" s="289">
        <f>I245+I244</f>
        <v>1632</v>
      </c>
    </row>
    <row r="244" spans="2:9" ht="25.5" x14ac:dyDescent="0.2">
      <c r="B244" s="217" t="s">
        <v>125</v>
      </c>
      <c r="C244" s="100" t="s">
        <v>48</v>
      </c>
      <c r="D244" s="100" t="s">
        <v>48</v>
      </c>
      <c r="E244" s="100" t="s">
        <v>102</v>
      </c>
      <c r="F244" s="100" t="s">
        <v>126</v>
      </c>
      <c r="G244" s="289"/>
      <c r="H244" s="289">
        <v>682.90499999999997</v>
      </c>
      <c r="I244" s="289">
        <f>G244+H244</f>
        <v>682.90499999999997</v>
      </c>
    </row>
    <row r="245" spans="2:9" x14ac:dyDescent="0.2">
      <c r="B245" s="101" t="s">
        <v>86</v>
      </c>
      <c r="C245" s="100" t="s">
        <v>48</v>
      </c>
      <c r="D245" s="100" t="s">
        <v>48</v>
      </c>
      <c r="E245" s="100" t="s">
        <v>102</v>
      </c>
      <c r="F245" s="100" t="s">
        <v>87</v>
      </c>
      <c r="G245" s="289">
        <v>1632</v>
      </c>
      <c r="H245" s="289">
        <v>-682.90499999999997</v>
      </c>
      <c r="I245" s="289">
        <f t="shared" ref="I245" si="186">G245+H245</f>
        <v>949.09500000000003</v>
      </c>
    </row>
    <row r="246" spans="2:9" ht="38.25" x14ac:dyDescent="0.2">
      <c r="B246" s="125" t="s">
        <v>244</v>
      </c>
      <c r="C246" s="100" t="s">
        <v>48</v>
      </c>
      <c r="D246" s="100" t="s">
        <v>48</v>
      </c>
      <c r="E246" s="100" t="s">
        <v>245</v>
      </c>
      <c r="F246" s="100"/>
      <c r="G246" s="289">
        <f t="shared" ref="G246:I246" si="187">G247</f>
        <v>130</v>
      </c>
      <c r="H246" s="289">
        <f t="shared" si="187"/>
        <v>0</v>
      </c>
      <c r="I246" s="289">
        <f t="shared" si="187"/>
        <v>130</v>
      </c>
    </row>
    <row r="247" spans="2:9" ht="25.5" x14ac:dyDescent="0.2">
      <c r="B247" s="125" t="s">
        <v>246</v>
      </c>
      <c r="C247" s="100" t="s">
        <v>48</v>
      </c>
      <c r="D247" s="100" t="s">
        <v>48</v>
      </c>
      <c r="E247" s="100" t="s">
        <v>261</v>
      </c>
      <c r="F247" s="100"/>
      <c r="G247" s="289">
        <f>G248+G249+G250</f>
        <v>130</v>
      </c>
      <c r="H247" s="289">
        <f t="shared" ref="H247:I247" si="188">H248+H249+H250</f>
        <v>0</v>
      </c>
      <c r="I247" s="289">
        <f t="shared" si="188"/>
        <v>130</v>
      </c>
    </row>
    <row r="248" spans="2:9" hidden="1" x14ac:dyDescent="0.2">
      <c r="B248" s="102" t="s">
        <v>106</v>
      </c>
      <c r="C248" s="100" t="s">
        <v>48</v>
      </c>
      <c r="D248" s="100" t="s">
        <v>48</v>
      </c>
      <c r="E248" s="100" t="s">
        <v>261</v>
      </c>
      <c r="F248" s="100" t="s">
        <v>107</v>
      </c>
      <c r="G248" s="289"/>
      <c r="H248" s="289"/>
      <c r="I248" s="289"/>
    </row>
    <row r="249" spans="2:9" ht="38.25" x14ac:dyDescent="0.2">
      <c r="B249" s="101" t="s">
        <v>108</v>
      </c>
      <c r="C249" s="100" t="s">
        <v>48</v>
      </c>
      <c r="D249" s="100" t="s">
        <v>48</v>
      </c>
      <c r="E249" s="100" t="s">
        <v>261</v>
      </c>
      <c r="F249" s="100" t="s">
        <v>109</v>
      </c>
      <c r="G249" s="289">
        <v>5</v>
      </c>
      <c r="H249" s="289"/>
      <c r="I249" s="289">
        <f t="shared" ref="I249" si="189">G249+H249</f>
        <v>5</v>
      </c>
    </row>
    <row r="250" spans="2:9" ht="25.5" x14ac:dyDescent="0.2">
      <c r="B250" s="101" t="s">
        <v>114</v>
      </c>
      <c r="C250" s="100" t="s">
        <v>48</v>
      </c>
      <c r="D250" s="100" t="s">
        <v>48</v>
      </c>
      <c r="E250" s="100" t="s">
        <v>261</v>
      </c>
      <c r="F250" s="100" t="s">
        <v>115</v>
      </c>
      <c r="G250" s="289">
        <v>125</v>
      </c>
      <c r="H250" s="289"/>
      <c r="I250" s="289">
        <f t="shared" ref="I250" si="190">G250+H250</f>
        <v>125</v>
      </c>
    </row>
    <row r="251" spans="2:9" x14ac:dyDescent="0.2">
      <c r="B251" s="101" t="s">
        <v>14</v>
      </c>
      <c r="C251" s="100" t="s">
        <v>48</v>
      </c>
      <c r="D251" s="100" t="s">
        <v>103</v>
      </c>
      <c r="E251" s="100"/>
      <c r="F251" s="100"/>
      <c r="G251" s="289">
        <f>G252</f>
        <v>8297.98</v>
      </c>
      <c r="H251" s="289">
        <f t="shared" ref="H251:I251" si="191">H252</f>
        <v>0</v>
      </c>
      <c r="I251" s="289">
        <f t="shared" si="191"/>
        <v>8297.98</v>
      </c>
    </row>
    <row r="252" spans="2:9" ht="25.5" x14ac:dyDescent="0.2">
      <c r="B252" s="125" t="s">
        <v>78</v>
      </c>
      <c r="C252" s="100" t="s">
        <v>48</v>
      </c>
      <c r="D252" s="100" t="s">
        <v>103</v>
      </c>
      <c r="E252" s="100" t="s">
        <v>98</v>
      </c>
      <c r="F252" s="100"/>
      <c r="G252" s="289">
        <f>G253+G262</f>
        <v>8297.98</v>
      </c>
      <c r="H252" s="289">
        <f t="shared" ref="H252:I252" si="192">H253+H262</f>
        <v>0</v>
      </c>
      <c r="I252" s="289">
        <f t="shared" si="192"/>
        <v>8297.98</v>
      </c>
    </row>
    <row r="253" spans="2:9" ht="51" x14ac:dyDescent="0.2">
      <c r="B253" s="125" t="s">
        <v>104</v>
      </c>
      <c r="C253" s="100" t="s">
        <v>48</v>
      </c>
      <c r="D253" s="100" t="s">
        <v>103</v>
      </c>
      <c r="E253" s="100" t="s">
        <v>105</v>
      </c>
      <c r="F253" s="100"/>
      <c r="G253" s="289">
        <f>SUM(G254:G260)</f>
        <v>1080.6600000000001</v>
      </c>
      <c r="H253" s="289">
        <f t="shared" ref="H253:I253" si="193">SUM(H254:H260)</f>
        <v>0</v>
      </c>
      <c r="I253" s="289">
        <f t="shared" si="193"/>
        <v>1080.6600000000001</v>
      </c>
    </row>
    <row r="254" spans="2:9" x14ac:dyDescent="0.2">
      <c r="B254" s="102" t="s">
        <v>106</v>
      </c>
      <c r="C254" s="100" t="s">
        <v>48</v>
      </c>
      <c r="D254" s="100" t="s">
        <v>103</v>
      </c>
      <c r="E254" s="100" t="s">
        <v>105</v>
      </c>
      <c r="F254" s="100" t="s">
        <v>107</v>
      </c>
      <c r="G254" s="289">
        <v>1080.6600000000001</v>
      </c>
      <c r="H254" s="289"/>
      <c r="I254" s="289">
        <f t="shared" ref="I254" si="194">G254+H254</f>
        <v>1080.6600000000001</v>
      </c>
    </row>
    <row r="255" spans="2:9" ht="38.25" hidden="1" x14ac:dyDescent="0.2">
      <c r="B255" s="101" t="s">
        <v>108</v>
      </c>
      <c r="C255" s="100" t="s">
        <v>48</v>
      </c>
      <c r="D255" s="100" t="s">
        <v>103</v>
      </c>
      <c r="E255" s="100" t="s">
        <v>105</v>
      </c>
      <c r="F255" s="100" t="s">
        <v>109</v>
      </c>
      <c r="G255" s="289"/>
      <c r="H255" s="289"/>
      <c r="I255" s="289"/>
    </row>
    <row r="256" spans="2:9" ht="51" hidden="1" x14ac:dyDescent="0.2">
      <c r="B256" s="101" t="s">
        <v>110</v>
      </c>
      <c r="C256" s="100" t="s">
        <v>48</v>
      </c>
      <c r="D256" s="100" t="s">
        <v>103</v>
      </c>
      <c r="E256" s="100" t="s">
        <v>105</v>
      </c>
      <c r="F256" s="100" t="s">
        <v>111</v>
      </c>
      <c r="G256" s="289"/>
      <c r="H256" s="289"/>
      <c r="I256" s="289"/>
    </row>
    <row r="257" spans="2:9" ht="25.5" hidden="1" x14ac:dyDescent="0.2">
      <c r="B257" s="103" t="s">
        <v>112</v>
      </c>
      <c r="C257" s="100" t="s">
        <v>48</v>
      </c>
      <c r="D257" s="100" t="s">
        <v>103</v>
      </c>
      <c r="E257" s="100" t="s">
        <v>105</v>
      </c>
      <c r="F257" s="100" t="s">
        <v>113</v>
      </c>
      <c r="G257" s="289"/>
      <c r="H257" s="289"/>
      <c r="I257" s="289"/>
    </row>
    <row r="258" spans="2:9" ht="25.5" hidden="1" x14ac:dyDescent="0.2">
      <c r="B258" s="101" t="s">
        <v>114</v>
      </c>
      <c r="C258" s="100" t="s">
        <v>48</v>
      </c>
      <c r="D258" s="100" t="s">
        <v>103</v>
      </c>
      <c r="E258" s="100" t="s">
        <v>105</v>
      </c>
      <c r="F258" s="100" t="s">
        <v>115</v>
      </c>
      <c r="G258" s="289"/>
      <c r="H258" s="289"/>
      <c r="I258" s="289"/>
    </row>
    <row r="259" spans="2:9" ht="38.25" hidden="1" x14ac:dyDescent="0.2">
      <c r="B259" s="141" t="s">
        <v>116</v>
      </c>
      <c r="C259" s="100" t="s">
        <v>48</v>
      </c>
      <c r="D259" s="100" t="s">
        <v>103</v>
      </c>
      <c r="E259" s="100" t="s">
        <v>105</v>
      </c>
      <c r="F259" s="100" t="s">
        <v>117</v>
      </c>
      <c r="G259" s="289"/>
      <c r="H259" s="289"/>
      <c r="I259" s="289"/>
    </row>
    <row r="260" spans="2:9" hidden="1" x14ac:dyDescent="0.2">
      <c r="B260" s="141" t="s">
        <v>118</v>
      </c>
      <c r="C260" s="100" t="s">
        <v>48</v>
      </c>
      <c r="D260" s="100" t="s">
        <v>103</v>
      </c>
      <c r="E260" s="100" t="s">
        <v>105</v>
      </c>
      <c r="F260" s="100" t="s">
        <v>119</v>
      </c>
      <c r="G260" s="289"/>
      <c r="H260" s="289"/>
      <c r="I260" s="289"/>
    </row>
    <row r="261" spans="2:9" ht="25.5" x14ac:dyDescent="0.2">
      <c r="B261" s="125" t="s">
        <v>79</v>
      </c>
      <c r="C261" s="100" t="s">
        <v>48</v>
      </c>
      <c r="D261" s="100" t="s">
        <v>103</v>
      </c>
      <c r="E261" s="100" t="s">
        <v>99</v>
      </c>
      <c r="F261" s="100"/>
      <c r="G261" s="289">
        <f t="shared" ref="G261:I261" si="195">G262</f>
        <v>7217.32</v>
      </c>
      <c r="H261" s="289">
        <f t="shared" si="195"/>
        <v>0</v>
      </c>
      <c r="I261" s="289">
        <f t="shared" si="195"/>
        <v>7217.32</v>
      </c>
    </row>
    <row r="262" spans="2:9" ht="51" x14ac:dyDescent="0.2">
      <c r="B262" s="101" t="s">
        <v>120</v>
      </c>
      <c r="C262" s="100" t="s">
        <v>48</v>
      </c>
      <c r="D262" s="100" t="s">
        <v>103</v>
      </c>
      <c r="E262" s="100" t="s">
        <v>459</v>
      </c>
      <c r="F262" s="100"/>
      <c r="G262" s="289">
        <f>SUM(G263:G268)</f>
        <v>7217.32</v>
      </c>
      <c r="H262" s="289">
        <f t="shared" ref="H262:I262" si="196">SUM(H263:H268)</f>
        <v>0</v>
      </c>
      <c r="I262" s="289">
        <f t="shared" si="196"/>
        <v>7217.32</v>
      </c>
    </row>
    <row r="263" spans="2:9" x14ac:dyDescent="0.2">
      <c r="B263" s="102" t="s">
        <v>106</v>
      </c>
      <c r="C263" s="100" t="s">
        <v>48</v>
      </c>
      <c r="D263" s="100" t="s">
        <v>103</v>
      </c>
      <c r="E263" s="100" t="s">
        <v>459</v>
      </c>
      <c r="F263" s="100" t="s">
        <v>107</v>
      </c>
      <c r="G263" s="289">
        <v>5468.4</v>
      </c>
      <c r="H263" s="289"/>
      <c r="I263" s="289">
        <f t="shared" ref="I263:I267" si="197">G263+H263</f>
        <v>5468.4</v>
      </c>
    </row>
    <row r="264" spans="2:9" ht="38.25" x14ac:dyDescent="0.2">
      <c r="B264" s="101" t="s">
        <v>108</v>
      </c>
      <c r="C264" s="100" t="s">
        <v>48</v>
      </c>
      <c r="D264" s="100" t="s">
        <v>103</v>
      </c>
      <c r="E264" s="100" t="s">
        <v>459</v>
      </c>
      <c r="F264" s="100" t="s">
        <v>109</v>
      </c>
      <c r="G264" s="289">
        <v>20</v>
      </c>
      <c r="H264" s="289"/>
      <c r="I264" s="289">
        <f t="shared" si="197"/>
        <v>20</v>
      </c>
    </row>
    <row r="265" spans="2:9" ht="25.5" x14ac:dyDescent="0.2">
      <c r="B265" s="103" t="s">
        <v>112</v>
      </c>
      <c r="C265" s="100" t="s">
        <v>48</v>
      </c>
      <c r="D265" s="100" t="s">
        <v>103</v>
      </c>
      <c r="E265" s="100" t="s">
        <v>459</v>
      </c>
      <c r="F265" s="100" t="s">
        <v>113</v>
      </c>
      <c r="G265" s="289">
        <v>145</v>
      </c>
      <c r="H265" s="289"/>
      <c r="I265" s="289">
        <f t="shared" si="197"/>
        <v>145</v>
      </c>
    </row>
    <row r="266" spans="2:9" ht="25.5" x14ac:dyDescent="0.2">
      <c r="B266" s="101" t="s">
        <v>114</v>
      </c>
      <c r="C266" s="100" t="s">
        <v>48</v>
      </c>
      <c r="D266" s="100" t="s">
        <v>103</v>
      </c>
      <c r="E266" s="100" t="s">
        <v>459</v>
      </c>
      <c r="F266" s="100" t="s">
        <v>115</v>
      </c>
      <c r="G266" s="289">
        <v>1573.37</v>
      </c>
      <c r="H266" s="289"/>
      <c r="I266" s="289">
        <f t="shared" si="197"/>
        <v>1573.37</v>
      </c>
    </row>
    <row r="267" spans="2:9" ht="28.5" customHeight="1" x14ac:dyDescent="0.2">
      <c r="B267" s="275" t="s">
        <v>116</v>
      </c>
      <c r="C267" s="100" t="s">
        <v>48</v>
      </c>
      <c r="D267" s="100" t="s">
        <v>103</v>
      </c>
      <c r="E267" s="100" t="s">
        <v>459</v>
      </c>
      <c r="F267" s="100" t="s">
        <v>117</v>
      </c>
      <c r="G267" s="289">
        <v>1.55</v>
      </c>
      <c r="H267" s="289"/>
      <c r="I267" s="289">
        <f t="shared" si="197"/>
        <v>1.55</v>
      </c>
    </row>
    <row r="268" spans="2:9" x14ac:dyDescent="0.2">
      <c r="B268" s="141" t="s">
        <v>118</v>
      </c>
      <c r="C268" s="100" t="s">
        <v>48</v>
      </c>
      <c r="D268" s="100" t="s">
        <v>103</v>
      </c>
      <c r="E268" s="100" t="s">
        <v>459</v>
      </c>
      <c r="F268" s="100" t="s">
        <v>119</v>
      </c>
      <c r="G268" s="289">
        <v>9</v>
      </c>
      <c r="H268" s="289"/>
      <c r="I268" s="289">
        <f t="shared" ref="I268" si="198">G268+H268</f>
        <v>9</v>
      </c>
    </row>
    <row r="269" spans="2:9" x14ac:dyDescent="0.2">
      <c r="B269" s="276" t="s">
        <v>262</v>
      </c>
      <c r="C269" s="100" t="s">
        <v>49</v>
      </c>
      <c r="D269" s="100"/>
      <c r="E269" s="100"/>
      <c r="F269" s="100"/>
      <c r="G269" s="289">
        <f>G270+G283</f>
        <v>20448.929999999997</v>
      </c>
      <c r="H269" s="289">
        <f t="shared" ref="H269:I269" si="199">H270+H283</f>
        <v>-1732.73</v>
      </c>
      <c r="I269" s="289">
        <f t="shared" si="199"/>
        <v>18716.199999999997</v>
      </c>
    </row>
    <row r="270" spans="2:9" x14ac:dyDescent="0.2">
      <c r="B270" s="105" t="s">
        <v>13</v>
      </c>
      <c r="C270" s="100" t="s">
        <v>49</v>
      </c>
      <c r="D270" s="100" t="s">
        <v>42</v>
      </c>
      <c r="E270" s="100"/>
      <c r="F270" s="100"/>
      <c r="G270" s="289">
        <f>G271</f>
        <v>18546.849999999999</v>
      </c>
      <c r="H270" s="289">
        <f t="shared" ref="H270:I270" si="200">H271</f>
        <v>-1732.73</v>
      </c>
      <c r="I270" s="289">
        <f t="shared" si="200"/>
        <v>16814.12</v>
      </c>
    </row>
    <row r="271" spans="2:9" ht="25.5" x14ac:dyDescent="0.2">
      <c r="B271" s="125" t="s">
        <v>78</v>
      </c>
      <c r="C271" s="100" t="s">
        <v>49</v>
      </c>
      <c r="D271" s="100" t="s">
        <v>42</v>
      </c>
      <c r="E271" s="100" t="s">
        <v>98</v>
      </c>
      <c r="F271" s="100"/>
      <c r="G271" s="289">
        <f t="shared" ref="G271:I272" si="201">G272</f>
        <v>18546.849999999999</v>
      </c>
      <c r="H271" s="289">
        <f t="shared" si="201"/>
        <v>-1732.73</v>
      </c>
      <c r="I271" s="289">
        <f t="shared" si="201"/>
        <v>16814.12</v>
      </c>
    </row>
    <row r="272" spans="2:9" ht="38.25" x14ac:dyDescent="0.2">
      <c r="B272" s="125" t="s">
        <v>244</v>
      </c>
      <c r="C272" s="100" t="s">
        <v>49</v>
      </c>
      <c r="D272" s="100" t="s">
        <v>42</v>
      </c>
      <c r="E272" s="100" t="s">
        <v>245</v>
      </c>
      <c r="F272" s="100"/>
      <c r="G272" s="289">
        <f t="shared" si="201"/>
        <v>18546.849999999999</v>
      </c>
      <c r="H272" s="289">
        <f t="shared" si="201"/>
        <v>-1732.73</v>
      </c>
      <c r="I272" s="289">
        <f t="shared" si="201"/>
        <v>16814.12</v>
      </c>
    </row>
    <row r="273" spans="2:9" ht="25.5" x14ac:dyDescent="0.2">
      <c r="B273" s="125" t="s">
        <v>263</v>
      </c>
      <c r="C273" s="100" t="s">
        <v>49</v>
      </c>
      <c r="D273" s="100" t="s">
        <v>42</v>
      </c>
      <c r="E273" s="100" t="s">
        <v>264</v>
      </c>
      <c r="F273" s="100"/>
      <c r="G273" s="289">
        <f t="shared" ref="G273:I273" si="202">G274+G277+G280+G282</f>
        <v>18546.849999999999</v>
      </c>
      <c r="H273" s="289">
        <f t="shared" si="202"/>
        <v>-1732.73</v>
      </c>
      <c r="I273" s="289">
        <f t="shared" si="202"/>
        <v>16814.12</v>
      </c>
    </row>
    <row r="274" spans="2:9" ht="51" x14ac:dyDescent="0.2">
      <c r="B274" s="101" t="s">
        <v>81</v>
      </c>
      <c r="C274" s="100" t="s">
        <v>49</v>
      </c>
      <c r="D274" s="100" t="s">
        <v>42</v>
      </c>
      <c r="E274" s="100" t="s">
        <v>264</v>
      </c>
      <c r="F274" s="100" t="s">
        <v>83</v>
      </c>
      <c r="G274" s="289">
        <v>9174.5400000000009</v>
      </c>
      <c r="H274" s="289">
        <f>-402.51-119.04</f>
        <v>-521.54999999999995</v>
      </c>
      <c r="I274" s="289">
        <f t="shared" ref="I274" si="203">G274+H274</f>
        <v>8652.9900000000016</v>
      </c>
    </row>
    <row r="275" spans="2:9" hidden="1" x14ac:dyDescent="0.2">
      <c r="B275" s="101" t="s">
        <v>265</v>
      </c>
      <c r="C275" s="100" t="s">
        <v>49</v>
      </c>
      <c r="D275" s="100" t="s">
        <v>42</v>
      </c>
      <c r="E275" s="100" t="s">
        <v>264</v>
      </c>
      <c r="F275" s="100" t="s">
        <v>87</v>
      </c>
      <c r="G275" s="289" t="e">
        <f>#REF!+#REF!</f>
        <v>#REF!</v>
      </c>
      <c r="H275" s="289" t="e">
        <f>#REF!+G275</f>
        <v>#REF!</v>
      </c>
      <c r="I275" s="289" t="e">
        <f t="shared" ref="I275" si="204">G275+H275</f>
        <v>#REF!</v>
      </c>
    </row>
    <row r="276" spans="2:9" ht="38.25" x14ac:dyDescent="0.2">
      <c r="B276" s="125" t="s">
        <v>266</v>
      </c>
      <c r="C276" s="100" t="s">
        <v>49</v>
      </c>
      <c r="D276" s="100" t="s">
        <v>42</v>
      </c>
      <c r="E276" s="100" t="s">
        <v>267</v>
      </c>
      <c r="F276" s="100"/>
      <c r="G276" s="289">
        <f>G277+G278+G279</f>
        <v>9367.2099999999991</v>
      </c>
      <c r="H276" s="289">
        <f t="shared" ref="H276:I276" si="205">H277+H278+H279</f>
        <v>-1211.18</v>
      </c>
      <c r="I276" s="289">
        <f t="shared" si="205"/>
        <v>8156.0299999999988</v>
      </c>
    </row>
    <row r="277" spans="2:9" ht="51" x14ac:dyDescent="0.2">
      <c r="B277" s="101" t="s">
        <v>81</v>
      </c>
      <c r="C277" s="100" t="s">
        <v>49</v>
      </c>
      <c r="D277" s="100" t="s">
        <v>42</v>
      </c>
      <c r="E277" s="100" t="s">
        <v>267</v>
      </c>
      <c r="F277" s="100" t="s">
        <v>83</v>
      </c>
      <c r="G277" s="289">
        <v>9017.2099999999991</v>
      </c>
      <c r="H277" s="289">
        <v>-1211.18</v>
      </c>
      <c r="I277" s="289">
        <f t="shared" ref="I277" si="206">G277+H277</f>
        <v>7806.0299999999988</v>
      </c>
    </row>
    <row r="278" spans="2:9" hidden="1" x14ac:dyDescent="0.2">
      <c r="B278" s="101" t="s">
        <v>265</v>
      </c>
      <c r="C278" s="100" t="s">
        <v>49</v>
      </c>
      <c r="D278" s="100" t="s">
        <v>42</v>
      </c>
      <c r="E278" s="100" t="s">
        <v>267</v>
      </c>
      <c r="F278" s="100" t="s">
        <v>87</v>
      </c>
      <c r="G278" s="289">
        <v>0</v>
      </c>
      <c r="H278" s="289"/>
      <c r="I278" s="289">
        <f t="shared" ref="I278" si="207">G278+H278</f>
        <v>0</v>
      </c>
    </row>
    <row r="279" spans="2:9" ht="25.5" x14ac:dyDescent="0.2">
      <c r="B279" s="154" t="s">
        <v>323</v>
      </c>
      <c r="C279" s="100" t="s">
        <v>49</v>
      </c>
      <c r="D279" s="100" t="s">
        <v>42</v>
      </c>
      <c r="E279" s="125" t="s">
        <v>326</v>
      </c>
      <c r="F279" s="100"/>
      <c r="G279" s="289">
        <f t="shared" ref="G279:I279" si="208">G280</f>
        <v>350</v>
      </c>
      <c r="H279" s="289">
        <f t="shared" si="208"/>
        <v>0</v>
      </c>
      <c r="I279" s="289">
        <f t="shared" si="208"/>
        <v>350</v>
      </c>
    </row>
    <row r="280" spans="2:9" ht="51" x14ac:dyDescent="0.2">
      <c r="B280" s="101" t="s">
        <v>81</v>
      </c>
      <c r="C280" s="100" t="s">
        <v>49</v>
      </c>
      <c r="D280" s="100" t="s">
        <v>42</v>
      </c>
      <c r="E280" s="125" t="s">
        <v>326</v>
      </c>
      <c r="F280" s="100" t="s">
        <v>83</v>
      </c>
      <c r="G280" s="289">
        <v>350</v>
      </c>
      <c r="H280" s="289"/>
      <c r="I280" s="289">
        <f t="shared" ref="I280" si="209">G280+H280</f>
        <v>350</v>
      </c>
    </row>
    <row r="281" spans="2:9" ht="76.5" x14ac:dyDescent="0.2">
      <c r="B281" s="130" t="s">
        <v>268</v>
      </c>
      <c r="C281" s="100" t="s">
        <v>49</v>
      </c>
      <c r="D281" s="100" t="s">
        <v>42</v>
      </c>
      <c r="E281" s="131" t="s">
        <v>269</v>
      </c>
      <c r="F281" s="100"/>
      <c r="G281" s="289">
        <f t="shared" ref="G281:I281" si="210">G282</f>
        <v>5.0999999999999996</v>
      </c>
      <c r="H281" s="289">
        <f t="shared" si="210"/>
        <v>0</v>
      </c>
      <c r="I281" s="289">
        <f t="shared" si="210"/>
        <v>5.0999999999999996</v>
      </c>
    </row>
    <row r="282" spans="2:9" ht="51" x14ac:dyDescent="0.2">
      <c r="B282" s="101" t="s">
        <v>81</v>
      </c>
      <c r="C282" s="100" t="s">
        <v>49</v>
      </c>
      <c r="D282" s="100" t="s">
        <v>42</v>
      </c>
      <c r="E282" s="131" t="s">
        <v>269</v>
      </c>
      <c r="F282" s="100" t="s">
        <v>83</v>
      </c>
      <c r="G282" s="289">
        <v>5.0999999999999996</v>
      </c>
      <c r="H282" s="289"/>
      <c r="I282" s="289">
        <f t="shared" ref="I282" si="211">G282+H282</f>
        <v>5.0999999999999996</v>
      </c>
    </row>
    <row r="283" spans="2:9" x14ac:dyDescent="0.2">
      <c r="B283" s="105" t="s">
        <v>34</v>
      </c>
      <c r="C283" s="100" t="s">
        <v>49</v>
      </c>
      <c r="D283" s="100" t="s">
        <v>45</v>
      </c>
      <c r="E283" s="100"/>
      <c r="F283" s="100"/>
      <c r="G283" s="289">
        <f>G284+G294</f>
        <v>1902.0799999999997</v>
      </c>
      <c r="H283" s="289">
        <f t="shared" ref="H283:I283" si="212">H284+H294</f>
        <v>0</v>
      </c>
      <c r="I283" s="289">
        <f t="shared" si="212"/>
        <v>1902.0799999999997</v>
      </c>
    </row>
    <row r="284" spans="2:9" ht="25.5" x14ac:dyDescent="0.2">
      <c r="B284" s="125" t="s">
        <v>78</v>
      </c>
      <c r="C284" s="100" t="s">
        <v>49</v>
      </c>
      <c r="D284" s="100" t="s">
        <v>45</v>
      </c>
      <c r="E284" s="100" t="s">
        <v>98</v>
      </c>
      <c r="F284" s="100"/>
      <c r="G284" s="289">
        <f t="shared" ref="G284:I285" si="213">G285</f>
        <v>1702.0799999999997</v>
      </c>
      <c r="H284" s="289">
        <f t="shared" si="213"/>
        <v>0</v>
      </c>
      <c r="I284" s="289">
        <f t="shared" si="213"/>
        <v>1702.0799999999997</v>
      </c>
    </row>
    <row r="285" spans="2:9" ht="38.25" x14ac:dyDescent="0.2">
      <c r="B285" s="125" t="s">
        <v>244</v>
      </c>
      <c r="C285" s="100" t="s">
        <v>49</v>
      </c>
      <c r="D285" s="100" t="s">
        <v>45</v>
      </c>
      <c r="E285" s="100" t="s">
        <v>245</v>
      </c>
      <c r="F285" s="100"/>
      <c r="G285" s="289">
        <f t="shared" si="213"/>
        <v>1702.0799999999997</v>
      </c>
      <c r="H285" s="289">
        <f t="shared" si="213"/>
        <v>0</v>
      </c>
      <c r="I285" s="289">
        <f t="shared" si="213"/>
        <v>1702.0799999999997</v>
      </c>
    </row>
    <row r="286" spans="2:9" ht="51" x14ac:dyDescent="0.2">
      <c r="B286" s="101" t="s">
        <v>270</v>
      </c>
      <c r="C286" s="100" t="s">
        <v>49</v>
      </c>
      <c r="D286" s="100" t="s">
        <v>45</v>
      </c>
      <c r="E286" s="127" t="s">
        <v>442</v>
      </c>
      <c r="F286" s="100"/>
      <c r="G286" s="289">
        <f>SUM(G287:G293)</f>
        <v>1702.0799999999997</v>
      </c>
      <c r="H286" s="289">
        <f t="shared" ref="H286:I286" si="214">SUM(H287:H293)</f>
        <v>0</v>
      </c>
      <c r="I286" s="289">
        <f t="shared" si="214"/>
        <v>1702.0799999999997</v>
      </c>
    </row>
    <row r="287" spans="2:9" x14ac:dyDescent="0.2">
      <c r="B287" s="102" t="s">
        <v>106</v>
      </c>
      <c r="C287" s="100" t="s">
        <v>49</v>
      </c>
      <c r="D287" s="100" t="s">
        <v>45</v>
      </c>
      <c r="E287" s="127" t="s">
        <v>442</v>
      </c>
      <c r="F287" s="100" t="s">
        <v>107</v>
      </c>
      <c r="G287" s="289">
        <v>325.5</v>
      </c>
      <c r="H287" s="289"/>
      <c r="I287" s="289">
        <f t="shared" ref="I287:I292" si="215">G287+H287</f>
        <v>325.5</v>
      </c>
    </row>
    <row r="288" spans="2:9" ht="38.25" x14ac:dyDescent="0.2">
      <c r="B288" s="101" t="s">
        <v>108</v>
      </c>
      <c r="C288" s="100" t="s">
        <v>49</v>
      </c>
      <c r="D288" s="100" t="s">
        <v>45</v>
      </c>
      <c r="E288" s="127" t="s">
        <v>442</v>
      </c>
      <c r="F288" s="100" t="s">
        <v>109</v>
      </c>
      <c r="G288" s="289">
        <v>33.6</v>
      </c>
      <c r="H288" s="289"/>
      <c r="I288" s="289">
        <f t="shared" si="215"/>
        <v>33.6</v>
      </c>
    </row>
    <row r="289" spans="2:9" ht="51" x14ac:dyDescent="0.2">
      <c r="B289" s="101" t="s">
        <v>110</v>
      </c>
      <c r="C289" s="100" t="s">
        <v>49</v>
      </c>
      <c r="D289" s="100" t="s">
        <v>45</v>
      </c>
      <c r="E289" s="127" t="s">
        <v>442</v>
      </c>
      <c r="F289" s="100" t="s">
        <v>111</v>
      </c>
      <c r="G289" s="289">
        <v>305</v>
      </c>
      <c r="H289" s="289"/>
      <c r="I289" s="289">
        <f t="shared" si="215"/>
        <v>305</v>
      </c>
    </row>
    <row r="290" spans="2:9" ht="25.5" x14ac:dyDescent="0.2">
      <c r="B290" s="103" t="s">
        <v>112</v>
      </c>
      <c r="C290" s="100" t="s">
        <v>49</v>
      </c>
      <c r="D290" s="100" t="s">
        <v>45</v>
      </c>
      <c r="E290" s="127" t="s">
        <v>442</v>
      </c>
      <c r="F290" s="100" t="s">
        <v>113</v>
      </c>
      <c r="G290" s="289">
        <v>68.400000000000006</v>
      </c>
      <c r="H290" s="289"/>
      <c r="I290" s="289">
        <f t="shared" si="215"/>
        <v>68.400000000000006</v>
      </c>
    </row>
    <row r="291" spans="2:9" ht="25.5" x14ac:dyDescent="0.2">
      <c r="B291" s="101" t="s">
        <v>114</v>
      </c>
      <c r="C291" s="100" t="s">
        <v>49</v>
      </c>
      <c r="D291" s="100" t="s">
        <v>45</v>
      </c>
      <c r="E291" s="127" t="s">
        <v>442</v>
      </c>
      <c r="F291" s="100" t="s">
        <v>115</v>
      </c>
      <c r="G291" s="289">
        <v>929.18</v>
      </c>
      <c r="H291" s="289"/>
      <c r="I291" s="289">
        <f t="shared" si="215"/>
        <v>929.18</v>
      </c>
    </row>
    <row r="292" spans="2:9" ht="25.5" x14ac:dyDescent="0.2">
      <c r="B292" s="101" t="s">
        <v>271</v>
      </c>
      <c r="C292" s="100" t="s">
        <v>49</v>
      </c>
      <c r="D292" s="100" t="s">
        <v>45</v>
      </c>
      <c r="E292" s="127" t="s">
        <v>442</v>
      </c>
      <c r="F292" s="100" t="s">
        <v>117</v>
      </c>
      <c r="G292" s="289">
        <v>17.3</v>
      </c>
      <c r="H292" s="289"/>
      <c r="I292" s="289">
        <f t="shared" si="215"/>
        <v>17.3</v>
      </c>
    </row>
    <row r="293" spans="2:9" x14ac:dyDescent="0.2">
      <c r="B293" s="141" t="s">
        <v>118</v>
      </c>
      <c r="C293" s="100" t="s">
        <v>49</v>
      </c>
      <c r="D293" s="100" t="s">
        <v>45</v>
      </c>
      <c r="E293" s="127" t="s">
        <v>442</v>
      </c>
      <c r="F293" s="100" t="s">
        <v>119</v>
      </c>
      <c r="G293" s="289">
        <v>23.1</v>
      </c>
      <c r="H293" s="289"/>
      <c r="I293" s="289">
        <f>G293+H293</f>
        <v>23.1</v>
      </c>
    </row>
    <row r="294" spans="2:9" ht="25.5" x14ac:dyDescent="0.2">
      <c r="B294" s="124" t="s">
        <v>167</v>
      </c>
      <c r="C294" s="100" t="s">
        <v>49</v>
      </c>
      <c r="D294" s="100" t="s">
        <v>45</v>
      </c>
      <c r="E294" s="100" t="s">
        <v>135</v>
      </c>
      <c r="F294" s="100"/>
      <c r="G294" s="289">
        <f>G295</f>
        <v>200</v>
      </c>
      <c r="H294" s="289">
        <f t="shared" ref="H294:I295" si="216">H295</f>
        <v>0</v>
      </c>
      <c r="I294" s="289">
        <f t="shared" si="216"/>
        <v>200</v>
      </c>
    </row>
    <row r="295" spans="2:9" ht="25.5" x14ac:dyDescent="0.2">
      <c r="B295" s="148" t="s">
        <v>327</v>
      </c>
      <c r="C295" s="100" t="s">
        <v>49</v>
      </c>
      <c r="D295" s="100" t="s">
        <v>45</v>
      </c>
      <c r="E295" s="100" t="s">
        <v>249</v>
      </c>
      <c r="F295" s="100"/>
      <c r="G295" s="289">
        <f>G296</f>
        <v>200</v>
      </c>
      <c r="H295" s="289">
        <f t="shared" si="216"/>
        <v>0</v>
      </c>
      <c r="I295" s="289">
        <f t="shared" si="216"/>
        <v>200</v>
      </c>
    </row>
    <row r="296" spans="2:9" ht="25.5" x14ac:dyDescent="0.2">
      <c r="B296" s="101" t="s">
        <v>114</v>
      </c>
      <c r="C296" s="100" t="s">
        <v>49</v>
      </c>
      <c r="D296" s="100" t="s">
        <v>45</v>
      </c>
      <c r="E296" s="100" t="s">
        <v>249</v>
      </c>
      <c r="F296" s="100" t="s">
        <v>115</v>
      </c>
      <c r="G296" s="289">
        <v>200</v>
      </c>
      <c r="H296" s="289"/>
      <c r="I296" s="289">
        <f>G296+H296</f>
        <v>200</v>
      </c>
    </row>
    <row r="297" spans="2:9" x14ac:dyDescent="0.2">
      <c r="B297" s="104" t="s">
        <v>328</v>
      </c>
      <c r="C297" s="100" t="s">
        <v>103</v>
      </c>
      <c r="D297" s="100"/>
      <c r="E297" s="100"/>
      <c r="F297" s="100"/>
      <c r="G297" s="289">
        <f>G298</f>
        <v>475</v>
      </c>
      <c r="H297" s="289">
        <f t="shared" ref="H297:I301" si="217">H298</f>
        <v>50</v>
      </c>
      <c r="I297" s="289">
        <f t="shared" si="217"/>
        <v>525</v>
      </c>
    </row>
    <row r="298" spans="2:9" x14ac:dyDescent="0.2">
      <c r="B298" s="101" t="s">
        <v>329</v>
      </c>
      <c r="C298" s="100" t="s">
        <v>103</v>
      </c>
      <c r="D298" s="100" t="s">
        <v>103</v>
      </c>
      <c r="E298" s="100"/>
      <c r="F298" s="100"/>
      <c r="G298" s="289">
        <f>G299</f>
        <v>475</v>
      </c>
      <c r="H298" s="289">
        <f t="shared" si="217"/>
        <v>50</v>
      </c>
      <c r="I298" s="289">
        <f t="shared" si="217"/>
        <v>525</v>
      </c>
    </row>
    <row r="299" spans="2:9" ht="25.5" x14ac:dyDescent="0.2">
      <c r="B299" s="125" t="s">
        <v>78</v>
      </c>
      <c r="C299" s="100" t="s">
        <v>103</v>
      </c>
      <c r="D299" s="100" t="s">
        <v>103</v>
      </c>
      <c r="E299" s="100" t="s">
        <v>98</v>
      </c>
      <c r="F299" s="100"/>
      <c r="G299" s="289">
        <f>G300</f>
        <v>475</v>
      </c>
      <c r="H299" s="289">
        <f t="shared" si="217"/>
        <v>50</v>
      </c>
      <c r="I299" s="289">
        <f t="shared" si="217"/>
        <v>525</v>
      </c>
    </row>
    <row r="300" spans="2:9" ht="38.25" x14ac:dyDescent="0.2">
      <c r="B300" s="132" t="s">
        <v>272</v>
      </c>
      <c r="C300" s="100" t="s">
        <v>103</v>
      </c>
      <c r="D300" s="100" t="s">
        <v>103</v>
      </c>
      <c r="E300" s="100" t="s">
        <v>386</v>
      </c>
      <c r="F300" s="100"/>
      <c r="G300" s="289">
        <f>G301</f>
        <v>475</v>
      </c>
      <c r="H300" s="289">
        <f t="shared" si="217"/>
        <v>50</v>
      </c>
      <c r="I300" s="289">
        <f t="shared" si="217"/>
        <v>525</v>
      </c>
    </row>
    <row r="301" spans="2:9" ht="42" customHeight="1" x14ac:dyDescent="0.2">
      <c r="B301" s="132" t="s">
        <v>330</v>
      </c>
      <c r="C301" s="100" t="s">
        <v>103</v>
      </c>
      <c r="D301" s="100" t="s">
        <v>103</v>
      </c>
      <c r="E301" s="127" t="s">
        <v>458</v>
      </c>
      <c r="F301" s="100"/>
      <c r="G301" s="289">
        <f>G302</f>
        <v>475</v>
      </c>
      <c r="H301" s="289">
        <f t="shared" si="217"/>
        <v>50</v>
      </c>
      <c r="I301" s="289">
        <f t="shared" si="217"/>
        <v>525</v>
      </c>
    </row>
    <row r="302" spans="2:9" ht="25.5" x14ac:dyDescent="0.2">
      <c r="B302" s="101" t="s">
        <v>114</v>
      </c>
      <c r="C302" s="100" t="s">
        <v>103</v>
      </c>
      <c r="D302" s="100" t="s">
        <v>103</v>
      </c>
      <c r="E302" s="127" t="s">
        <v>458</v>
      </c>
      <c r="F302" s="100" t="s">
        <v>115</v>
      </c>
      <c r="G302" s="289">
        <v>475</v>
      </c>
      <c r="H302" s="289">
        <v>50</v>
      </c>
      <c r="I302" s="289">
        <f>G302+H302</f>
        <v>525</v>
      </c>
    </row>
    <row r="303" spans="2:9" x14ac:dyDescent="0.2">
      <c r="B303" s="106" t="s">
        <v>121</v>
      </c>
      <c r="C303" s="100" t="s">
        <v>122</v>
      </c>
      <c r="D303" s="100" t="s">
        <v>150</v>
      </c>
      <c r="E303" s="100"/>
      <c r="F303" s="100"/>
      <c r="G303" s="289">
        <f>G308+G304+G322+G330</f>
        <v>4454.29</v>
      </c>
      <c r="H303" s="289">
        <f>H308+H304+H322+H330</f>
        <v>8886.1304999999993</v>
      </c>
      <c r="I303" s="289">
        <f>I308+I304+I322+I330</f>
        <v>13340.420499999998</v>
      </c>
    </row>
    <row r="304" spans="2:9" x14ac:dyDescent="0.2">
      <c r="B304" s="105" t="s">
        <v>238</v>
      </c>
      <c r="C304" s="100" t="s">
        <v>122</v>
      </c>
      <c r="D304" s="100" t="s">
        <v>42</v>
      </c>
      <c r="E304" s="100"/>
      <c r="F304" s="100"/>
      <c r="G304" s="289">
        <f>G305</f>
        <v>196.69</v>
      </c>
      <c r="H304" s="289">
        <f t="shared" ref="H304:I304" si="218">H305</f>
        <v>0</v>
      </c>
      <c r="I304" s="289">
        <f t="shared" si="218"/>
        <v>196.69</v>
      </c>
    </row>
    <row r="305" spans="2:9" ht="25.5" x14ac:dyDescent="0.2">
      <c r="B305" s="124" t="s">
        <v>167</v>
      </c>
      <c r="C305" s="100" t="s">
        <v>122</v>
      </c>
      <c r="D305" s="100" t="s">
        <v>42</v>
      </c>
      <c r="E305" s="100" t="s">
        <v>135</v>
      </c>
      <c r="F305" s="100"/>
      <c r="G305" s="289">
        <f t="shared" ref="G305:I306" si="219">G306</f>
        <v>196.69</v>
      </c>
      <c r="H305" s="289">
        <f t="shared" si="219"/>
        <v>0</v>
      </c>
      <c r="I305" s="289">
        <f t="shared" si="219"/>
        <v>196.69</v>
      </c>
    </row>
    <row r="306" spans="2:9" x14ac:dyDescent="0.2">
      <c r="B306" s="124" t="s">
        <v>239</v>
      </c>
      <c r="C306" s="100" t="s">
        <v>122</v>
      </c>
      <c r="D306" s="100" t="s">
        <v>42</v>
      </c>
      <c r="E306" s="100" t="s">
        <v>240</v>
      </c>
      <c r="F306" s="100"/>
      <c r="G306" s="289">
        <f t="shared" si="219"/>
        <v>196.69</v>
      </c>
      <c r="H306" s="289">
        <f t="shared" si="219"/>
        <v>0</v>
      </c>
      <c r="I306" s="289">
        <f t="shared" si="219"/>
        <v>196.69</v>
      </c>
    </row>
    <row r="307" spans="2:9" x14ac:dyDescent="0.2">
      <c r="B307" s="101" t="s">
        <v>241</v>
      </c>
      <c r="C307" s="100" t="s">
        <v>122</v>
      </c>
      <c r="D307" s="100" t="s">
        <v>42</v>
      </c>
      <c r="E307" s="100" t="s">
        <v>240</v>
      </c>
      <c r="F307" s="100" t="s">
        <v>242</v>
      </c>
      <c r="G307" s="289">
        <v>196.69</v>
      </c>
      <c r="H307" s="289"/>
      <c r="I307" s="289">
        <f>G307+H307</f>
        <v>196.69</v>
      </c>
    </row>
    <row r="308" spans="2:9" x14ac:dyDescent="0.2">
      <c r="B308" s="106" t="s">
        <v>11</v>
      </c>
      <c r="C308" s="100" t="s">
        <v>122</v>
      </c>
      <c r="D308" s="100" t="s">
        <v>44</v>
      </c>
      <c r="E308" s="100"/>
      <c r="F308" s="100"/>
      <c r="G308" s="289">
        <f>G309+G313+G317</f>
        <v>1329.2</v>
      </c>
      <c r="H308" s="289">
        <f t="shared" ref="H308:I308" si="220">H309+H313+H317</f>
        <v>60</v>
      </c>
      <c r="I308" s="289">
        <f t="shared" si="220"/>
        <v>1389.2</v>
      </c>
    </row>
    <row r="309" spans="2:9" ht="25.5" x14ac:dyDescent="0.2">
      <c r="B309" s="125" t="s">
        <v>171</v>
      </c>
      <c r="C309" s="100" t="s">
        <v>122</v>
      </c>
      <c r="D309" s="100" t="s">
        <v>44</v>
      </c>
      <c r="E309" s="100" t="s">
        <v>172</v>
      </c>
      <c r="F309" s="100"/>
      <c r="G309" s="289">
        <f t="shared" ref="G309:I311" si="221">G310</f>
        <v>320</v>
      </c>
      <c r="H309" s="289">
        <f t="shared" si="221"/>
        <v>0</v>
      </c>
      <c r="I309" s="289">
        <f t="shared" si="221"/>
        <v>320</v>
      </c>
    </row>
    <row r="310" spans="2:9" ht="38.25" x14ac:dyDescent="0.2">
      <c r="B310" s="125" t="s">
        <v>193</v>
      </c>
      <c r="C310" s="100" t="s">
        <v>122</v>
      </c>
      <c r="D310" s="100" t="s">
        <v>44</v>
      </c>
      <c r="E310" s="100" t="s">
        <v>194</v>
      </c>
      <c r="F310" s="100"/>
      <c r="G310" s="289">
        <f t="shared" si="221"/>
        <v>320</v>
      </c>
      <c r="H310" s="289">
        <f t="shared" si="221"/>
        <v>0</v>
      </c>
      <c r="I310" s="289">
        <f t="shared" si="221"/>
        <v>320</v>
      </c>
    </row>
    <row r="311" spans="2:9" ht="38.25" x14ac:dyDescent="0.2">
      <c r="B311" s="125" t="s">
        <v>218</v>
      </c>
      <c r="C311" s="100" t="s">
        <v>122</v>
      </c>
      <c r="D311" s="100" t="s">
        <v>44</v>
      </c>
      <c r="E311" s="100" t="s">
        <v>219</v>
      </c>
      <c r="F311" s="100"/>
      <c r="G311" s="289">
        <f t="shared" si="221"/>
        <v>320</v>
      </c>
      <c r="H311" s="289">
        <f t="shared" si="221"/>
        <v>0</v>
      </c>
      <c r="I311" s="289">
        <f t="shared" si="221"/>
        <v>320</v>
      </c>
    </row>
    <row r="312" spans="2:9" ht="25.5" x14ac:dyDescent="0.2">
      <c r="B312" s="101" t="s">
        <v>251</v>
      </c>
      <c r="C312" s="100" t="s">
        <v>122</v>
      </c>
      <c r="D312" s="100" t="s">
        <v>44</v>
      </c>
      <c r="E312" s="100" t="s">
        <v>243</v>
      </c>
      <c r="F312" s="100" t="s">
        <v>252</v>
      </c>
      <c r="G312" s="289">
        <v>320</v>
      </c>
      <c r="H312" s="289"/>
      <c r="I312" s="289">
        <f>G312+H312</f>
        <v>320</v>
      </c>
    </row>
    <row r="313" spans="2:9" ht="25.5" x14ac:dyDescent="0.2">
      <c r="B313" s="125" t="s">
        <v>78</v>
      </c>
      <c r="C313" s="100" t="s">
        <v>122</v>
      </c>
      <c r="D313" s="100" t="s">
        <v>44</v>
      </c>
      <c r="E313" s="100" t="s">
        <v>98</v>
      </c>
      <c r="F313" s="100"/>
      <c r="G313" s="289">
        <f t="shared" ref="G313:I315" si="222">G314</f>
        <v>200</v>
      </c>
      <c r="H313" s="289">
        <f t="shared" si="222"/>
        <v>0</v>
      </c>
      <c r="I313" s="289">
        <f t="shared" si="222"/>
        <v>200</v>
      </c>
    </row>
    <row r="314" spans="2:9" ht="38.25" x14ac:dyDescent="0.2">
      <c r="B314" s="125" t="s">
        <v>244</v>
      </c>
      <c r="C314" s="100" t="s">
        <v>122</v>
      </c>
      <c r="D314" s="100" t="s">
        <v>44</v>
      </c>
      <c r="E314" s="100" t="s">
        <v>245</v>
      </c>
      <c r="F314" s="100"/>
      <c r="G314" s="289">
        <f t="shared" si="222"/>
        <v>200</v>
      </c>
      <c r="H314" s="289">
        <f t="shared" si="222"/>
        <v>0</v>
      </c>
      <c r="I314" s="289">
        <f t="shared" si="222"/>
        <v>200</v>
      </c>
    </row>
    <row r="315" spans="2:9" ht="25.5" x14ac:dyDescent="0.2">
      <c r="B315" s="125" t="s">
        <v>246</v>
      </c>
      <c r="C315" s="100" t="s">
        <v>122</v>
      </c>
      <c r="D315" s="100" t="s">
        <v>44</v>
      </c>
      <c r="E315" s="127" t="s">
        <v>261</v>
      </c>
      <c r="F315" s="100"/>
      <c r="G315" s="289">
        <f t="shared" si="222"/>
        <v>200</v>
      </c>
      <c r="H315" s="289">
        <f t="shared" si="222"/>
        <v>0</v>
      </c>
      <c r="I315" s="289">
        <f t="shared" si="222"/>
        <v>200</v>
      </c>
    </row>
    <row r="316" spans="2:9" ht="25.5" x14ac:dyDescent="0.2">
      <c r="B316" s="101" t="s">
        <v>251</v>
      </c>
      <c r="C316" s="100" t="s">
        <v>122</v>
      </c>
      <c r="D316" s="100" t="s">
        <v>44</v>
      </c>
      <c r="E316" s="100" t="s">
        <v>247</v>
      </c>
      <c r="F316" s="100" t="s">
        <v>252</v>
      </c>
      <c r="G316" s="289">
        <v>200</v>
      </c>
      <c r="H316" s="289"/>
      <c r="I316" s="289">
        <f>G316+H316</f>
        <v>200</v>
      </c>
    </row>
    <row r="317" spans="2:9" ht="25.5" x14ac:dyDescent="0.2">
      <c r="B317" s="124" t="s">
        <v>167</v>
      </c>
      <c r="C317" s="100" t="s">
        <v>122</v>
      </c>
      <c r="D317" s="100" t="s">
        <v>44</v>
      </c>
      <c r="E317" s="100" t="s">
        <v>135</v>
      </c>
      <c r="F317" s="100"/>
      <c r="G317" s="289">
        <f>G320+G318</f>
        <v>809.2</v>
      </c>
      <c r="H317" s="289">
        <f t="shared" ref="H317:I317" si="223">H320+H318</f>
        <v>60</v>
      </c>
      <c r="I317" s="289">
        <f t="shared" si="223"/>
        <v>869.2</v>
      </c>
    </row>
    <row r="318" spans="2:9" ht="25.5" x14ac:dyDescent="0.2">
      <c r="B318" s="130" t="s">
        <v>248</v>
      </c>
      <c r="C318" s="100" t="s">
        <v>122</v>
      </c>
      <c r="D318" s="100" t="s">
        <v>44</v>
      </c>
      <c r="E318" s="100" t="s">
        <v>249</v>
      </c>
      <c r="F318" s="100"/>
      <c r="G318" s="289">
        <f t="shared" ref="G318:I318" si="224">G319</f>
        <v>200</v>
      </c>
      <c r="H318" s="289">
        <f t="shared" si="224"/>
        <v>60</v>
      </c>
      <c r="I318" s="289">
        <f t="shared" si="224"/>
        <v>260</v>
      </c>
    </row>
    <row r="319" spans="2:9" ht="25.5" x14ac:dyDescent="0.2">
      <c r="B319" s="101" t="s">
        <v>125</v>
      </c>
      <c r="C319" s="100" t="s">
        <v>122</v>
      </c>
      <c r="D319" s="100" t="s">
        <v>44</v>
      </c>
      <c r="E319" s="100" t="s">
        <v>249</v>
      </c>
      <c r="F319" s="100" t="s">
        <v>126</v>
      </c>
      <c r="G319" s="289">
        <v>200</v>
      </c>
      <c r="H319" s="289">
        <v>60</v>
      </c>
      <c r="I319" s="289">
        <f>G319+H319</f>
        <v>260</v>
      </c>
    </row>
    <row r="320" spans="2:9" ht="76.5" customHeight="1" x14ac:dyDescent="0.2">
      <c r="B320" s="124" t="s">
        <v>297</v>
      </c>
      <c r="C320" s="100" t="s">
        <v>122</v>
      </c>
      <c r="D320" s="100" t="s">
        <v>44</v>
      </c>
      <c r="E320" s="100" t="s">
        <v>250</v>
      </c>
      <c r="F320" s="100"/>
      <c r="G320" s="289">
        <f t="shared" ref="G320:I320" si="225">G321</f>
        <v>609.20000000000005</v>
      </c>
      <c r="H320" s="289">
        <f t="shared" si="225"/>
        <v>0</v>
      </c>
      <c r="I320" s="289">
        <f t="shared" si="225"/>
        <v>609.20000000000005</v>
      </c>
    </row>
    <row r="321" spans="2:9" ht="25.5" x14ac:dyDescent="0.2">
      <c r="B321" s="101" t="s">
        <v>251</v>
      </c>
      <c r="C321" s="100" t="s">
        <v>122</v>
      </c>
      <c r="D321" s="100" t="s">
        <v>44</v>
      </c>
      <c r="E321" s="100" t="s">
        <v>250</v>
      </c>
      <c r="F321" s="100" t="s">
        <v>252</v>
      </c>
      <c r="G321" s="289">
        <v>609.20000000000005</v>
      </c>
      <c r="H321" s="289"/>
      <c r="I321" s="289">
        <f>G321+H321</f>
        <v>609.20000000000005</v>
      </c>
    </row>
    <row r="322" spans="2:9" x14ac:dyDescent="0.2">
      <c r="B322" s="101" t="s">
        <v>10</v>
      </c>
      <c r="C322" s="100" t="s">
        <v>122</v>
      </c>
      <c r="D322" s="100" t="s">
        <v>45</v>
      </c>
      <c r="E322" s="100"/>
      <c r="F322" s="100"/>
      <c r="G322" s="289">
        <f>G323+G327</f>
        <v>2005.4</v>
      </c>
      <c r="H322" s="289">
        <f t="shared" ref="H322:I322" si="226">H323+H327</f>
        <v>8826.1304999999993</v>
      </c>
      <c r="I322" s="289">
        <f t="shared" si="226"/>
        <v>10831.530499999999</v>
      </c>
    </row>
    <row r="323" spans="2:9" ht="25.5" x14ac:dyDescent="0.2">
      <c r="B323" s="125" t="s">
        <v>78</v>
      </c>
      <c r="C323" s="100" t="s">
        <v>122</v>
      </c>
      <c r="D323" s="100" t="s">
        <v>45</v>
      </c>
      <c r="E323" s="100" t="s">
        <v>98</v>
      </c>
      <c r="F323" s="100"/>
      <c r="G323" s="289">
        <f t="shared" ref="G323:I325" si="227">G324</f>
        <v>2005.4</v>
      </c>
      <c r="H323" s="289">
        <f t="shared" si="227"/>
        <v>0</v>
      </c>
      <c r="I323" s="289">
        <f t="shared" si="227"/>
        <v>2005.4</v>
      </c>
    </row>
    <row r="324" spans="2:9" ht="25.5" x14ac:dyDescent="0.2">
      <c r="B324" s="125" t="s">
        <v>79</v>
      </c>
      <c r="C324" s="100" t="s">
        <v>122</v>
      </c>
      <c r="D324" s="100" t="s">
        <v>45</v>
      </c>
      <c r="E324" s="100" t="s">
        <v>99</v>
      </c>
      <c r="F324" s="100"/>
      <c r="G324" s="289">
        <f t="shared" si="227"/>
        <v>2005.4</v>
      </c>
      <c r="H324" s="289">
        <f t="shared" si="227"/>
        <v>0</v>
      </c>
      <c r="I324" s="289">
        <f t="shared" si="227"/>
        <v>2005.4</v>
      </c>
    </row>
    <row r="325" spans="2:9" ht="89.25" x14ac:dyDescent="0.2">
      <c r="B325" s="125" t="s">
        <v>123</v>
      </c>
      <c r="C325" s="100" t="s">
        <v>122</v>
      </c>
      <c r="D325" s="100" t="s">
        <v>45</v>
      </c>
      <c r="E325" s="100" t="s">
        <v>124</v>
      </c>
      <c r="F325" s="100"/>
      <c r="G325" s="289">
        <f t="shared" si="227"/>
        <v>2005.4</v>
      </c>
      <c r="H325" s="289">
        <f t="shared" si="227"/>
        <v>0</v>
      </c>
      <c r="I325" s="289">
        <f t="shared" si="227"/>
        <v>2005.4</v>
      </c>
    </row>
    <row r="326" spans="2:9" ht="25.5" x14ac:dyDescent="0.2">
      <c r="B326" s="101" t="s">
        <v>125</v>
      </c>
      <c r="C326" s="100" t="s">
        <v>122</v>
      </c>
      <c r="D326" s="100" t="s">
        <v>45</v>
      </c>
      <c r="E326" s="100" t="s">
        <v>124</v>
      </c>
      <c r="F326" s="100" t="s">
        <v>126</v>
      </c>
      <c r="G326" s="289">
        <v>2005.4</v>
      </c>
      <c r="H326" s="289"/>
      <c r="I326" s="289">
        <f>G326+H326</f>
        <v>2005.4</v>
      </c>
    </row>
    <row r="327" spans="2:9" ht="25.5" x14ac:dyDescent="0.2">
      <c r="B327" s="217" t="s">
        <v>167</v>
      </c>
      <c r="C327" s="100" t="s">
        <v>122</v>
      </c>
      <c r="D327" s="100" t="s">
        <v>45</v>
      </c>
      <c r="E327" s="100" t="s">
        <v>135</v>
      </c>
      <c r="F327" s="100"/>
      <c r="G327" s="289">
        <f>G328</f>
        <v>0</v>
      </c>
      <c r="H327" s="289">
        <f t="shared" ref="H327:I328" si="228">H328</f>
        <v>8826.1304999999993</v>
      </c>
      <c r="I327" s="289">
        <f t="shared" si="228"/>
        <v>8826.1304999999993</v>
      </c>
    </row>
    <row r="328" spans="2:9" x14ac:dyDescent="0.2">
      <c r="B328" s="4" t="s">
        <v>382</v>
      </c>
      <c r="C328" s="100" t="s">
        <v>122</v>
      </c>
      <c r="D328" s="100" t="s">
        <v>45</v>
      </c>
      <c r="E328" s="100" t="s">
        <v>384</v>
      </c>
      <c r="F328" s="100"/>
      <c r="G328" s="289">
        <f>G329</f>
        <v>0</v>
      </c>
      <c r="H328" s="289">
        <f t="shared" si="228"/>
        <v>8826.1304999999993</v>
      </c>
      <c r="I328" s="289">
        <f t="shared" si="228"/>
        <v>8826.1304999999993</v>
      </c>
    </row>
    <row r="329" spans="2:9" ht="25.5" x14ac:dyDescent="0.2">
      <c r="B329" s="101" t="s">
        <v>383</v>
      </c>
      <c r="C329" s="100" t="s">
        <v>122</v>
      </c>
      <c r="D329" s="100" t="s">
        <v>45</v>
      </c>
      <c r="E329" s="100" t="s">
        <v>384</v>
      </c>
      <c r="F329" s="100" t="s">
        <v>385</v>
      </c>
      <c r="G329" s="289"/>
      <c r="H329" s="289">
        <f>100+8826.1305-100</f>
        <v>8826.1304999999993</v>
      </c>
      <c r="I329" s="289">
        <f>G329+H329</f>
        <v>8826.1304999999993</v>
      </c>
    </row>
    <row r="330" spans="2:9" x14ac:dyDescent="0.2">
      <c r="B330" s="105" t="s">
        <v>9</v>
      </c>
      <c r="C330" s="100" t="s">
        <v>122</v>
      </c>
      <c r="D330" s="100" t="s">
        <v>47</v>
      </c>
      <c r="E330" s="100"/>
      <c r="F330" s="100"/>
      <c r="G330" s="289">
        <f>G331+G336</f>
        <v>923</v>
      </c>
      <c r="H330" s="289">
        <f t="shared" ref="H330:I330" si="229">H331+H336</f>
        <v>0</v>
      </c>
      <c r="I330" s="289">
        <f t="shared" si="229"/>
        <v>923</v>
      </c>
    </row>
    <row r="331" spans="2:9" x14ac:dyDescent="0.2">
      <c r="B331" s="124" t="s">
        <v>331</v>
      </c>
      <c r="C331" s="100" t="s">
        <v>122</v>
      </c>
      <c r="D331" s="100" t="s">
        <v>47</v>
      </c>
      <c r="E331" s="100" t="s">
        <v>135</v>
      </c>
      <c r="F331" s="100"/>
      <c r="G331" s="289">
        <f>G332+G334</f>
        <v>603</v>
      </c>
      <c r="H331" s="289">
        <f t="shared" ref="H331:I331" si="230">H332+H334</f>
        <v>0</v>
      </c>
      <c r="I331" s="289">
        <f t="shared" si="230"/>
        <v>603</v>
      </c>
    </row>
    <row r="332" spans="2:9" ht="25.5" x14ac:dyDescent="0.2">
      <c r="B332" s="148" t="s">
        <v>327</v>
      </c>
      <c r="C332" s="100" t="s">
        <v>122</v>
      </c>
      <c r="D332" s="100" t="s">
        <v>47</v>
      </c>
      <c r="E332" s="100" t="s">
        <v>332</v>
      </c>
      <c r="F332" s="100"/>
      <c r="G332" s="289">
        <f>G333</f>
        <v>550</v>
      </c>
      <c r="H332" s="289">
        <f t="shared" ref="H332:I332" si="231">H333</f>
        <v>0</v>
      </c>
      <c r="I332" s="289">
        <f t="shared" si="231"/>
        <v>550</v>
      </c>
    </row>
    <row r="333" spans="2:9" ht="25.5" x14ac:dyDescent="0.2">
      <c r="B333" s="101" t="s">
        <v>114</v>
      </c>
      <c r="C333" s="100" t="s">
        <v>122</v>
      </c>
      <c r="D333" s="100" t="s">
        <v>47</v>
      </c>
      <c r="E333" s="100" t="s">
        <v>332</v>
      </c>
      <c r="F333" s="100" t="s">
        <v>115</v>
      </c>
      <c r="G333" s="289">
        <v>550</v>
      </c>
      <c r="H333" s="289"/>
      <c r="I333" s="289">
        <f>G333+H333</f>
        <v>550</v>
      </c>
    </row>
    <row r="334" spans="2:9" ht="25.5" x14ac:dyDescent="0.2">
      <c r="B334" s="130" t="s">
        <v>253</v>
      </c>
      <c r="C334" s="100" t="s">
        <v>122</v>
      </c>
      <c r="D334" s="100" t="s">
        <v>47</v>
      </c>
      <c r="E334" s="100" t="s">
        <v>254</v>
      </c>
      <c r="F334" s="100"/>
      <c r="G334" s="289">
        <f t="shared" ref="G334:I334" si="232">G335</f>
        <v>53</v>
      </c>
      <c r="H334" s="289">
        <f t="shared" si="232"/>
        <v>0</v>
      </c>
      <c r="I334" s="289">
        <f t="shared" si="232"/>
        <v>53</v>
      </c>
    </row>
    <row r="335" spans="2:9" ht="38.25" x14ac:dyDescent="0.2">
      <c r="B335" s="101" t="s">
        <v>106</v>
      </c>
      <c r="C335" s="100" t="s">
        <v>122</v>
      </c>
      <c r="D335" s="100" t="s">
        <v>47</v>
      </c>
      <c r="E335" s="100" t="s">
        <v>254</v>
      </c>
      <c r="F335" s="100" t="s">
        <v>107</v>
      </c>
      <c r="G335" s="289">
        <v>53</v>
      </c>
      <c r="H335" s="289"/>
      <c r="I335" s="289">
        <f>G335+H335</f>
        <v>53</v>
      </c>
    </row>
    <row r="336" spans="2:9" ht="25.5" x14ac:dyDescent="0.2">
      <c r="B336" s="125" t="s">
        <v>78</v>
      </c>
      <c r="C336" s="100" t="s">
        <v>122</v>
      </c>
      <c r="D336" s="100" t="s">
        <v>47</v>
      </c>
      <c r="E336" s="100" t="s">
        <v>98</v>
      </c>
      <c r="F336" s="100"/>
      <c r="G336" s="289">
        <f>G337</f>
        <v>320</v>
      </c>
      <c r="H336" s="289">
        <f t="shared" ref="H336:I338" si="233">H337</f>
        <v>0</v>
      </c>
      <c r="I336" s="289">
        <f t="shared" si="233"/>
        <v>320</v>
      </c>
    </row>
    <row r="337" spans="2:9" ht="38.25" x14ac:dyDescent="0.2">
      <c r="B337" s="125" t="s">
        <v>272</v>
      </c>
      <c r="C337" s="100" t="s">
        <v>122</v>
      </c>
      <c r="D337" s="100" t="s">
        <v>47</v>
      </c>
      <c r="E337" s="126" t="s">
        <v>386</v>
      </c>
      <c r="F337" s="100"/>
      <c r="G337" s="289">
        <f>G338</f>
        <v>320</v>
      </c>
      <c r="H337" s="289">
        <f t="shared" si="233"/>
        <v>0</v>
      </c>
      <c r="I337" s="289">
        <f t="shared" si="233"/>
        <v>320</v>
      </c>
    </row>
    <row r="338" spans="2:9" ht="38.25" x14ac:dyDescent="0.2">
      <c r="B338" s="125" t="s">
        <v>273</v>
      </c>
      <c r="C338" s="100" t="s">
        <v>122</v>
      </c>
      <c r="D338" s="100" t="s">
        <v>47</v>
      </c>
      <c r="E338" s="126" t="s">
        <v>387</v>
      </c>
      <c r="F338" s="100"/>
      <c r="G338" s="289">
        <f>G339</f>
        <v>320</v>
      </c>
      <c r="H338" s="289">
        <f t="shared" si="233"/>
        <v>0</v>
      </c>
      <c r="I338" s="289">
        <f t="shared" si="233"/>
        <v>320</v>
      </c>
    </row>
    <row r="339" spans="2:9" ht="25.5" x14ac:dyDescent="0.2">
      <c r="B339" s="101" t="s">
        <v>114</v>
      </c>
      <c r="C339" s="100" t="s">
        <v>122</v>
      </c>
      <c r="D339" s="100" t="s">
        <v>47</v>
      </c>
      <c r="E339" s="126" t="s">
        <v>387</v>
      </c>
      <c r="F339" s="100" t="s">
        <v>115</v>
      </c>
      <c r="G339" s="289">
        <v>320</v>
      </c>
      <c r="H339" s="289"/>
      <c r="I339" s="289">
        <f>G339+H339</f>
        <v>320</v>
      </c>
    </row>
    <row r="340" spans="2:9" x14ac:dyDescent="0.2">
      <c r="B340" s="101" t="s">
        <v>274</v>
      </c>
      <c r="C340" s="100" t="s">
        <v>133</v>
      </c>
      <c r="D340" s="100"/>
      <c r="E340" s="100"/>
      <c r="F340" s="100"/>
      <c r="G340" s="289">
        <f>G341+G347</f>
        <v>607.5</v>
      </c>
      <c r="H340" s="289">
        <f t="shared" ref="H340:I340" si="234">H341+H347</f>
        <v>1732.73</v>
      </c>
      <c r="I340" s="289">
        <f t="shared" si="234"/>
        <v>2340.23</v>
      </c>
    </row>
    <row r="341" spans="2:9" x14ac:dyDescent="0.2">
      <c r="B341" s="105" t="s">
        <v>275</v>
      </c>
      <c r="C341" s="100" t="s">
        <v>133</v>
      </c>
      <c r="D341" s="100" t="s">
        <v>42</v>
      </c>
      <c r="E341" s="100"/>
      <c r="F341" s="100"/>
      <c r="G341" s="289">
        <f>+G342</f>
        <v>607.5</v>
      </c>
      <c r="H341" s="289">
        <f t="shared" ref="H341:I341" si="235">+H342</f>
        <v>0</v>
      </c>
      <c r="I341" s="289">
        <f t="shared" si="235"/>
        <v>607.5</v>
      </c>
    </row>
    <row r="342" spans="2:9" ht="25.5" x14ac:dyDescent="0.2">
      <c r="B342" s="125" t="s">
        <v>78</v>
      </c>
      <c r="C342" s="100" t="s">
        <v>133</v>
      </c>
      <c r="D342" s="100" t="s">
        <v>42</v>
      </c>
      <c r="E342" s="100" t="s">
        <v>98</v>
      </c>
      <c r="F342" s="100"/>
      <c r="G342" s="289">
        <f t="shared" ref="G342:I343" si="236">G343</f>
        <v>607.5</v>
      </c>
      <c r="H342" s="289">
        <f t="shared" si="236"/>
        <v>0</v>
      </c>
      <c r="I342" s="289">
        <f t="shared" si="236"/>
        <v>607.5</v>
      </c>
    </row>
    <row r="343" spans="2:9" ht="38.25" x14ac:dyDescent="0.2">
      <c r="B343" s="125" t="s">
        <v>244</v>
      </c>
      <c r="C343" s="100" t="s">
        <v>133</v>
      </c>
      <c r="D343" s="100" t="s">
        <v>42</v>
      </c>
      <c r="E343" s="100" t="s">
        <v>245</v>
      </c>
      <c r="F343" s="100"/>
      <c r="G343" s="289">
        <f t="shared" si="236"/>
        <v>607.5</v>
      </c>
      <c r="H343" s="289">
        <f t="shared" si="236"/>
        <v>0</v>
      </c>
      <c r="I343" s="289">
        <f t="shared" si="236"/>
        <v>607.5</v>
      </c>
    </row>
    <row r="344" spans="2:9" ht="38.25" x14ac:dyDescent="0.2">
      <c r="B344" s="125" t="s">
        <v>276</v>
      </c>
      <c r="C344" s="100" t="s">
        <v>133</v>
      </c>
      <c r="D344" s="100" t="s">
        <v>42</v>
      </c>
      <c r="E344" s="100" t="s">
        <v>277</v>
      </c>
      <c r="F344" s="100"/>
      <c r="G344" s="289">
        <f>G345+G346</f>
        <v>607.5</v>
      </c>
      <c r="H344" s="289">
        <f t="shared" ref="H344:I344" si="237">H345+H346</f>
        <v>0</v>
      </c>
      <c r="I344" s="289">
        <f t="shared" si="237"/>
        <v>607.5</v>
      </c>
    </row>
    <row r="345" spans="2:9" ht="38.25" x14ac:dyDescent="0.2">
      <c r="B345" s="101" t="s">
        <v>108</v>
      </c>
      <c r="C345" s="100" t="s">
        <v>133</v>
      </c>
      <c r="D345" s="100" t="s">
        <v>42</v>
      </c>
      <c r="E345" s="100" t="s">
        <v>277</v>
      </c>
      <c r="F345" s="100" t="s">
        <v>109</v>
      </c>
      <c r="G345" s="289">
        <v>100</v>
      </c>
      <c r="H345" s="289"/>
      <c r="I345" s="289">
        <f>G345+H345</f>
        <v>100</v>
      </c>
    </row>
    <row r="346" spans="2:9" ht="25.5" x14ac:dyDescent="0.2">
      <c r="B346" s="101" t="s">
        <v>114</v>
      </c>
      <c r="C346" s="100" t="s">
        <v>133</v>
      </c>
      <c r="D346" s="100" t="s">
        <v>42</v>
      </c>
      <c r="E346" s="100" t="s">
        <v>277</v>
      </c>
      <c r="F346" s="100" t="s">
        <v>115</v>
      </c>
      <c r="G346" s="289">
        <v>507.5</v>
      </c>
      <c r="H346" s="289"/>
      <c r="I346" s="289">
        <f>G346+H346</f>
        <v>507.5</v>
      </c>
    </row>
    <row r="347" spans="2:9" x14ac:dyDescent="0.2">
      <c r="B347" s="273" t="s">
        <v>436</v>
      </c>
      <c r="C347" s="100" t="s">
        <v>133</v>
      </c>
      <c r="D347" s="100" t="s">
        <v>46</v>
      </c>
      <c r="E347" s="100"/>
      <c r="F347" s="100"/>
      <c r="G347" s="289">
        <f>G348</f>
        <v>0</v>
      </c>
      <c r="H347" s="289">
        <f t="shared" ref="H347:I348" si="238">H348</f>
        <v>1732.73</v>
      </c>
      <c r="I347" s="289">
        <f t="shared" si="238"/>
        <v>1732.73</v>
      </c>
    </row>
    <row r="348" spans="2:9" ht="25.5" x14ac:dyDescent="0.2">
      <c r="B348" s="274" t="s">
        <v>78</v>
      </c>
      <c r="C348" s="100" t="s">
        <v>133</v>
      </c>
      <c r="D348" s="100" t="s">
        <v>46</v>
      </c>
      <c r="E348" s="100" t="s">
        <v>98</v>
      </c>
      <c r="F348" s="100"/>
      <c r="G348" s="289">
        <f>G349</f>
        <v>0</v>
      </c>
      <c r="H348" s="289">
        <f>H349</f>
        <v>1732.73</v>
      </c>
      <c r="I348" s="289">
        <f t="shared" si="238"/>
        <v>1732.73</v>
      </c>
    </row>
    <row r="349" spans="2:9" ht="38.25" x14ac:dyDescent="0.2">
      <c r="B349" s="224" t="s">
        <v>244</v>
      </c>
      <c r="C349" s="100" t="s">
        <v>133</v>
      </c>
      <c r="D349" s="100" t="s">
        <v>46</v>
      </c>
      <c r="E349" s="100" t="s">
        <v>245</v>
      </c>
      <c r="F349" s="100"/>
      <c r="G349" s="289">
        <f>G350+G353+G356</f>
        <v>0</v>
      </c>
      <c r="H349" s="289">
        <f>H350+H353+H356</f>
        <v>1732.73</v>
      </c>
      <c r="I349" s="289">
        <f t="shared" ref="I349" si="239">I350+I353+I356</f>
        <v>1732.73</v>
      </c>
    </row>
    <row r="350" spans="2:9" ht="25.5" x14ac:dyDescent="0.2">
      <c r="B350" s="224" t="s">
        <v>263</v>
      </c>
      <c r="C350" s="100" t="s">
        <v>133</v>
      </c>
      <c r="D350" s="100" t="s">
        <v>46</v>
      </c>
      <c r="E350" s="100" t="s">
        <v>264</v>
      </c>
      <c r="F350" s="100"/>
      <c r="G350" s="289">
        <f>G351</f>
        <v>0</v>
      </c>
      <c r="H350" s="289">
        <f t="shared" ref="H350:I351" si="240">H351</f>
        <v>402.51</v>
      </c>
      <c r="I350" s="289">
        <f t="shared" si="240"/>
        <v>402.51</v>
      </c>
    </row>
    <row r="351" spans="2:9" ht="25.5" x14ac:dyDescent="0.2">
      <c r="B351" s="224" t="s">
        <v>437</v>
      </c>
      <c r="C351" s="100" t="s">
        <v>133</v>
      </c>
      <c r="D351" s="100" t="s">
        <v>46</v>
      </c>
      <c r="E351" s="100" t="s">
        <v>440</v>
      </c>
      <c r="F351" s="100"/>
      <c r="G351" s="289">
        <f>G352</f>
        <v>0</v>
      </c>
      <c r="H351" s="289">
        <f t="shared" si="240"/>
        <v>402.51</v>
      </c>
      <c r="I351" s="289">
        <f t="shared" si="240"/>
        <v>402.51</v>
      </c>
    </row>
    <row r="352" spans="2:9" ht="38.25" x14ac:dyDescent="0.2">
      <c r="B352" s="101" t="s">
        <v>388</v>
      </c>
      <c r="C352" s="100" t="s">
        <v>133</v>
      </c>
      <c r="D352" s="100" t="s">
        <v>46</v>
      </c>
      <c r="E352" s="100" t="s">
        <v>440</v>
      </c>
      <c r="F352" s="100" t="s">
        <v>83</v>
      </c>
      <c r="G352" s="289"/>
      <c r="H352" s="289">
        <f>564.87-162.36</f>
        <v>402.51</v>
      </c>
      <c r="I352" s="289">
        <f>G352+H352</f>
        <v>402.51</v>
      </c>
    </row>
    <row r="353" spans="2:9" ht="38.25" x14ac:dyDescent="0.2">
      <c r="B353" s="224" t="s">
        <v>266</v>
      </c>
      <c r="C353" s="100" t="s">
        <v>133</v>
      </c>
      <c r="D353" s="100" t="s">
        <v>46</v>
      </c>
      <c r="E353" s="100" t="s">
        <v>267</v>
      </c>
      <c r="F353" s="100"/>
      <c r="G353" s="289">
        <f>G354</f>
        <v>0</v>
      </c>
      <c r="H353" s="289">
        <f t="shared" ref="H353:I354" si="241">H354</f>
        <v>1211.18</v>
      </c>
      <c r="I353" s="289">
        <f t="shared" si="241"/>
        <v>1211.18</v>
      </c>
    </row>
    <row r="354" spans="2:9" ht="25.5" x14ac:dyDescent="0.2">
      <c r="B354" s="224" t="s">
        <v>438</v>
      </c>
      <c r="C354" s="100" t="s">
        <v>133</v>
      </c>
      <c r="D354" s="100" t="s">
        <v>46</v>
      </c>
      <c r="E354" s="100" t="s">
        <v>441</v>
      </c>
      <c r="F354" s="100"/>
      <c r="G354" s="289">
        <f>G355</f>
        <v>0</v>
      </c>
      <c r="H354" s="289">
        <f t="shared" si="241"/>
        <v>1211.18</v>
      </c>
      <c r="I354" s="289">
        <f t="shared" si="241"/>
        <v>1211.18</v>
      </c>
    </row>
    <row r="355" spans="2:9" ht="38.25" x14ac:dyDescent="0.2">
      <c r="B355" s="101" t="s">
        <v>388</v>
      </c>
      <c r="C355" s="100" t="s">
        <v>133</v>
      </c>
      <c r="D355" s="100" t="s">
        <v>46</v>
      </c>
      <c r="E355" s="100" t="s">
        <v>441</v>
      </c>
      <c r="F355" s="100" t="s">
        <v>83</v>
      </c>
      <c r="G355" s="289"/>
      <c r="H355" s="289">
        <v>1211.18</v>
      </c>
      <c r="I355" s="289">
        <f>G355+H355</f>
        <v>1211.18</v>
      </c>
    </row>
    <row r="356" spans="2:9" ht="51" x14ac:dyDescent="0.2">
      <c r="B356" s="101" t="s">
        <v>270</v>
      </c>
      <c r="C356" s="100" t="s">
        <v>133</v>
      </c>
      <c r="D356" s="100" t="s">
        <v>46</v>
      </c>
      <c r="E356" s="225" t="s">
        <v>442</v>
      </c>
      <c r="F356" s="100"/>
      <c r="G356" s="289">
        <f>G357</f>
        <v>0</v>
      </c>
      <c r="H356" s="289">
        <f t="shared" ref="H356:I357" si="242">H357</f>
        <v>119.04</v>
      </c>
      <c r="I356" s="289">
        <f t="shared" si="242"/>
        <v>119.04</v>
      </c>
    </row>
    <row r="357" spans="2:9" ht="25.5" x14ac:dyDescent="0.2">
      <c r="B357" s="224" t="s">
        <v>439</v>
      </c>
      <c r="C357" s="100" t="s">
        <v>133</v>
      </c>
      <c r="D357" s="100" t="s">
        <v>46</v>
      </c>
      <c r="E357" s="100" t="s">
        <v>443</v>
      </c>
      <c r="F357" s="100"/>
      <c r="G357" s="289">
        <f>G358</f>
        <v>0</v>
      </c>
      <c r="H357" s="289">
        <f t="shared" si="242"/>
        <v>119.04</v>
      </c>
      <c r="I357" s="289">
        <f t="shared" si="242"/>
        <v>119.04</v>
      </c>
    </row>
    <row r="358" spans="2:9" ht="38.25" x14ac:dyDescent="0.2">
      <c r="B358" s="101" t="s">
        <v>106</v>
      </c>
      <c r="C358" s="100" t="s">
        <v>133</v>
      </c>
      <c r="D358" s="100" t="s">
        <v>46</v>
      </c>
      <c r="E358" s="100" t="s">
        <v>443</v>
      </c>
      <c r="F358" s="100" t="s">
        <v>107</v>
      </c>
      <c r="G358" s="289"/>
      <c r="H358" s="289">
        <v>119.04</v>
      </c>
      <c r="I358" s="289">
        <f>G358+H358</f>
        <v>119.04</v>
      </c>
    </row>
    <row r="359" spans="2:9" x14ac:dyDescent="0.2">
      <c r="B359" s="105" t="s">
        <v>255</v>
      </c>
      <c r="C359" s="100" t="s">
        <v>202</v>
      </c>
      <c r="D359" s="100"/>
      <c r="E359" s="100"/>
      <c r="F359" s="100"/>
      <c r="G359" s="289">
        <f>G360</f>
        <v>1519.04</v>
      </c>
      <c r="H359" s="289">
        <f t="shared" ref="H359:I360" si="243">H360</f>
        <v>0</v>
      </c>
      <c r="I359" s="289">
        <f t="shared" si="243"/>
        <v>1519.04</v>
      </c>
    </row>
    <row r="360" spans="2:9" x14ac:dyDescent="0.2">
      <c r="B360" s="105" t="s">
        <v>12</v>
      </c>
      <c r="C360" s="100" t="s">
        <v>202</v>
      </c>
      <c r="D360" s="100" t="s">
        <v>43</v>
      </c>
      <c r="E360" s="100"/>
      <c r="F360" s="100"/>
      <c r="G360" s="290">
        <f>G361</f>
        <v>1519.04</v>
      </c>
      <c r="H360" s="290">
        <f t="shared" si="243"/>
        <v>0</v>
      </c>
      <c r="I360" s="290">
        <f t="shared" si="243"/>
        <v>1519.04</v>
      </c>
    </row>
    <row r="361" spans="2:9" ht="25.5" x14ac:dyDescent="0.2">
      <c r="B361" s="125" t="s">
        <v>171</v>
      </c>
      <c r="C361" s="100" t="s">
        <v>202</v>
      </c>
      <c r="D361" s="100" t="s">
        <v>43</v>
      </c>
      <c r="E361" s="100" t="s">
        <v>256</v>
      </c>
      <c r="F361" s="100"/>
      <c r="G361" s="290">
        <f t="shared" ref="G361:I363" si="244">G362</f>
        <v>1519.04</v>
      </c>
      <c r="H361" s="290">
        <f t="shared" si="244"/>
        <v>0</v>
      </c>
      <c r="I361" s="290">
        <f t="shared" si="244"/>
        <v>1519.04</v>
      </c>
    </row>
    <row r="362" spans="2:9" ht="51" x14ac:dyDescent="0.2">
      <c r="B362" s="125" t="s">
        <v>257</v>
      </c>
      <c r="C362" s="100" t="s">
        <v>202</v>
      </c>
      <c r="D362" s="100" t="s">
        <v>43</v>
      </c>
      <c r="E362" s="100" t="s">
        <v>232</v>
      </c>
      <c r="F362" s="100"/>
      <c r="G362" s="289">
        <f t="shared" si="244"/>
        <v>1519.04</v>
      </c>
      <c r="H362" s="289">
        <f t="shared" si="244"/>
        <v>0</v>
      </c>
      <c r="I362" s="289">
        <f t="shared" si="244"/>
        <v>1519.04</v>
      </c>
    </row>
    <row r="363" spans="2:9" ht="38.25" x14ac:dyDescent="0.2">
      <c r="B363" s="125" t="s">
        <v>258</v>
      </c>
      <c r="C363" s="100" t="s">
        <v>202</v>
      </c>
      <c r="D363" s="100" t="s">
        <v>43</v>
      </c>
      <c r="E363" s="100" t="s">
        <v>259</v>
      </c>
      <c r="F363" s="100"/>
      <c r="G363" s="289">
        <f>G364</f>
        <v>1519.04</v>
      </c>
      <c r="H363" s="289">
        <f t="shared" si="244"/>
        <v>0</v>
      </c>
      <c r="I363" s="289">
        <f t="shared" si="244"/>
        <v>1519.04</v>
      </c>
    </row>
    <row r="364" spans="2:9" ht="51" x14ac:dyDescent="0.2">
      <c r="B364" s="101" t="s">
        <v>260</v>
      </c>
      <c r="C364" s="100" t="s">
        <v>202</v>
      </c>
      <c r="D364" s="100" t="s">
        <v>43</v>
      </c>
      <c r="E364" s="100" t="s">
        <v>259</v>
      </c>
      <c r="F364" s="100" t="s">
        <v>216</v>
      </c>
      <c r="G364" s="289">
        <v>1519.04</v>
      </c>
      <c r="H364" s="289"/>
      <c r="I364" s="289">
        <f>G364+H364</f>
        <v>1519.04</v>
      </c>
    </row>
    <row r="365" spans="2:9" ht="25.5" x14ac:dyDescent="0.2">
      <c r="B365" s="106" t="s">
        <v>142</v>
      </c>
      <c r="C365" s="100" t="s">
        <v>139</v>
      </c>
      <c r="D365" s="100"/>
      <c r="E365" s="100"/>
      <c r="F365" s="100"/>
      <c r="G365" s="289">
        <f>G366</f>
        <v>227</v>
      </c>
      <c r="H365" s="289">
        <f t="shared" ref="H365:I368" si="245">H366</f>
        <v>0</v>
      </c>
      <c r="I365" s="289">
        <f t="shared" si="245"/>
        <v>227</v>
      </c>
    </row>
    <row r="366" spans="2:9" ht="25.5" x14ac:dyDescent="0.2">
      <c r="B366" s="106" t="s">
        <v>142</v>
      </c>
      <c r="C366" s="100" t="s">
        <v>139</v>
      </c>
      <c r="D366" s="100" t="s">
        <v>42</v>
      </c>
      <c r="E366" s="100"/>
      <c r="F366" s="100"/>
      <c r="G366" s="289">
        <f>G367</f>
        <v>227</v>
      </c>
      <c r="H366" s="289">
        <f t="shared" si="245"/>
        <v>0</v>
      </c>
      <c r="I366" s="289">
        <f t="shared" si="245"/>
        <v>227</v>
      </c>
    </row>
    <row r="367" spans="2:9" ht="38.25" x14ac:dyDescent="0.2">
      <c r="B367" s="125" t="s">
        <v>128</v>
      </c>
      <c r="C367" s="100" t="s">
        <v>139</v>
      </c>
      <c r="D367" s="100" t="s">
        <v>42</v>
      </c>
      <c r="E367" s="100" t="s">
        <v>129</v>
      </c>
      <c r="F367" s="100"/>
      <c r="G367" s="289">
        <f>G368</f>
        <v>227</v>
      </c>
      <c r="H367" s="289">
        <f t="shared" si="245"/>
        <v>0</v>
      </c>
      <c r="I367" s="289">
        <f t="shared" si="245"/>
        <v>227</v>
      </c>
    </row>
    <row r="368" spans="2:9" ht="38.25" x14ac:dyDescent="0.2">
      <c r="B368" s="125" t="s">
        <v>143</v>
      </c>
      <c r="C368" s="100" t="s">
        <v>139</v>
      </c>
      <c r="D368" s="100" t="s">
        <v>42</v>
      </c>
      <c r="E368" s="100" t="s">
        <v>144</v>
      </c>
      <c r="F368" s="100"/>
      <c r="G368" s="289">
        <f>G369</f>
        <v>227</v>
      </c>
      <c r="H368" s="289">
        <f t="shared" si="245"/>
        <v>0</v>
      </c>
      <c r="I368" s="289">
        <f t="shared" si="245"/>
        <v>227</v>
      </c>
    </row>
    <row r="369" spans="2:11" ht="38.25" x14ac:dyDescent="0.2">
      <c r="B369" s="125" t="s">
        <v>145</v>
      </c>
      <c r="C369" s="100" t="s">
        <v>139</v>
      </c>
      <c r="D369" s="100" t="s">
        <v>42</v>
      </c>
      <c r="E369" s="100" t="s">
        <v>146</v>
      </c>
      <c r="F369" s="100"/>
      <c r="G369" s="289">
        <f>G370+G371</f>
        <v>227</v>
      </c>
      <c r="H369" s="289">
        <f t="shared" ref="H369:I369" si="246">H370+H371</f>
        <v>0</v>
      </c>
      <c r="I369" s="289">
        <f t="shared" si="246"/>
        <v>227</v>
      </c>
    </row>
    <row r="370" spans="2:11" ht="25.5" x14ac:dyDescent="0.2">
      <c r="B370" s="141" t="s">
        <v>147</v>
      </c>
      <c r="C370" s="100" t="s">
        <v>139</v>
      </c>
      <c r="D370" s="100" t="s">
        <v>42</v>
      </c>
      <c r="E370" s="100" t="s">
        <v>146</v>
      </c>
      <c r="F370" s="100" t="s">
        <v>148</v>
      </c>
      <c r="G370" s="289">
        <v>227</v>
      </c>
      <c r="H370" s="289">
        <v>-227</v>
      </c>
      <c r="I370" s="289">
        <f>G370+H370</f>
        <v>0</v>
      </c>
    </row>
    <row r="371" spans="2:11" x14ac:dyDescent="0.2">
      <c r="B371" s="104" t="s">
        <v>392</v>
      </c>
      <c r="C371" s="100" t="s">
        <v>139</v>
      </c>
      <c r="D371" s="100" t="s">
        <v>42</v>
      </c>
      <c r="E371" s="100" t="s">
        <v>146</v>
      </c>
      <c r="F371" s="100" t="s">
        <v>391</v>
      </c>
      <c r="G371" s="289"/>
      <c r="H371" s="289">
        <v>227</v>
      </c>
      <c r="I371" s="289">
        <f>G371+H371</f>
        <v>227</v>
      </c>
    </row>
    <row r="372" spans="2:11" ht="25.5" x14ac:dyDescent="0.2">
      <c r="B372" s="106" t="s">
        <v>156</v>
      </c>
      <c r="C372" s="100" t="s">
        <v>157</v>
      </c>
      <c r="D372" s="100" t="s">
        <v>150</v>
      </c>
      <c r="E372" s="100"/>
      <c r="F372" s="100"/>
      <c r="G372" s="289">
        <f>G373+G380</f>
        <v>28353</v>
      </c>
      <c r="H372" s="289">
        <f t="shared" ref="H372:I372" si="247">H373+H380</f>
        <v>-2000</v>
      </c>
      <c r="I372" s="289">
        <f t="shared" si="247"/>
        <v>26353</v>
      </c>
    </row>
    <row r="373" spans="2:11" ht="25.5" x14ac:dyDescent="0.2">
      <c r="B373" s="106" t="s">
        <v>158</v>
      </c>
      <c r="C373" s="100" t="s">
        <v>157</v>
      </c>
      <c r="D373" s="100" t="s">
        <v>42</v>
      </c>
      <c r="E373" s="100"/>
      <c r="F373" s="100"/>
      <c r="G373" s="289">
        <f>G374</f>
        <v>20857</v>
      </c>
      <c r="H373" s="289">
        <f t="shared" ref="H373:I374" si="248">H374</f>
        <v>4630</v>
      </c>
      <c r="I373" s="289">
        <f t="shared" si="248"/>
        <v>25487</v>
      </c>
    </row>
    <row r="374" spans="2:11" ht="38.25" x14ac:dyDescent="0.2">
      <c r="B374" s="125" t="s">
        <v>128</v>
      </c>
      <c r="C374" s="100" t="s">
        <v>157</v>
      </c>
      <c r="D374" s="100" t="s">
        <v>42</v>
      </c>
      <c r="E374" s="100" t="s">
        <v>129</v>
      </c>
      <c r="F374" s="100"/>
      <c r="G374" s="289">
        <f>G375</f>
        <v>20857</v>
      </c>
      <c r="H374" s="289">
        <f t="shared" si="248"/>
        <v>4630</v>
      </c>
      <c r="I374" s="289">
        <f t="shared" si="248"/>
        <v>25487</v>
      </c>
    </row>
    <row r="375" spans="2:11" ht="38.25" x14ac:dyDescent="0.2">
      <c r="B375" s="125" t="s">
        <v>143</v>
      </c>
      <c r="C375" s="100" t="s">
        <v>157</v>
      </c>
      <c r="D375" s="100" t="s">
        <v>42</v>
      </c>
      <c r="E375" s="100" t="s">
        <v>144</v>
      </c>
      <c r="F375" s="100"/>
      <c r="G375" s="289">
        <f>G376+G378</f>
        <v>20857</v>
      </c>
      <c r="H375" s="289">
        <f t="shared" ref="H375:I375" si="249">H376+H378</f>
        <v>4630</v>
      </c>
      <c r="I375" s="289">
        <f t="shared" si="249"/>
        <v>25487</v>
      </c>
    </row>
    <row r="376" spans="2:11" ht="38.25" x14ac:dyDescent="0.2">
      <c r="B376" s="106" t="s">
        <v>159</v>
      </c>
      <c r="C376" s="100" t="s">
        <v>157</v>
      </c>
      <c r="D376" s="100" t="s">
        <v>42</v>
      </c>
      <c r="E376" s="100" t="s">
        <v>298</v>
      </c>
      <c r="F376" s="100"/>
      <c r="G376" s="289">
        <f>G377</f>
        <v>20857</v>
      </c>
      <c r="H376" s="289">
        <f t="shared" ref="H376:I376" si="250">H377</f>
        <v>0</v>
      </c>
      <c r="I376" s="289">
        <f t="shared" si="250"/>
        <v>20857</v>
      </c>
    </row>
    <row r="377" spans="2:11" x14ac:dyDescent="0.2">
      <c r="B377" s="101" t="s">
        <v>160</v>
      </c>
      <c r="C377" s="100" t="s">
        <v>157</v>
      </c>
      <c r="D377" s="100" t="s">
        <v>42</v>
      </c>
      <c r="E377" s="100" t="s">
        <v>298</v>
      </c>
      <c r="F377" s="100" t="s">
        <v>161</v>
      </c>
      <c r="G377" s="289">
        <v>20857</v>
      </c>
      <c r="H377" s="289"/>
      <c r="I377" s="289">
        <f>G377+H377</f>
        <v>20857</v>
      </c>
    </row>
    <row r="378" spans="2:11" ht="38.25" x14ac:dyDescent="0.2">
      <c r="B378" s="223" t="s">
        <v>393</v>
      </c>
      <c r="C378" s="220" t="s">
        <v>157</v>
      </c>
      <c r="D378" s="220" t="s">
        <v>42</v>
      </c>
      <c r="E378" s="100" t="s">
        <v>338</v>
      </c>
      <c r="F378" s="100"/>
      <c r="G378" s="289">
        <f>G379</f>
        <v>0</v>
      </c>
      <c r="H378" s="289">
        <f t="shared" ref="H378:I378" si="251">H379</f>
        <v>4630</v>
      </c>
      <c r="I378" s="293">
        <f t="shared" si="251"/>
        <v>4630</v>
      </c>
      <c r="J378" s="221"/>
      <c r="K378" s="221"/>
    </row>
    <row r="379" spans="2:11" x14ac:dyDescent="0.2">
      <c r="B379" s="101" t="s">
        <v>160</v>
      </c>
      <c r="C379" s="220" t="s">
        <v>157</v>
      </c>
      <c r="D379" s="100" t="s">
        <v>42</v>
      </c>
      <c r="E379" s="100" t="s">
        <v>338</v>
      </c>
      <c r="F379" s="100" t="s">
        <v>161</v>
      </c>
      <c r="G379" s="289"/>
      <c r="H379" s="289">
        <v>4630</v>
      </c>
      <c r="I379" s="293">
        <f>G379+H379</f>
        <v>4630</v>
      </c>
      <c r="J379" s="221"/>
      <c r="K379" s="221"/>
    </row>
    <row r="380" spans="2:11" ht="25.5" x14ac:dyDescent="0.2">
      <c r="B380" s="155" t="s">
        <v>333</v>
      </c>
      <c r="C380" s="100" t="s">
        <v>157</v>
      </c>
      <c r="D380" s="100" t="s">
        <v>44</v>
      </c>
      <c r="E380" s="100"/>
      <c r="F380" s="100"/>
      <c r="G380" s="289">
        <f>G381</f>
        <v>7496</v>
      </c>
      <c r="H380" s="289">
        <f t="shared" ref="H380:I381" si="252">H381</f>
        <v>-6630</v>
      </c>
      <c r="I380" s="293">
        <f t="shared" si="252"/>
        <v>866</v>
      </c>
      <c r="J380" s="222"/>
      <c r="K380" s="222"/>
    </row>
    <row r="381" spans="2:11" ht="38.25" x14ac:dyDescent="0.2">
      <c r="B381" s="125" t="s">
        <v>128</v>
      </c>
      <c r="C381" s="100" t="s">
        <v>157</v>
      </c>
      <c r="D381" s="100" t="s">
        <v>44</v>
      </c>
      <c r="E381" s="100" t="s">
        <v>129</v>
      </c>
      <c r="F381" s="100"/>
      <c r="G381" s="289">
        <f>G382</f>
        <v>7496</v>
      </c>
      <c r="H381" s="289">
        <f t="shared" si="252"/>
        <v>-6630</v>
      </c>
      <c r="I381" s="289">
        <f t="shared" si="252"/>
        <v>866</v>
      </c>
    </row>
    <row r="382" spans="2:11" ht="38.25" x14ac:dyDescent="0.2">
      <c r="B382" s="132" t="s">
        <v>143</v>
      </c>
      <c r="C382" s="100" t="s">
        <v>157</v>
      </c>
      <c r="D382" s="100" t="s">
        <v>44</v>
      </c>
      <c r="E382" s="100" t="s">
        <v>144</v>
      </c>
      <c r="F382" s="100"/>
      <c r="G382" s="289">
        <f>G383+G386</f>
        <v>7496</v>
      </c>
      <c r="H382" s="289">
        <f t="shared" ref="H382:I382" si="253">H383+H386</f>
        <v>-6630</v>
      </c>
      <c r="I382" s="289">
        <f t="shared" si="253"/>
        <v>866</v>
      </c>
    </row>
    <row r="383" spans="2:11" ht="38.25" x14ac:dyDescent="0.2">
      <c r="B383" s="144" t="s">
        <v>334</v>
      </c>
      <c r="C383" s="100" t="s">
        <v>157</v>
      </c>
      <c r="D383" s="100" t="s">
        <v>44</v>
      </c>
      <c r="E383" s="295" t="s">
        <v>146</v>
      </c>
      <c r="F383" s="100"/>
      <c r="G383" s="289">
        <f>G384</f>
        <v>2866</v>
      </c>
      <c r="H383" s="289">
        <f t="shared" ref="H383:I384" si="254">H384</f>
        <v>-2000</v>
      </c>
      <c r="I383" s="289">
        <f t="shared" si="254"/>
        <v>866</v>
      </c>
    </row>
    <row r="384" spans="2:11" x14ac:dyDescent="0.2">
      <c r="B384" s="156" t="s">
        <v>335</v>
      </c>
      <c r="C384" s="100" t="s">
        <v>157</v>
      </c>
      <c r="D384" s="100" t="s">
        <v>44</v>
      </c>
      <c r="E384" s="100" t="s">
        <v>398</v>
      </c>
      <c r="F384" s="100"/>
      <c r="G384" s="289">
        <f>G385</f>
        <v>2866</v>
      </c>
      <c r="H384" s="289">
        <f t="shared" si="254"/>
        <v>-2000</v>
      </c>
      <c r="I384" s="289">
        <f t="shared" si="254"/>
        <v>866</v>
      </c>
    </row>
    <row r="385" spans="1:9" x14ac:dyDescent="0.2">
      <c r="B385" s="104" t="s">
        <v>336</v>
      </c>
      <c r="C385" s="100" t="s">
        <v>157</v>
      </c>
      <c r="D385" s="100" t="s">
        <v>44</v>
      </c>
      <c r="E385" s="100" t="s">
        <v>398</v>
      </c>
      <c r="F385" s="100" t="s">
        <v>337</v>
      </c>
      <c r="G385" s="289">
        <v>2866</v>
      </c>
      <c r="H385" s="289">
        <v>-2000</v>
      </c>
      <c r="I385" s="289">
        <f>G385+H385</f>
        <v>866</v>
      </c>
    </row>
    <row r="386" spans="1:9" ht="51" x14ac:dyDescent="0.2">
      <c r="B386" s="134" t="s">
        <v>303</v>
      </c>
      <c r="C386" s="100" t="s">
        <v>157</v>
      </c>
      <c r="D386" s="100" t="s">
        <v>44</v>
      </c>
      <c r="E386" s="100" t="s">
        <v>338</v>
      </c>
      <c r="F386" s="100"/>
      <c r="G386" s="289">
        <f>G387</f>
        <v>4630</v>
      </c>
      <c r="H386" s="289">
        <f t="shared" ref="H386:I386" si="255">H387</f>
        <v>-4630</v>
      </c>
      <c r="I386" s="289">
        <f t="shared" si="255"/>
        <v>0</v>
      </c>
    </row>
    <row r="387" spans="1:9" x14ac:dyDescent="0.2">
      <c r="B387" s="104" t="s">
        <v>336</v>
      </c>
      <c r="C387" s="100" t="s">
        <v>157</v>
      </c>
      <c r="D387" s="100" t="s">
        <v>44</v>
      </c>
      <c r="E387" s="100" t="s">
        <v>338</v>
      </c>
      <c r="F387" s="100" t="s">
        <v>337</v>
      </c>
      <c r="G387" s="289">
        <v>4630</v>
      </c>
      <c r="H387" s="289">
        <v>-4630</v>
      </c>
      <c r="I387" s="289">
        <f>G387+H387</f>
        <v>0</v>
      </c>
    </row>
    <row r="388" spans="1:9" hidden="1" x14ac:dyDescent="0.2">
      <c r="B388" s="141" t="s">
        <v>278</v>
      </c>
      <c r="C388" s="100" t="s">
        <v>279</v>
      </c>
      <c r="D388" s="100" t="s">
        <v>279</v>
      </c>
      <c r="E388" s="100" t="s">
        <v>339</v>
      </c>
      <c r="F388" s="100" t="s">
        <v>340</v>
      </c>
      <c r="G388" s="294">
        <v>0</v>
      </c>
      <c r="H388" s="294">
        <v>0</v>
      </c>
      <c r="I388" s="294">
        <v>0</v>
      </c>
    </row>
    <row r="389" spans="1:9" x14ac:dyDescent="0.2">
      <c r="B389" s="157"/>
      <c r="C389" s="158"/>
      <c r="D389" s="158"/>
      <c r="E389" s="158"/>
      <c r="F389" s="158"/>
      <c r="G389" s="294">
        <f>G8+G91+G97+G117+G155+G191+G269+G303+G340+G359+G365+G372+G388+G297+G186</f>
        <v>369131.6999999999</v>
      </c>
      <c r="H389" s="294">
        <f>H8+H91+H97+H117+H155+H191+H269+H303+H340+H359+H365+H372+H388+H297+H186</f>
        <v>9523.8101099999985</v>
      </c>
      <c r="I389" s="294">
        <f>I8+I91+I97+I117+I155+I191+I269+I303+I340+I359+I365+I372+I388+I297+I186</f>
        <v>378655.51010999992</v>
      </c>
    </row>
    <row r="390" spans="1:9" x14ac:dyDescent="0.2">
      <c r="E390" s="57" t="s">
        <v>44</v>
      </c>
      <c r="G390" s="180">
        <f>G381+G374+G367+G93+G141+G49+G36</f>
        <v>34916.359999999993</v>
      </c>
      <c r="H390" s="180">
        <f>H381+H374+H367+H93+H141+H49+H36</f>
        <v>-2000</v>
      </c>
      <c r="I390" s="180">
        <f>I381+I374+I367+I93+I141+I49+I36</f>
        <v>32916.36</v>
      </c>
    </row>
    <row r="391" spans="1:9" x14ac:dyDescent="0.2">
      <c r="E391" s="57" t="s">
        <v>43</v>
      </c>
      <c r="G391" s="180">
        <f>G33+G193+G206+G234+G239+G252+G271+G284+G299+G313+G323+G336+G342+G348</f>
        <v>292345.32</v>
      </c>
      <c r="H391" s="180">
        <f>H33+H193+H206+H234+H239+H252+H271+H284+H299+H313+H323+H336+H342+H348</f>
        <v>982.67961000000003</v>
      </c>
      <c r="I391" s="180">
        <f>I33+I193+I206+I234+I239+I252+I271+I284+I299+I313+I323+I336+I342+I348</f>
        <v>293327.99961</v>
      </c>
    </row>
    <row r="392" spans="1:9" x14ac:dyDescent="0.2">
      <c r="A392" s="58"/>
      <c r="B392" s="58"/>
      <c r="C392" s="58"/>
      <c r="D392" s="58"/>
      <c r="E392" s="57" t="s">
        <v>42</v>
      </c>
      <c r="G392" s="180">
        <f>G24+G119+G135+G158+G202+G309+G361</f>
        <v>23873.54</v>
      </c>
      <c r="H392" s="180">
        <f>H24+H119+H135+H158+H202+H309+H361</f>
        <v>-448</v>
      </c>
      <c r="I392" s="180">
        <f>I24+I119+I135+I158+I202+I309+I361</f>
        <v>23425.54</v>
      </c>
    </row>
    <row r="393" spans="1:9" x14ac:dyDescent="0.2">
      <c r="A393" s="58"/>
      <c r="B393" s="58"/>
      <c r="C393" s="58"/>
      <c r="D393" s="58"/>
      <c r="E393" s="57" t="s">
        <v>45</v>
      </c>
      <c r="G393" s="180">
        <f>G99+G109+G128+G147+G163+G178</f>
        <v>9004.9199999999983</v>
      </c>
      <c r="H393" s="180">
        <f>H99+H109+H128+H147+H163+H178</f>
        <v>-1766.5070000000001</v>
      </c>
      <c r="I393" s="180">
        <f>I99+I109+I128+I147+I163+I178</f>
        <v>7238.4129999999986</v>
      </c>
    </row>
    <row r="394" spans="1:9" x14ac:dyDescent="0.2">
      <c r="A394" s="58"/>
      <c r="B394" s="58"/>
      <c r="C394" s="58"/>
      <c r="D394" s="58"/>
      <c r="E394" s="57" t="s">
        <v>279</v>
      </c>
      <c r="G394" s="180">
        <f>G10+G15+G39+G60+G75+G105+G122+G188+G294+G305+G317+G331+G327+G67+G152</f>
        <v>8991.56</v>
      </c>
      <c r="H394" s="180">
        <f t="shared" ref="H394:I394" si="256">H10+H15+H39+H60+H75+H105+H122+H188+H294+H305+H317+H331+H327+H67+H152</f>
        <v>12755.637499999999</v>
      </c>
      <c r="I394" s="180">
        <f t="shared" si="256"/>
        <v>21747.197499999995</v>
      </c>
    </row>
    <row r="395" spans="1:9" x14ac:dyDescent="0.2">
      <c r="A395" s="58"/>
      <c r="B395" s="58"/>
      <c r="C395" s="58"/>
      <c r="D395" s="58"/>
      <c r="G395" s="180">
        <f>SUM(G390:G394)</f>
        <v>369131.69999999995</v>
      </c>
      <c r="H395" s="180">
        <f t="shared" ref="H395:I395" si="257">SUM(H390:H394)</f>
        <v>9523.8101099999985</v>
      </c>
      <c r="I395" s="180">
        <f t="shared" si="257"/>
        <v>378655.51010999997</v>
      </c>
    </row>
    <row r="396" spans="1:9" x14ac:dyDescent="0.2">
      <c r="A396" s="58"/>
      <c r="B396" s="58"/>
      <c r="C396" s="58"/>
      <c r="D396" s="58"/>
      <c r="G396" s="193">
        <f>G389-G395</f>
        <v>0</v>
      </c>
      <c r="H396" s="193">
        <f t="shared" ref="H396:I396" si="258">H389-H395</f>
        <v>0</v>
      </c>
      <c r="I396" s="193">
        <f t="shared" si="258"/>
        <v>0</v>
      </c>
    </row>
  </sheetData>
  <mergeCells count="4">
    <mergeCell ref="A3:I3"/>
    <mergeCell ref="B4:I4"/>
    <mergeCell ref="F2:I2"/>
    <mergeCell ref="F1:I1"/>
  </mergeCells>
  <pageMargins left="0.86614173228346458" right="0" top="0" bottom="0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6"/>
  <sheetViews>
    <sheetView view="pageBreakPreview" zoomScaleNormal="100" zoomScaleSheetLayoutView="100" workbookViewId="0">
      <selection activeCell="C8" sqref="C8"/>
    </sheetView>
  </sheetViews>
  <sheetFormatPr defaultRowHeight="12.75" x14ac:dyDescent="0.2"/>
  <cols>
    <col min="1" max="1" width="49.28515625" style="19" customWidth="1"/>
    <col min="2" max="3" width="15.85546875" style="19" customWidth="1"/>
    <col min="4" max="4" width="13.42578125" style="19" customWidth="1"/>
    <col min="5" max="5" width="13.7109375" style="19" customWidth="1"/>
    <col min="6" max="6" width="11.7109375" customWidth="1"/>
    <col min="7" max="7" width="12.42578125" customWidth="1"/>
    <col min="8" max="8" width="12.5703125" customWidth="1"/>
    <col min="9" max="9" width="13.7109375" customWidth="1"/>
    <col min="10" max="10" width="12.42578125" customWidth="1"/>
    <col min="259" max="259" width="36.85546875" customWidth="1"/>
    <col min="260" max="260" width="12" customWidth="1"/>
    <col min="261" max="261" width="19.7109375" customWidth="1"/>
    <col min="262" max="262" width="38.85546875" customWidth="1"/>
    <col min="515" max="515" width="36.85546875" customWidth="1"/>
    <col min="516" max="516" width="12" customWidth="1"/>
    <col min="517" max="517" width="19.7109375" customWidth="1"/>
    <col min="518" max="518" width="38.85546875" customWidth="1"/>
    <col min="771" max="771" width="36.85546875" customWidth="1"/>
    <col min="772" max="772" width="12" customWidth="1"/>
    <col min="773" max="773" width="19.7109375" customWidth="1"/>
    <col min="774" max="774" width="38.85546875" customWidth="1"/>
    <col min="1027" max="1027" width="36.85546875" customWidth="1"/>
    <col min="1028" max="1028" width="12" customWidth="1"/>
    <col min="1029" max="1029" width="19.7109375" customWidth="1"/>
    <col min="1030" max="1030" width="38.85546875" customWidth="1"/>
    <col min="1283" max="1283" width="36.85546875" customWidth="1"/>
    <col min="1284" max="1284" width="12" customWidth="1"/>
    <col min="1285" max="1285" width="19.7109375" customWidth="1"/>
    <col min="1286" max="1286" width="38.85546875" customWidth="1"/>
    <col min="1539" max="1539" width="36.85546875" customWidth="1"/>
    <col min="1540" max="1540" width="12" customWidth="1"/>
    <col min="1541" max="1541" width="19.7109375" customWidth="1"/>
    <col min="1542" max="1542" width="38.85546875" customWidth="1"/>
    <col min="1795" max="1795" width="36.85546875" customWidth="1"/>
    <col min="1796" max="1796" width="12" customWidth="1"/>
    <col min="1797" max="1797" width="19.7109375" customWidth="1"/>
    <col min="1798" max="1798" width="38.85546875" customWidth="1"/>
    <col min="2051" max="2051" width="36.85546875" customWidth="1"/>
    <col min="2052" max="2052" width="12" customWidth="1"/>
    <col min="2053" max="2053" width="19.7109375" customWidth="1"/>
    <col min="2054" max="2054" width="38.85546875" customWidth="1"/>
    <col min="2307" max="2307" width="36.85546875" customWidth="1"/>
    <col min="2308" max="2308" width="12" customWidth="1"/>
    <col min="2309" max="2309" width="19.7109375" customWidth="1"/>
    <col min="2310" max="2310" width="38.85546875" customWidth="1"/>
    <col min="2563" max="2563" width="36.85546875" customWidth="1"/>
    <col min="2564" max="2564" width="12" customWidth="1"/>
    <col min="2565" max="2565" width="19.7109375" customWidth="1"/>
    <col min="2566" max="2566" width="38.85546875" customWidth="1"/>
    <col min="2819" max="2819" width="36.85546875" customWidth="1"/>
    <col min="2820" max="2820" width="12" customWidth="1"/>
    <col min="2821" max="2821" width="19.7109375" customWidth="1"/>
    <col min="2822" max="2822" width="38.85546875" customWidth="1"/>
    <col min="3075" max="3075" width="36.85546875" customWidth="1"/>
    <col min="3076" max="3076" width="12" customWidth="1"/>
    <col min="3077" max="3077" width="19.7109375" customWidth="1"/>
    <col min="3078" max="3078" width="38.85546875" customWidth="1"/>
    <col min="3331" max="3331" width="36.85546875" customWidth="1"/>
    <col min="3332" max="3332" width="12" customWidth="1"/>
    <col min="3333" max="3333" width="19.7109375" customWidth="1"/>
    <col min="3334" max="3334" width="38.85546875" customWidth="1"/>
    <col min="3587" max="3587" width="36.85546875" customWidth="1"/>
    <col min="3588" max="3588" width="12" customWidth="1"/>
    <col min="3589" max="3589" width="19.7109375" customWidth="1"/>
    <col min="3590" max="3590" width="38.85546875" customWidth="1"/>
    <col min="3843" max="3843" width="36.85546875" customWidth="1"/>
    <col min="3844" max="3844" width="12" customWidth="1"/>
    <col min="3845" max="3845" width="19.7109375" customWidth="1"/>
    <col min="3846" max="3846" width="38.85546875" customWidth="1"/>
    <col min="4099" max="4099" width="36.85546875" customWidth="1"/>
    <col min="4100" max="4100" width="12" customWidth="1"/>
    <col min="4101" max="4101" width="19.7109375" customWidth="1"/>
    <col min="4102" max="4102" width="38.85546875" customWidth="1"/>
    <col min="4355" max="4355" width="36.85546875" customWidth="1"/>
    <col min="4356" max="4356" width="12" customWidth="1"/>
    <col min="4357" max="4357" width="19.7109375" customWidth="1"/>
    <col min="4358" max="4358" width="38.85546875" customWidth="1"/>
    <col min="4611" max="4611" width="36.85546875" customWidth="1"/>
    <col min="4612" max="4612" width="12" customWidth="1"/>
    <col min="4613" max="4613" width="19.7109375" customWidth="1"/>
    <col min="4614" max="4614" width="38.85546875" customWidth="1"/>
    <col min="4867" max="4867" width="36.85546875" customWidth="1"/>
    <col min="4868" max="4868" width="12" customWidth="1"/>
    <col min="4869" max="4869" width="19.7109375" customWidth="1"/>
    <col min="4870" max="4870" width="38.85546875" customWidth="1"/>
    <col min="5123" max="5123" width="36.85546875" customWidth="1"/>
    <col min="5124" max="5124" width="12" customWidth="1"/>
    <col min="5125" max="5125" width="19.7109375" customWidth="1"/>
    <col min="5126" max="5126" width="38.85546875" customWidth="1"/>
    <col min="5379" max="5379" width="36.85546875" customWidth="1"/>
    <col min="5380" max="5380" width="12" customWidth="1"/>
    <col min="5381" max="5381" width="19.7109375" customWidth="1"/>
    <col min="5382" max="5382" width="38.85546875" customWidth="1"/>
    <col min="5635" max="5635" width="36.85546875" customWidth="1"/>
    <col min="5636" max="5636" width="12" customWidth="1"/>
    <col min="5637" max="5637" width="19.7109375" customWidth="1"/>
    <col min="5638" max="5638" width="38.85546875" customWidth="1"/>
    <col min="5891" max="5891" width="36.85546875" customWidth="1"/>
    <col min="5892" max="5892" width="12" customWidth="1"/>
    <col min="5893" max="5893" width="19.7109375" customWidth="1"/>
    <col min="5894" max="5894" width="38.85546875" customWidth="1"/>
    <col min="6147" max="6147" width="36.85546875" customWidth="1"/>
    <col min="6148" max="6148" width="12" customWidth="1"/>
    <col min="6149" max="6149" width="19.7109375" customWidth="1"/>
    <col min="6150" max="6150" width="38.85546875" customWidth="1"/>
    <col min="6403" max="6403" width="36.85546875" customWidth="1"/>
    <col min="6404" max="6404" width="12" customWidth="1"/>
    <col min="6405" max="6405" width="19.7109375" customWidth="1"/>
    <col min="6406" max="6406" width="38.85546875" customWidth="1"/>
    <col min="6659" max="6659" width="36.85546875" customWidth="1"/>
    <col min="6660" max="6660" width="12" customWidth="1"/>
    <col min="6661" max="6661" width="19.7109375" customWidth="1"/>
    <col min="6662" max="6662" width="38.85546875" customWidth="1"/>
    <col min="6915" max="6915" width="36.85546875" customWidth="1"/>
    <col min="6916" max="6916" width="12" customWidth="1"/>
    <col min="6917" max="6917" width="19.7109375" customWidth="1"/>
    <col min="6918" max="6918" width="38.85546875" customWidth="1"/>
    <col min="7171" max="7171" width="36.85546875" customWidth="1"/>
    <col min="7172" max="7172" width="12" customWidth="1"/>
    <col min="7173" max="7173" width="19.7109375" customWidth="1"/>
    <col min="7174" max="7174" width="38.85546875" customWidth="1"/>
    <col min="7427" max="7427" width="36.85546875" customWidth="1"/>
    <col min="7428" max="7428" width="12" customWidth="1"/>
    <col min="7429" max="7429" width="19.7109375" customWidth="1"/>
    <col min="7430" max="7430" width="38.85546875" customWidth="1"/>
    <col min="7683" max="7683" width="36.85546875" customWidth="1"/>
    <col min="7684" max="7684" width="12" customWidth="1"/>
    <col min="7685" max="7685" width="19.7109375" customWidth="1"/>
    <col min="7686" max="7686" width="38.85546875" customWidth="1"/>
    <col min="7939" max="7939" width="36.85546875" customWidth="1"/>
    <col min="7940" max="7940" width="12" customWidth="1"/>
    <col min="7941" max="7941" width="19.7109375" customWidth="1"/>
    <col min="7942" max="7942" width="38.85546875" customWidth="1"/>
    <col min="8195" max="8195" width="36.85546875" customWidth="1"/>
    <col min="8196" max="8196" width="12" customWidth="1"/>
    <col min="8197" max="8197" width="19.7109375" customWidth="1"/>
    <col min="8198" max="8198" width="38.85546875" customWidth="1"/>
    <col min="8451" max="8451" width="36.85546875" customWidth="1"/>
    <col min="8452" max="8452" width="12" customWidth="1"/>
    <col min="8453" max="8453" width="19.7109375" customWidth="1"/>
    <col min="8454" max="8454" width="38.85546875" customWidth="1"/>
    <col min="8707" max="8707" width="36.85546875" customWidth="1"/>
    <col min="8708" max="8708" width="12" customWidth="1"/>
    <col min="8709" max="8709" width="19.7109375" customWidth="1"/>
    <col min="8710" max="8710" width="38.85546875" customWidth="1"/>
    <col min="8963" max="8963" width="36.85546875" customWidth="1"/>
    <col min="8964" max="8964" width="12" customWidth="1"/>
    <col min="8965" max="8965" width="19.7109375" customWidth="1"/>
    <col min="8966" max="8966" width="38.85546875" customWidth="1"/>
    <col min="9219" max="9219" width="36.85546875" customWidth="1"/>
    <col min="9220" max="9220" width="12" customWidth="1"/>
    <col min="9221" max="9221" width="19.7109375" customWidth="1"/>
    <col min="9222" max="9222" width="38.85546875" customWidth="1"/>
    <col min="9475" max="9475" width="36.85546875" customWidth="1"/>
    <col min="9476" max="9476" width="12" customWidth="1"/>
    <col min="9477" max="9477" width="19.7109375" customWidth="1"/>
    <col min="9478" max="9478" width="38.85546875" customWidth="1"/>
    <col min="9731" max="9731" width="36.85546875" customWidth="1"/>
    <col min="9732" max="9732" width="12" customWidth="1"/>
    <col min="9733" max="9733" width="19.7109375" customWidth="1"/>
    <col min="9734" max="9734" width="38.85546875" customWidth="1"/>
    <col min="9987" max="9987" width="36.85546875" customWidth="1"/>
    <col min="9988" max="9988" width="12" customWidth="1"/>
    <col min="9989" max="9989" width="19.7109375" customWidth="1"/>
    <col min="9990" max="9990" width="38.85546875" customWidth="1"/>
    <col min="10243" max="10243" width="36.85546875" customWidth="1"/>
    <col min="10244" max="10244" width="12" customWidth="1"/>
    <col min="10245" max="10245" width="19.7109375" customWidth="1"/>
    <col min="10246" max="10246" width="38.85546875" customWidth="1"/>
    <col min="10499" max="10499" width="36.85546875" customWidth="1"/>
    <col min="10500" max="10500" width="12" customWidth="1"/>
    <col min="10501" max="10501" width="19.7109375" customWidth="1"/>
    <col min="10502" max="10502" width="38.85546875" customWidth="1"/>
    <col min="10755" max="10755" width="36.85546875" customWidth="1"/>
    <col min="10756" max="10756" width="12" customWidth="1"/>
    <col min="10757" max="10757" width="19.7109375" customWidth="1"/>
    <col min="10758" max="10758" width="38.85546875" customWidth="1"/>
    <col min="11011" max="11011" width="36.85546875" customWidth="1"/>
    <col min="11012" max="11012" width="12" customWidth="1"/>
    <col min="11013" max="11013" width="19.7109375" customWidth="1"/>
    <col min="11014" max="11014" width="38.85546875" customWidth="1"/>
    <col min="11267" max="11267" width="36.85546875" customWidth="1"/>
    <col min="11268" max="11268" width="12" customWidth="1"/>
    <col min="11269" max="11269" width="19.7109375" customWidth="1"/>
    <col min="11270" max="11270" width="38.85546875" customWidth="1"/>
    <col min="11523" max="11523" width="36.85546875" customWidth="1"/>
    <col min="11524" max="11524" width="12" customWidth="1"/>
    <col min="11525" max="11525" width="19.7109375" customWidth="1"/>
    <col min="11526" max="11526" width="38.85546875" customWidth="1"/>
    <col min="11779" max="11779" width="36.85546875" customWidth="1"/>
    <col min="11780" max="11780" width="12" customWidth="1"/>
    <col min="11781" max="11781" width="19.7109375" customWidth="1"/>
    <col min="11782" max="11782" width="38.85546875" customWidth="1"/>
    <col min="12035" max="12035" width="36.85546875" customWidth="1"/>
    <col min="12036" max="12036" width="12" customWidth="1"/>
    <col min="12037" max="12037" width="19.7109375" customWidth="1"/>
    <col min="12038" max="12038" width="38.85546875" customWidth="1"/>
    <col min="12291" max="12291" width="36.85546875" customWidth="1"/>
    <col min="12292" max="12292" width="12" customWidth="1"/>
    <col min="12293" max="12293" width="19.7109375" customWidth="1"/>
    <col min="12294" max="12294" width="38.85546875" customWidth="1"/>
    <col min="12547" max="12547" width="36.85546875" customWidth="1"/>
    <col min="12548" max="12548" width="12" customWidth="1"/>
    <col min="12549" max="12549" width="19.7109375" customWidth="1"/>
    <col min="12550" max="12550" width="38.85546875" customWidth="1"/>
    <col min="12803" max="12803" width="36.85546875" customWidth="1"/>
    <col min="12804" max="12804" width="12" customWidth="1"/>
    <col min="12805" max="12805" width="19.7109375" customWidth="1"/>
    <col min="12806" max="12806" width="38.85546875" customWidth="1"/>
    <col min="13059" max="13059" width="36.85546875" customWidth="1"/>
    <col min="13060" max="13060" width="12" customWidth="1"/>
    <col min="13061" max="13061" width="19.7109375" customWidth="1"/>
    <col min="13062" max="13062" width="38.85546875" customWidth="1"/>
    <col min="13315" max="13315" width="36.85546875" customWidth="1"/>
    <col min="13316" max="13316" width="12" customWidth="1"/>
    <col min="13317" max="13317" width="19.7109375" customWidth="1"/>
    <col min="13318" max="13318" width="38.85546875" customWidth="1"/>
    <col min="13571" max="13571" width="36.85546875" customWidth="1"/>
    <col min="13572" max="13572" width="12" customWidth="1"/>
    <col min="13573" max="13573" width="19.7109375" customWidth="1"/>
    <col min="13574" max="13574" width="38.85546875" customWidth="1"/>
    <col min="13827" max="13827" width="36.85546875" customWidth="1"/>
    <col min="13828" max="13828" width="12" customWidth="1"/>
    <col min="13829" max="13829" width="19.7109375" customWidth="1"/>
    <col min="13830" max="13830" width="38.85546875" customWidth="1"/>
    <col min="14083" max="14083" width="36.85546875" customWidth="1"/>
    <col min="14084" max="14084" width="12" customWidth="1"/>
    <col min="14085" max="14085" width="19.7109375" customWidth="1"/>
    <col min="14086" max="14086" width="38.85546875" customWidth="1"/>
    <col min="14339" max="14339" width="36.85546875" customWidth="1"/>
    <col min="14340" max="14340" width="12" customWidth="1"/>
    <col min="14341" max="14341" width="19.7109375" customWidth="1"/>
    <col min="14342" max="14342" width="38.85546875" customWidth="1"/>
    <col min="14595" max="14595" width="36.85546875" customWidth="1"/>
    <col min="14596" max="14596" width="12" customWidth="1"/>
    <col min="14597" max="14597" width="19.7109375" customWidth="1"/>
    <col min="14598" max="14598" width="38.85546875" customWidth="1"/>
    <col min="14851" max="14851" width="36.85546875" customWidth="1"/>
    <col min="14852" max="14852" width="12" customWidth="1"/>
    <col min="14853" max="14853" width="19.7109375" customWidth="1"/>
    <col min="14854" max="14854" width="38.85546875" customWidth="1"/>
    <col min="15107" max="15107" width="36.85546875" customWidth="1"/>
    <col min="15108" max="15108" width="12" customWidth="1"/>
    <col min="15109" max="15109" width="19.7109375" customWidth="1"/>
    <col min="15110" max="15110" width="38.85546875" customWidth="1"/>
    <col min="15363" max="15363" width="36.85546875" customWidth="1"/>
    <col min="15364" max="15364" width="12" customWidth="1"/>
    <col min="15365" max="15365" width="19.7109375" customWidth="1"/>
    <col min="15366" max="15366" width="38.85546875" customWidth="1"/>
    <col min="15619" max="15619" width="36.85546875" customWidth="1"/>
    <col min="15620" max="15620" width="12" customWidth="1"/>
    <col min="15621" max="15621" width="19.7109375" customWidth="1"/>
    <col min="15622" max="15622" width="38.85546875" customWidth="1"/>
    <col min="15875" max="15875" width="36.85546875" customWidth="1"/>
    <col min="15876" max="15876" width="12" customWidth="1"/>
    <col min="15877" max="15877" width="19.7109375" customWidth="1"/>
    <col min="15878" max="15878" width="38.85546875" customWidth="1"/>
    <col min="16131" max="16131" width="36.85546875" customWidth="1"/>
    <col min="16132" max="16132" width="12" customWidth="1"/>
    <col min="16133" max="16133" width="19.7109375" customWidth="1"/>
    <col min="16134" max="16134" width="38.85546875" customWidth="1"/>
  </cols>
  <sheetData>
    <row r="1" spans="1:10" ht="15.75" customHeight="1" x14ac:dyDescent="0.25">
      <c r="C1" s="181"/>
      <c r="D1" s="182"/>
      <c r="E1" s="182"/>
      <c r="F1" s="17"/>
      <c r="G1" s="302" t="s">
        <v>371</v>
      </c>
      <c r="H1" s="299"/>
      <c r="I1" s="299"/>
      <c r="J1" s="299"/>
    </row>
    <row r="2" spans="1:10" ht="56.25" customHeight="1" x14ac:dyDescent="0.2">
      <c r="C2" s="17"/>
      <c r="D2" s="17"/>
      <c r="E2" s="17"/>
      <c r="F2" s="17"/>
      <c r="G2" s="302" t="s">
        <v>453</v>
      </c>
      <c r="H2" s="299"/>
      <c r="I2" s="299"/>
      <c r="J2" s="299"/>
    </row>
    <row r="3" spans="1:10" x14ac:dyDescent="0.2">
      <c r="C3" s="17"/>
      <c r="D3" s="17"/>
      <c r="E3" s="17"/>
      <c r="F3" s="17"/>
      <c r="G3" s="184"/>
      <c r="H3" s="182"/>
      <c r="I3" s="182"/>
      <c r="J3" s="182"/>
    </row>
    <row r="4" spans="1:10" s="59" customFormat="1" ht="30" customHeight="1" x14ac:dyDescent="0.25">
      <c r="A4" s="305" t="s">
        <v>280</v>
      </c>
      <c r="B4" s="305"/>
      <c r="C4" s="305"/>
      <c r="D4" s="305"/>
      <c r="E4" s="299"/>
      <c r="F4" s="299"/>
      <c r="G4" s="299"/>
      <c r="H4" s="299"/>
      <c r="I4" s="299"/>
      <c r="J4" s="299"/>
    </row>
    <row r="5" spans="1:10" s="59" customFormat="1" ht="34.5" customHeight="1" x14ac:dyDescent="0.25">
      <c r="A5" s="306"/>
      <c r="B5" s="306"/>
      <c r="C5" s="306"/>
      <c r="D5" s="306"/>
      <c r="E5" s="299"/>
      <c r="F5" s="299"/>
      <c r="G5" s="299"/>
      <c r="H5" s="299"/>
      <c r="I5" s="299"/>
      <c r="J5" s="299"/>
    </row>
    <row r="6" spans="1:10" ht="17.25" customHeight="1" x14ac:dyDescent="0.2">
      <c r="D6" s="72"/>
      <c r="E6" s="72"/>
      <c r="J6" t="s">
        <v>0</v>
      </c>
    </row>
    <row r="7" spans="1:10" s="59" customFormat="1" ht="27.75" customHeight="1" x14ac:dyDescent="0.25">
      <c r="A7" s="363" t="s">
        <v>28</v>
      </c>
      <c r="B7" s="364" t="s">
        <v>370</v>
      </c>
      <c r="C7" s="365"/>
      <c r="D7" s="366"/>
      <c r="E7" s="364" t="s">
        <v>368</v>
      </c>
      <c r="F7" s="365"/>
      <c r="G7" s="366"/>
      <c r="H7" s="364" t="s">
        <v>369</v>
      </c>
      <c r="I7" s="365"/>
      <c r="J7" s="366"/>
    </row>
    <row r="8" spans="1:10" s="59" customFormat="1" ht="121.5" customHeight="1" x14ac:dyDescent="0.25">
      <c r="A8" s="367"/>
      <c r="B8" s="368" t="s">
        <v>29</v>
      </c>
      <c r="C8" s="369" t="s">
        <v>52</v>
      </c>
      <c r="D8" s="370" t="s">
        <v>30</v>
      </c>
      <c r="E8" s="370" t="s">
        <v>50</v>
      </c>
      <c r="F8" s="369" t="s">
        <v>52</v>
      </c>
      <c r="G8" s="370" t="s">
        <v>30</v>
      </c>
      <c r="H8" s="368" t="s">
        <v>29</v>
      </c>
      <c r="I8" s="369" t="s">
        <v>52</v>
      </c>
      <c r="J8" s="370" t="s">
        <v>30</v>
      </c>
    </row>
    <row r="9" spans="1:10" s="91" customFormat="1" ht="15.75" x14ac:dyDescent="0.2">
      <c r="A9" s="108"/>
      <c r="B9" s="109"/>
      <c r="C9" s="109"/>
      <c r="D9" s="109"/>
      <c r="E9" s="109"/>
      <c r="F9" s="194"/>
      <c r="G9" s="194"/>
      <c r="H9" s="194"/>
      <c r="I9" s="194"/>
      <c r="J9" s="194"/>
    </row>
    <row r="10" spans="1:10" s="170" customFormat="1" ht="47.25" x14ac:dyDescent="0.25">
      <c r="A10" s="167" t="s">
        <v>218</v>
      </c>
      <c r="B10" s="168">
        <f>SUM(C10:D10)</f>
        <v>600</v>
      </c>
      <c r="C10" s="168">
        <f>C11+C12+C13</f>
        <v>0</v>
      </c>
      <c r="D10" s="168">
        <f>D11+D12+D13</f>
        <v>600</v>
      </c>
      <c r="E10" s="169"/>
      <c r="F10" s="168">
        <f>F11+F12+F13</f>
        <v>0</v>
      </c>
      <c r="G10" s="168">
        <f>G11+G12+G13</f>
        <v>-200</v>
      </c>
      <c r="H10" s="195">
        <f>SUM(I10:J10)</f>
        <v>400</v>
      </c>
      <c r="I10" s="168">
        <f>I11+I12+I13</f>
        <v>0</v>
      </c>
      <c r="J10" s="168">
        <f>J11+J12+J13</f>
        <v>400</v>
      </c>
    </row>
    <row r="11" spans="1:10" s="164" customFormat="1" ht="31.5" x14ac:dyDescent="0.25">
      <c r="A11" s="166" t="s">
        <v>455</v>
      </c>
      <c r="B11" s="162">
        <f>C11</f>
        <v>0</v>
      </c>
      <c r="C11" s="162"/>
      <c r="D11" s="162">
        <v>200</v>
      </c>
      <c r="E11" s="163"/>
      <c r="F11" s="162"/>
      <c r="G11" s="162"/>
      <c r="H11" s="195">
        <f t="shared" ref="H11:H16" si="0">SUM(I11:J11)</f>
        <v>200</v>
      </c>
      <c r="I11" s="162">
        <f>C11+F11</f>
        <v>0</v>
      </c>
      <c r="J11" s="162">
        <f>D11+G11</f>
        <v>200</v>
      </c>
    </row>
    <row r="12" spans="1:10" s="164" customFormat="1" ht="47.25" x14ac:dyDescent="0.25">
      <c r="A12" s="161" t="s">
        <v>301</v>
      </c>
      <c r="B12" s="162">
        <f>SUM(C12:D12)</f>
        <v>200</v>
      </c>
      <c r="C12" s="162"/>
      <c r="D12" s="162">
        <v>200</v>
      </c>
      <c r="E12" s="163"/>
      <c r="F12" s="162"/>
      <c r="G12" s="162">
        <v>-200</v>
      </c>
      <c r="H12" s="195">
        <f t="shared" si="0"/>
        <v>0</v>
      </c>
      <c r="I12" s="162">
        <f t="shared" ref="I12:I13" si="1">C12+F12</f>
        <v>0</v>
      </c>
      <c r="J12" s="162">
        <f t="shared" ref="J12:J13" si="2">D12+G12</f>
        <v>0</v>
      </c>
    </row>
    <row r="13" spans="1:10" s="164" customFormat="1" ht="31.5" x14ac:dyDescent="0.25">
      <c r="A13" s="165" t="s">
        <v>300</v>
      </c>
      <c r="B13" s="162">
        <f>SUM(C13:D13)</f>
        <v>200</v>
      </c>
      <c r="C13" s="162"/>
      <c r="D13" s="162">
        <f>1200-1000</f>
        <v>200</v>
      </c>
      <c r="E13" s="163"/>
      <c r="F13" s="162"/>
      <c r="G13" s="162"/>
      <c r="H13" s="195">
        <f t="shared" si="0"/>
        <v>200</v>
      </c>
      <c r="I13" s="162">
        <f t="shared" si="1"/>
        <v>0</v>
      </c>
      <c r="J13" s="162">
        <f t="shared" si="2"/>
        <v>200</v>
      </c>
    </row>
    <row r="14" spans="1:10" s="170" customFormat="1" ht="63" x14ac:dyDescent="0.25">
      <c r="A14" s="167" t="s">
        <v>344</v>
      </c>
      <c r="B14" s="168">
        <f>SUM(C14:D14)</f>
        <v>250</v>
      </c>
      <c r="C14" s="168">
        <f>C15</f>
        <v>0</v>
      </c>
      <c r="D14" s="168">
        <f>D15</f>
        <v>250</v>
      </c>
      <c r="E14" s="169"/>
      <c r="F14" s="168">
        <f>F15</f>
        <v>0</v>
      </c>
      <c r="G14" s="168">
        <f>G15</f>
        <v>0</v>
      </c>
      <c r="H14" s="195">
        <f t="shared" si="0"/>
        <v>250</v>
      </c>
      <c r="I14" s="168">
        <f>I15</f>
        <v>0</v>
      </c>
      <c r="J14" s="168">
        <f>J15</f>
        <v>250</v>
      </c>
    </row>
    <row r="15" spans="1:10" s="107" customFormat="1" ht="31.5" x14ac:dyDescent="0.25">
      <c r="A15" s="160" t="s">
        <v>345</v>
      </c>
      <c r="B15" s="162">
        <f>SUM(C15:D15)</f>
        <v>250</v>
      </c>
      <c r="C15" s="162"/>
      <c r="D15" s="162">
        <v>250</v>
      </c>
      <c r="E15" s="163"/>
      <c r="F15" s="162"/>
      <c r="G15" s="162"/>
      <c r="H15" s="195">
        <f t="shared" si="0"/>
        <v>250</v>
      </c>
      <c r="I15" s="162">
        <f t="shared" ref="I15" si="3">C15+F15</f>
        <v>0</v>
      </c>
      <c r="J15" s="162">
        <f t="shared" ref="J15" si="4">D15+G15</f>
        <v>250</v>
      </c>
    </row>
    <row r="16" spans="1:10" s="92" customFormat="1" ht="15.75" x14ac:dyDescent="0.25">
      <c r="A16" s="171" t="s">
        <v>3</v>
      </c>
      <c r="B16" s="172">
        <f>B10+B14</f>
        <v>850</v>
      </c>
      <c r="C16" s="172">
        <f t="shared" ref="C16" si="5">C10+C14</f>
        <v>0</v>
      </c>
      <c r="D16" s="172">
        <f t="shared" ref="D16" si="6">D10+D14</f>
        <v>850</v>
      </c>
      <c r="E16" s="172"/>
      <c r="F16" s="172">
        <f t="shared" ref="F16:G16" si="7">F10+F14</f>
        <v>0</v>
      </c>
      <c r="G16" s="172">
        <f t="shared" si="7"/>
        <v>-200</v>
      </c>
      <c r="H16" s="195">
        <f t="shared" si="0"/>
        <v>650</v>
      </c>
      <c r="I16" s="172">
        <f t="shared" ref="I16:J16" si="8">I10+I14</f>
        <v>0</v>
      </c>
      <c r="J16" s="172">
        <f t="shared" si="8"/>
        <v>650</v>
      </c>
    </row>
  </sheetData>
  <mergeCells count="7">
    <mergeCell ref="G2:J2"/>
    <mergeCell ref="G1:J1"/>
    <mergeCell ref="A4:J5"/>
    <mergeCell ref="E7:G7"/>
    <mergeCell ref="H7:J7"/>
    <mergeCell ref="B7:D7"/>
    <mergeCell ref="A7:A8"/>
  </mergeCells>
  <pageMargins left="0" right="0" top="0.9055118110236221" bottom="0.27559055118110237" header="0" footer="0"/>
  <pageSetup paperSize="9" scale="76" fitToHeight="0" orientation="landscape" r:id="rId1"/>
  <headerFooter alignWithMargins="0"/>
  <rowBreaks count="1" manualBreakCount="1">
    <brk id="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BreakPreview" zoomScale="60" zoomScaleNormal="90" workbookViewId="0">
      <selection activeCell="P13" sqref="P13"/>
    </sheetView>
  </sheetViews>
  <sheetFormatPr defaultColWidth="8.85546875" defaultRowHeight="12.75" x14ac:dyDescent="0.2"/>
  <cols>
    <col min="1" max="1" width="9.42578125" style="227" customWidth="1"/>
    <col min="2" max="2" width="54.5703125" style="228" customWidth="1"/>
    <col min="3" max="8" width="0" style="229" hidden="1" customWidth="1"/>
    <col min="9" max="9" width="19" style="227" customWidth="1"/>
    <col min="10" max="10" width="14.7109375" style="227" customWidth="1"/>
    <col min="11" max="11" width="16.42578125" style="227" customWidth="1"/>
    <col min="12" max="12" width="14" style="227" bestFit="1" customWidth="1"/>
    <col min="13" max="13" width="14.5703125" style="227" customWidth="1"/>
    <col min="14" max="14" width="12.140625" style="227" customWidth="1"/>
    <col min="15" max="15" width="11.7109375" style="227" customWidth="1"/>
    <col min="16" max="16" width="15.28515625" style="227" customWidth="1"/>
    <col min="17" max="17" width="13.85546875" style="227" customWidth="1"/>
    <col min="18" max="18" width="14.140625" style="227" customWidth="1"/>
    <col min="19" max="19" width="11.7109375" style="227" customWidth="1"/>
    <col min="20" max="20" width="13.42578125" style="227" customWidth="1"/>
    <col min="21" max="16384" width="8.85546875" style="227"/>
  </cols>
  <sheetData>
    <row r="1" spans="1:22" x14ac:dyDescent="0.2">
      <c r="Q1" s="227" t="s">
        <v>427</v>
      </c>
    </row>
    <row r="2" spans="1:22" ht="79.5" customHeight="1" x14ac:dyDescent="0.2">
      <c r="J2" s="230"/>
      <c r="K2" s="313"/>
      <c r="L2" s="313"/>
      <c r="Q2" s="311" t="s">
        <v>452</v>
      </c>
      <c r="R2" s="311"/>
      <c r="S2" s="312"/>
      <c r="T2" s="312"/>
    </row>
    <row r="3" spans="1:22" ht="15.6" customHeight="1" x14ac:dyDescent="0.25">
      <c r="B3" s="231"/>
      <c r="C3" s="232"/>
      <c r="D3" s="233"/>
      <c r="E3" s="233"/>
      <c r="F3" s="233"/>
      <c r="G3" s="233"/>
      <c r="H3" s="233"/>
      <c r="J3" s="314"/>
      <c r="K3" s="314"/>
    </row>
    <row r="4" spans="1:22" ht="42.75" customHeight="1" x14ac:dyDescent="0.2">
      <c r="A4" s="310" t="s">
        <v>444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299"/>
      <c r="N4" s="299"/>
      <c r="O4" s="299"/>
      <c r="P4" s="299"/>
      <c r="Q4" s="299"/>
      <c r="R4" s="299"/>
      <c r="S4" s="299"/>
      <c r="T4" s="299"/>
    </row>
    <row r="5" spans="1:22" ht="17.45" customHeight="1" x14ac:dyDescent="0.2">
      <c r="B5" s="234"/>
      <c r="C5" s="235"/>
      <c r="D5" s="235"/>
      <c r="E5" s="235"/>
      <c r="F5" s="235"/>
      <c r="G5" s="235"/>
      <c r="H5" s="227"/>
    </row>
    <row r="6" spans="1:22" ht="17.25" customHeight="1" x14ac:dyDescent="0.25">
      <c r="B6" s="231"/>
      <c r="C6" s="232"/>
      <c r="D6" s="232"/>
      <c r="E6" s="232"/>
      <c r="F6" s="232"/>
      <c r="G6" s="232"/>
      <c r="H6" s="236"/>
      <c r="S6" s="316" t="s">
        <v>35</v>
      </c>
      <c r="T6" s="317"/>
    </row>
    <row r="7" spans="1:22" ht="31.7" customHeight="1" x14ac:dyDescent="0.2">
      <c r="A7" s="315" t="s">
        <v>23</v>
      </c>
      <c r="B7" s="315" t="s">
        <v>409</v>
      </c>
      <c r="C7" s="237">
        <v>2008</v>
      </c>
      <c r="D7" s="237">
        <v>2010</v>
      </c>
      <c r="E7" s="237">
        <v>2010</v>
      </c>
      <c r="F7" s="237" t="s">
        <v>410</v>
      </c>
      <c r="G7" s="237" t="s">
        <v>411</v>
      </c>
      <c r="H7" s="238">
        <v>2011</v>
      </c>
      <c r="I7" s="307" t="s">
        <v>412</v>
      </c>
      <c r="J7" s="308"/>
      <c r="K7" s="308"/>
      <c r="L7" s="309"/>
      <c r="M7" s="307" t="s">
        <v>428</v>
      </c>
      <c r="N7" s="308"/>
      <c r="O7" s="308"/>
      <c r="P7" s="309"/>
      <c r="Q7" s="307" t="s">
        <v>369</v>
      </c>
      <c r="R7" s="308"/>
      <c r="S7" s="308"/>
      <c r="T7" s="309"/>
    </row>
    <row r="8" spans="1:22" ht="81.75" customHeight="1" x14ac:dyDescent="0.2">
      <c r="A8" s="315"/>
      <c r="B8" s="315"/>
      <c r="C8" s="237"/>
      <c r="D8" s="237"/>
      <c r="E8" s="237"/>
      <c r="F8" s="237"/>
      <c r="G8" s="237"/>
      <c r="H8" s="238"/>
      <c r="I8" s="238" t="s">
        <v>413</v>
      </c>
      <c r="J8" s="238" t="s">
        <v>414</v>
      </c>
      <c r="K8" s="239" t="s">
        <v>415</v>
      </c>
      <c r="L8" s="239" t="s">
        <v>416</v>
      </c>
      <c r="M8" s="238" t="s">
        <v>413</v>
      </c>
      <c r="N8" s="238" t="s">
        <v>414</v>
      </c>
      <c r="O8" s="239" t="s">
        <v>415</v>
      </c>
      <c r="P8" s="239" t="s">
        <v>416</v>
      </c>
      <c r="Q8" s="238" t="s">
        <v>413</v>
      </c>
      <c r="R8" s="238" t="s">
        <v>414</v>
      </c>
      <c r="S8" s="239" t="s">
        <v>415</v>
      </c>
      <c r="T8" s="239" t="s">
        <v>416</v>
      </c>
    </row>
    <row r="9" spans="1:22" s="265" customFormat="1" ht="20.25" customHeight="1" x14ac:dyDescent="0.2">
      <c r="A9" s="264">
        <v>1</v>
      </c>
      <c r="B9" s="264">
        <f>A9+1</f>
        <v>2</v>
      </c>
      <c r="C9" s="264">
        <f t="shared" ref="C9:T9" si="0">B9+1</f>
        <v>3</v>
      </c>
      <c r="D9" s="264">
        <f t="shared" si="0"/>
        <v>4</v>
      </c>
      <c r="E9" s="264">
        <f t="shared" si="0"/>
        <v>5</v>
      </c>
      <c r="F9" s="264">
        <f t="shared" si="0"/>
        <v>6</v>
      </c>
      <c r="G9" s="264">
        <f t="shared" si="0"/>
        <v>7</v>
      </c>
      <c r="H9" s="264">
        <f t="shared" si="0"/>
        <v>8</v>
      </c>
      <c r="I9" s="264">
        <f t="shared" si="0"/>
        <v>9</v>
      </c>
      <c r="J9" s="264">
        <f t="shared" si="0"/>
        <v>10</v>
      </c>
      <c r="K9" s="264">
        <f t="shared" si="0"/>
        <v>11</v>
      </c>
      <c r="L9" s="264">
        <f t="shared" si="0"/>
        <v>12</v>
      </c>
      <c r="M9" s="264">
        <f t="shared" si="0"/>
        <v>13</v>
      </c>
      <c r="N9" s="264">
        <f t="shared" si="0"/>
        <v>14</v>
      </c>
      <c r="O9" s="264">
        <f t="shared" si="0"/>
        <v>15</v>
      </c>
      <c r="P9" s="264">
        <f t="shared" si="0"/>
        <v>16</v>
      </c>
      <c r="Q9" s="264">
        <f t="shared" si="0"/>
        <v>17</v>
      </c>
      <c r="R9" s="264">
        <f t="shared" si="0"/>
        <v>18</v>
      </c>
      <c r="S9" s="264">
        <f t="shared" si="0"/>
        <v>19</v>
      </c>
      <c r="T9" s="264">
        <f t="shared" si="0"/>
        <v>20</v>
      </c>
    </row>
    <row r="10" spans="1:22" ht="16.5" x14ac:dyDescent="0.25">
      <c r="A10" s="240"/>
      <c r="B10" s="241" t="s">
        <v>417</v>
      </c>
      <c r="C10" s="242"/>
      <c r="D10" s="242"/>
      <c r="E10" s="242"/>
      <c r="F10" s="242"/>
      <c r="G10" s="242"/>
      <c r="H10" s="242"/>
      <c r="I10" s="243">
        <f>I11</f>
        <v>2843.7</v>
      </c>
      <c r="J10" s="243"/>
      <c r="K10" s="243"/>
      <c r="L10" s="243">
        <f>L11</f>
        <v>2843.7</v>
      </c>
      <c r="M10" s="243">
        <f>M11</f>
        <v>2843.7</v>
      </c>
      <c r="N10" s="243"/>
      <c r="O10" s="243"/>
      <c r="P10" s="243">
        <f>P11</f>
        <v>-200</v>
      </c>
      <c r="Q10" s="243">
        <f>Q11</f>
        <v>2843.7</v>
      </c>
      <c r="R10" s="243"/>
      <c r="S10" s="243"/>
      <c r="T10" s="243">
        <f>T11</f>
        <v>2643.7</v>
      </c>
    </row>
    <row r="11" spans="1:22" ht="79.5" customHeight="1" x14ac:dyDescent="0.25">
      <c r="A11" s="244" t="s">
        <v>418</v>
      </c>
      <c r="B11" s="241" t="s">
        <v>419</v>
      </c>
      <c r="C11" s="242"/>
      <c r="D11" s="242"/>
      <c r="E11" s="242"/>
      <c r="F11" s="242"/>
      <c r="G11" s="242"/>
      <c r="H11" s="242"/>
      <c r="I11" s="243">
        <v>2843.7</v>
      </c>
      <c r="J11" s="243"/>
      <c r="K11" s="243"/>
      <c r="L11" s="243">
        <f>SUM(L12:L14)</f>
        <v>2843.7</v>
      </c>
      <c r="M11" s="243">
        <v>2843.7</v>
      </c>
      <c r="N11" s="243"/>
      <c r="O11" s="243"/>
      <c r="P11" s="243">
        <f>SUM(P12:P14)</f>
        <v>-200</v>
      </c>
      <c r="Q11" s="243">
        <v>2843.7</v>
      </c>
      <c r="R11" s="243">
        <f>J11+N11</f>
        <v>0</v>
      </c>
      <c r="S11" s="243">
        <f t="shared" ref="S11:T11" si="1">K11+O11</f>
        <v>0</v>
      </c>
      <c r="T11" s="243">
        <f t="shared" si="1"/>
        <v>2643.7</v>
      </c>
    </row>
    <row r="12" spans="1:22" ht="58.5" customHeight="1" x14ac:dyDescent="0.25">
      <c r="A12" s="244" t="s">
        <v>420</v>
      </c>
      <c r="B12" s="245" t="s">
        <v>421</v>
      </c>
      <c r="C12" s="238"/>
      <c r="D12" s="238"/>
      <c r="E12" s="238"/>
      <c r="F12" s="238"/>
      <c r="G12" s="238"/>
      <c r="H12" s="238"/>
      <c r="I12" s="243">
        <f>SUM(J12:L12)</f>
        <v>1500</v>
      </c>
      <c r="J12" s="243"/>
      <c r="K12" s="246"/>
      <c r="L12" s="247">
        <v>1500</v>
      </c>
      <c r="M12" s="243">
        <f>SUM(N12:P12)</f>
        <v>0</v>
      </c>
      <c r="N12" s="243"/>
      <c r="O12" s="246"/>
      <c r="P12" s="247"/>
      <c r="Q12" s="243">
        <f>SUM(R12:T12)</f>
        <v>1500</v>
      </c>
      <c r="R12" s="243">
        <f t="shared" ref="R12:R15" si="2">J12+N12</f>
        <v>0</v>
      </c>
      <c r="S12" s="243">
        <f t="shared" ref="S12:S15" si="3">K12+O12</f>
        <v>0</v>
      </c>
      <c r="T12" s="243">
        <f t="shared" ref="T12:T15" si="4">L12+P12</f>
        <v>1500</v>
      </c>
    </row>
    <row r="13" spans="1:22" ht="59.25" customHeight="1" x14ac:dyDescent="0.25">
      <c r="A13" s="244" t="s">
        <v>422</v>
      </c>
      <c r="B13" s="245" t="s">
        <v>423</v>
      </c>
      <c r="C13" s="238"/>
      <c r="D13" s="238"/>
      <c r="E13" s="238"/>
      <c r="F13" s="238"/>
      <c r="G13" s="238"/>
      <c r="H13" s="238"/>
      <c r="I13" s="243">
        <f t="shared" ref="I13:I15" si="5">SUM(J13:L13)</f>
        <v>1229.95</v>
      </c>
      <c r="J13" s="243"/>
      <c r="K13" s="246"/>
      <c r="L13" s="247">
        <v>1229.95</v>
      </c>
      <c r="M13" s="243">
        <f t="shared" ref="M13:M15" si="6">SUM(N13:P13)</f>
        <v>-200</v>
      </c>
      <c r="N13" s="243"/>
      <c r="O13" s="246"/>
      <c r="P13" s="247">
        <v>-200</v>
      </c>
      <c r="Q13" s="243">
        <f t="shared" ref="Q13:Q15" si="7">SUM(R13:T13)</f>
        <v>1029.95</v>
      </c>
      <c r="R13" s="243">
        <f t="shared" si="2"/>
        <v>0</v>
      </c>
      <c r="S13" s="243">
        <f t="shared" si="3"/>
        <v>0</v>
      </c>
      <c r="T13" s="243">
        <f t="shared" si="4"/>
        <v>1029.95</v>
      </c>
    </row>
    <row r="14" spans="1:22" ht="57" customHeight="1" x14ac:dyDescent="0.25">
      <c r="A14" s="244" t="s">
        <v>424</v>
      </c>
      <c r="B14" s="257" t="s">
        <v>425</v>
      </c>
      <c r="C14" s="258"/>
      <c r="D14" s="258"/>
      <c r="E14" s="258"/>
      <c r="F14" s="258"/>
      <c r="G14" s="258"/>
      <c r="H14" s="258"/>
      <c r="I14" s="259">
        <f t="shared" si="5"/>
        <v>113.75</v>
      </c>
      <c r="J14" s="259"/>
      <c r="K14" s="260"/>
      <c r="L14" s="261">
        <v>113.75</v>
      </c>
      <c r="M14" s="259">
        <f t="shared" si="6"/>
        <v>0</v>
      </c>
      <c r="N14" s="259"/>
      <c r="O14" s="260"/>
      <c r="P14" s="261"/>
      <c r="Q14" s="259">
        <f t="shared" si="7"/>
        <v>113.75</v>
      </c>
      <c r="R14" s="243">
        <f t="shared" si="2"/>
        <v>0</v>
      </c>
      <c r="S14" s="243">
        <f t="shared" si="3"/>
        <v>0</v>
      </c>
      <c r="T14" s="243">
        <f t="shared" si="4"/>
        <v>113.75</v>
      </c>
    </row>
    <row r="15" spans="1:22" ht="102" hidden="1" customHeight="1" x14ac:dyDescent="0.25">
      <c r="A15" s="244" t="s">
        <v>426</v>
      </c>
      <c r="B15" s="245" t="s">
        <v>429</v>
      </c>
      <c r="C15" s="238"/>
      <c r="D15" s="238"/>
      <c r="E15" s="238"/>
      <c r="F15" s="238"/>
      <c r="G15" s="238"/>
      <c r="H15" s="238"/>
      <c r="I15" s="243">
        <f t="shared" si="5"/>
        <v>0</v>
      </c>
      <c r="J15" s="243"/>
      <c r="K15" s="246"/>
      <c r="L15" s="247"/>
      <c r="M15" s="243">
        <f t="shared" si="6"/>
        <v>0</v>
      </c>
      <c r="N15" s="262"/>
      <c r="O15" s="262"/>
      <c r="P15" s="263"/>
      <c r="Q15" s="243">
        <f t="shared" si="7"/>
        <v>0</v>
      </c>
      <c r="R15" s="243">
        <f t="shared" si="2"/>
        <v>0</v>
      </c>
      <c r="S15" s="243">
        <f t="shared" si="3"/>
        <v>0</v>
      </c>
      <c r="T15" s="243">
        <f t="shared" si="4"/>
        <v>0</v>
      </c>
      <c r="U15" s="248"/>
      <c r="V15" s="248"/>
    </row>
    <row r="16" spans="1:22" ht="15.75" x14ac:dyDescent="0.2">
      <c r="A16" s="249"/>
      <c r="B16" s="250"/>
      <c r="C16" s="251"/>
      <c r="D16" s="251"/>
      <c r="E16" s="251"/>
      <c r="F16" s="251"/>
      <c r="G16" s="251"/>
      <c r="H16" s="251"/>
      <c r="I16" s="248"/>
      <c r="J16" s="252"/>
      <c r="K16" s="248"/>
      <c r="L16" s="248"/>
      <c r="M16" s="248"/>
    </row>
    <row r="17" spans="1:13" ht="15.75" x14ac:dyDescent="0.2">
      <c r="A17" s="249"/>
      <c r="B17" s="250"/>
      <c r="C17" s="251"/>
      <c r="D17" s="251"/>
      <c r="E17" s="251"/>
      <c r="F17" s="251"/>
      <c r="G17" s="251"/>
      <c r="H17" s="251"/>
      <c r="I17" s="248"/>
      <c r="J17" s="248"/>
      <c r="K17" s="248"/>
      <c r="L17" s="248"/>
      <c r="M17" s="248"/>
    </row>
    <row r="18" spans="1:13" ht="15.75" x14ac:dyDescent="0.2">
      <c r="A18" s="249"/>
      <c r="B18" s="250"/>
      <c r="C18" s="251"/>
      <c r="D18" s="251"/>
      <c r="E18" s="251"/>
      <c r="F18" s="251"/>
      <c r="G18" s="251"/>
      <c r="H18" s="251"/>
      <c r="I18" s="248"/>
      <c r="J18" s="248"/>
      <c r="K18" s="248"/>
      <c r="L18" s="248"/>
      <c r="M18" s="248"/>
    </row>
    <row r="19" spans="1:13" ht="15.75" x14ac:dyDescent="0.2">
      <c r="A19" s="249"/>
      <c r="B19" s="250"/>
      <c r="C19" s="251"/>
      <c r="D19" s="251"/>
      <c r="E19" s="251"/>
      <c r="F19" s="251"/>
      <c r="G19" s="251"/>
      <c r="H19" s="251"/>
      <c r="I19" s="248"/>
      <c r="J19" s="248"/>
      <c r="K19" s="248"/>
      <c r="L19" s="248"/>
      <c r="M19" s="248"/>
    </row>
    <row r="20" spans="1:13" ht="15.75" x14ac:dyDescent="0.2">
      <c r="A20" s="249"/>
      <c r="B20" s="250"/>
      <c r="C20" s="251"/>
      <c r="D20" s="251"/>
      <c r="E20" s="251"/>
      <c r="F20" s="251"/>
      <c r="G20" s="251"/>
      <c r="H20" s="251"/>
      <c r="I20" s="248"/>
      <c r="J20" s="248"/>
      <c r="K20" s="248"/>
      <c r="L20" s="248"/>
      <c r="M20" s="248"/>
    </row>
    <row r="21" spans="1:13" ht="15.75" x14ac:dyDescent="0.2">
      <c r="A21" s="253"/>
      <c r="B21" s="250"/>
      <c r="C21" s="251"/>
      <c r="D21" s="251"/>
      <c r="E21" s="251"/>
      <c r="F21" s="251"/>
      <c r="G21" s="251"/>
      <c r="H21" s="251"/>
      <c r="I21" s="248"/>
      <c r="J21" s="248"/>
      <c r="K21" s="248"/>
      <c r="L21" s="248"/>
      <c r="M21" s="248"/>
    </row>
    <row r="22" spans="1:13" ht="15.75" x14ac:dyDescent="0.2">
      <c r="A22" s="254"/>
      <c r="B22" s="250"/>
      <c r="C22" s="251"/>
      <c r="D22" s="251"/>
      <c r="E22" s="251"/>
      <c r="F22" s="251"/>
      <c r="G22" s="251"/>
      <c r="H22" s="251"/>
      <c r="I22" s="248"/>
      <c r="J22" s="248"/>
      <c r="K22" s="248"/>
      <c r="L22" s="248"/>
      <c r="M22" s="248"/>
    </row>
    <row r="23" spans="1:13" ht="15.75" x14ac:dyDescent="0.2">
      <c r="A23" s="254"/>
      <c r="B23" s="250"/>
      <c r="C23" s="251"/>
      <c r="D23" s="251"/>
      <c r="E23" s="251"/>
      <c r="F23" s="251"/>
      <c r="G23" s="251"/>
      <c r="H23" s="251"/>
      <c r="I23" s="248"/>
      <c r="J23" s="248"/>
      <c r="K23" s="248"/>
      <c r="L23" s="248"/>
      <c r="M23" s="248"/>
    </row>
    <row r="24" spans="1:13" ht="15.75" x14ac:dyDescent="0.2">
      <c r="A24" s="255"/>
      <c r="B24" s="250"/>
      <c r="C24" s="251"/>
      <c r="D24" s="251"/>
      <c r="E24" s="251"/>
      <c r="F24" s="251"/>
      <c r="G24" s="251"/>
      <c r="H24" s="251"/>
      <c r="I24" s="248"/>
      <c r="J24" s="248"/>
      <c r="K24" s="248"/>
      <c r="L24" s="248"/>
      <c r="M24" s="248"/>
    </row>
    <row r="25" spans="1:13" ht="15.75" x14ac:dyDescent="0.2">
      <c r="A25" s="255"/>
      <c r="B25" s="250"/>
      <c r="C25" s="251"/>
      <c r="D25" s="251"/>
      <c r="E25" s="251"/>
      <c r="F25" s="251"/>
      <c r="G25" s="251"/>
      <c r="H25" s="251"/>
      <c r="I25" s="248"/>
      <c r="J25" s="248"/>
      <c r="K25" s="248"/>
      <c r="L25" s="248"/>
      <c r="M25" s="248"/>
    </row>
    <row r="26" spans="1:13" ht="15.75" x14ac:dyDescent="0.2">
      <c r="A26" s="255"/>
      <c r="B26" s="250"/>
      <c r="C26" s="251"/>
      <c r="D26" s="251"/>
      <c r="E26" s="251"/>
      <c r="F26" s="251"/>
      <c r="G26" s="251"/>
      <c r="H26" s="251"/>
      <c r="I26" s="248"/>
      <c r="J26" s="248"/>
      <c r="K26" s="248"/>
      <c r="L26" s="248"/>
      <c r="M26" s="248"/>
    </row>
    <row r="27" spans="1:13" ht="15.75" x14ac:dyDescent="0.2">
      <c r="A27" s="255"/>
      <c r="B27" s="250"/>
      <c r="C27" s="251"/>
      <c r="D27" s="251"/>
      <c r="E27" s="251"/>
      <c r="F27" s="251"/>
      <c r="G27" s="251"/>
      <c r="H27" s="251"/>
      <c r="I27" s="248"/>
      <c r="J27" s="248"/>
      <c r="K27" s="248"/>
      <c r="L27" s="248"/>
      <c r="M27" s="248"/>
    </row>
    <row r="28" spans="1:13" ht="15.75" x14ac:dyDescent="0.2">
      <c r="A28" s="255"/>
      <c r="B28" s="250"/>
      <c r="C28" s="251"/>
      <c r="D28" s="251"/>
      <c r="E28" s="251"/>
      <c r="F28" s="251"/>
      <c r="G28" s="251"/>
      <c r="H28" s="251"/>
      <c r="I28" s="248"/>
      <c r="J28" s="248"/>
      <c r="K28" s="248"/>
      <c r="L28" s="248"/>
      <c r="M28" s="248"/>
    </row>
    <row r="29" spans="1:13" ht="15.75" x14ac:dyDescent="0.2">
      <c r="A29" s="256"/>
      <c r="B29" s="250"/>
      <c r="C29" s="251"/>
      <c r="D29" s="251"/>
      <c r="E29" s="251"/>
      <c r="F29" s="251"/>
      <c r="G29" s="251"/>
      <c r="H29" s="251"/>
    </row>
    <row r="30" spans="1:13" ht="15.75" x14ac:dyDescent="0.2">
      <c r="A30" s="256"/>
      <c r="B30" s="250"/>
      <c r="C30" s="251"/>
      <c r="D30" s="251"/>
      <c r="E30" s="251"/>
      <c r="F30" s="251"/>
      <c r="G30" s="251"/>
      <c r="H30" s="251"/>
    </row>
    <row r="31" spans="1:13" ht="15.75" x14ac:dyDescent="0.2">
      <c r="A31" s="256"/>
      <c r="B31" s="250"/>
      <c r="C31" s="251"/>
      <c r="D31" s="251"/>
      <c r="E31" s="251"/>
      <c r="F31" s="251"/>
      <c r="G31" s="251"/>
      <c r="H31" s="251"/>
    </row>
    <row r="32" spans="1:13" ht="15.75" x14ac:dyDescent="0.2">
      <c r="A32" s="256"/>
      <c r="B32" s="250"/>
      <c r="C32" s="251"/>
      <c r="D32" s="251"/>
      <c r="E32" s="251"/>
      <c r="F32" s="251"/>
      <c r="G32" s="251"/>
      <c r="H32" s="251"/>
    </row>
    <row r="33" spans="1:8" ht="15.75" x14ac:dyDescent="0.2">
      <c r="A33" s="256"/>
      <c r="B33" s="250"/>
      <c r="C33" s="251"/>
      <c r="D33" s="251"/>
      <c r="E33" s="251"/>
      <c r="F33" s="251"/>
      <c r="G33" s="251"/>
      <c r="H33" s="251"/>
    </row>
    <row r="34" spans="1:8" ht="15.75" x14ac:dyDescent="0.2">
      <c r="A34" s="256"/>
      <c r="B34" s="250"/>
      <c r="C34" s="251"/>
      <c r="D34" s="251"/>
      <c r="E34" s="251"/>
      <c r="F34" s="251"/>
      <c r="G34" s="251"/>
      <c r="H34" s="251"/>
    </row>
    <row r="35" spans="1:8" ht="15.75" x14ac:dyDescent="0.2">
      <c r="A35" s="256"/>
      <c r="B35" s="250"/>
      <c r="C35" s="251"/>
      <c r="D35" s="251"/>
      <c r="E35" s="251"/>
      <c r="F35" s="251"/>
      <c r="G35" s="251"/>
      <c r="H35" s="251"/>
    </row>
    <row r="36" spans="1:8" ht="15.75" x14ac:dyDescent="0.2">
      <c r="A36" s="256"/>
      <c r="B36" s="250"/>
      <c r="C36" s="251"/>
      <c r="D36" s="251"/>
      <c r="E36" s="251"/>
      <c r="F36" s="251"/>
      <c r="G36" s="251"/>
      <c r="H36" s="251"/>
    </row>
    <row r="37" spans="1:8" ht="15.75" x14ac:dyDescent="0.2">
      <c r="A37" s="256"/>
      <c r="B37" s="250"/>
      <c r="C37" s="251"/>
      <c r="D37" s="251"/>
      <c r="E37" s="251"/>
      <c r="F37" s="251"/>
      <c r="G37" s="251"/>
      <c r="H37" s="251"/>
    </row>
    <row r="38" spans="1:8" ht="15.75" x14ac:dyDescent="0.2">
      <c r="A38" s="256"/>
      <c r="B38" s="250"/>
      <c r="C38" s="251"/>
      <c r="D38" s="251"/>
      <c r="E38" s="251"/>
      <c r="F38" s="251"/>
      <c r="G38" s="251"/>
      <c r="H38" s="251"/>
    </row>
    <row r="39" spans="1:8" ht="15.75" x14ac:dyDescent="0.2">
      <c r="A39" s="256"/>
      <c r="B39" s="250"/>
      <c r="C39" s="251"/>
      <c r="D39" s="251"/>
      <c r="E39" s="251"/>
      <c r="F39" s="251"/>
      <c r="G39" s="251"/>
      <c r="H39" s="251"/>
    </row>
    <row r="40" spans="1:8" ht="15.75" x14ac:dyDescent="0.2">
      <c r="A40" s="256"/>
      <c r="B40" s="250"/>
      <c r="C40" s="251"/>
      <c r="D40" s="251"/>
      <c r="E40" s="251"/>
      <c r="F40" s="251"/>
      <c r="G40" s="251"/>
      <c r="H40" s="251"/>
    </row>
    <row r="41" spans="1:8" ht="15.75" x14ac:dyDescent="0.2">
      <c r="A41" s="256"/>
      <c r="B41" s="250"/>
      <c r="C41" s="251"/>
      <c r="D41" s="251"/>
      <c r="E41" s="251"/>
      <c r="F41" s="251"/>
      <c r="G41" s="251"/>
      <c r="H41" s="251"/>
    </row>
    <row r="42" spans="1:8" ht="15.75" x14ac:dyDescent="0.2">
      <c r="A42" s="256"/>
      <c r="B42" s="250"/>
      <c r="C42" s="251"/>
      <c r="D42" s="251"/>
      <c r="E42" s="251"/>
      <c r="F42" s="251"/>
      <c r="G42" s="251"/>
      <c r="H42" s="251"/>
    </row>
    <row r="43" spans="1:8" ht="15.75" x14ac:dyDescent="0.2">
      <c r="A43" s="236"/>
      <c r="B43" s="250"/>
      <c r="C43" s="251"/>
      <c r="D43" s="251"/>
      <c r="E43" s="251"/>
      <c r="F43" s="251"/>
      <c r="G43" s="251"/>
      <c r="H43" s="251"/>
    </row>
    <row r="44" spans="1:8" ht="15.75" x14ac:dyDescent="0.2">
      <c r="B44" s="250"/>
      <c r="C44" s="251"/>
      <c r="D44" s="251"/>
      <c r="E44" s="251"/>
      <c r="F44" s="251"/>
      <c r="G44" s="251"/>
      <c r="H44" s="251"/>
    </row>
    <row r="45" spans="1:8" ht="15.75" x14ac:dyDescent="0.2">
      <c r="B45" s="250"/>
      <c r="C45" s="251"/>
      <c r="D45" s="251"/>
      <c r="E45" s="251"/>
      <c r="F45" s="251"/>
      <c r="G45" s="251"/>
      <c r="H45" s="251"/>
    </row>
    <row r="46" spans="1:8" ht="15.75" x14ac:dyDescent="0.2">
      <c r="B46" s="250"/>
      <c r="C46" s="251"/>
      <c r="D46" s="251"/>
      <c r="E46" s="251"/>
      <c r="F46" s="251"/>
      <c r="G46" s="251"/>
      <c r="H46" s="251"/>
    </row>
    <row r="47" spans="1:8" ht="15.75" x14ac:dyDescent="0.2">
      <c r="B47" s="250"/>
      <c r="C47" s="251"/>
      <c r="D47" s="251"/>
      <c r="E47" s="251"/>
      <c r="F47" s="251"/>
      <c r="G47" s="251"/>
      <c r="H47" s="251"/>
    </row>
    <row r="48" spans="1:8" ht="15.75" x14ac:dyDescent="0.2">
      <c r="B48" s="250"/>
      <c r="C48" s="251"/>
      <c r="D48" s="251"/>
      <c r="E48" s="251"/>
      <c r="F48" s="251"/>
      <c r="G48" s="251"/>
      <c r="H48" s="251"/>
    </row>
    <row r="49" spans="2:8" ht="15.75" x14ac:dyDescent="0.2">
      <c r="B49" s="250"/>
      <c r="C49" s="251"/>
      <c r="D49" s="251"/>
      <c r="E49" s="251"/>
      <c r="F49" s="251"/>
      <c r="G49" s="251"/>
      <c r="H49" s="251"/>
    </row>
    <row r="50" spans="2:8" ht="15.75" x14ac:dyDescent="0.2">
      <c r="B50" s="250"/>
      <c r="C50" s="251"/>
      <c r="D50" s="251"/>
      <c r="E50" s="251"/>
      <c r="F50" s="251"/>
      <c r="G50" s="251"/>
      <c r="H50" s="251"/>
    </row>
    <row r="51" spans="2:8" ht="15.75" x14ac:dyDescent="0.2">
      <c r="B51" s="250"/>
      <c r="C51" s="251"/>
      <c r="D51" s="251"/>
      <c r="E51" s="251"/>
      <c r="F51" s="251"/>
      <c r="G51" s="251"/>
      <c r="H51" s="251"/>
    </row>
    <row r="52" spans="2:8" ht="15.75" x14ac:dyDescent="0.2">
      <c r="B52" s="250"/>
      <c r="C52" s="251"/>
      <c r="D52" s="251"/>
      <c r="E52" s="251"/>
      <c r="F52" s="251"/>
      <c r="G52" s="251"/>
      <c r="H52" s="251"/>
    </row>
    <row r="53" spans="2:8" ht="15.75" x14ac:dyDescent="0.2">
      <c r="B53" s="250"/>
      <c r="C53" s="251"/>
      <c r="D53" s="251"/>
      <c r="E53" s="251"/>
      <c r="F53" s="251"/>
      <c r="G53" s="251"/>
      <c r="H53" s="251"/>
    </row>
  </sheetData>
  <sheetProtection selectLockedCells="1" selectUnlockedCells="1"/>
  <mergeCells count="10">
    <mergeCell ref="M7:P7"/>
    <mergeCell ref="Q7:T7"/>
    <mergeCell ref="A4:T4"/>
    <mergeCell ref="Q2:T2"/>
    <mergeCell ref="K2:L2"/>
    <mergeCell ref="J3:K3"/>
    <mergeCell ref="A7:A8"/>
    <mergeCell ref="B7:B8"/>
    <mergeCell ref="I7:L7"/>
    <mergeCell ref="S6:T6"/>
  </mergeCells>
  <pageMargins left="0.11811023622047245" right="0" top="1.0236220472440944" bottom="0.78740157480314965" header="0" footer="0"/>
  <pageSetup paperSize="9" scale="60" firstPageNumber="48" fitToHeight="3" orientation="landscape" useFirstPageNumber="1" horizontalDpi="300" verticalDpi="300" r:id="rId1"/>
  <colBreaks count="1" manualBreakCount="1">
    <brk id="20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U26"/>
  <sheetViews>
    <sheetView tabSelected="1" view="pageBreakPreview" topLeftCell="C1" zoomScale="77" zoomScaleNormal="75" zoomScaleSheetLayoutView="77" workbookViewId="0">
      <selection activeCell="E26" sqref="E26"/>
    </sheetView>
  </sheetViews>
  <sheetFormatPr defaultColWidth="8" defaultRowHeight="12.75" x14ac:dyDescent="0.2"/>
  <cols>
    <col min="1" max="1" width="19" style="42" hidden="1" customWidth="1"/>
    <col min="2" max="2" width="0.28515625" style="42" hidden="1" customWidth="1"/>
    <col min="3" max="3" width="6" style="43" customWidth="1"/>
    <col min="4" max="4" width="64.85546875" style="44" customWidth="1"/>
    <col min="5" max="5" width="14.85546875" style="45" customWidth="1"/>
    <col min="6" max="6" width="12.28515625" style="45" customWidth="1"/>
    <col min="7" max="7" width="13.5703125" style="45" customWidth="1"/>
    <col min="8" max="8" width="13.7109375" style="45" customWidth="1"/>
    <col min="9" max="9" width="14.5703125" style="45" customWidth="1"/>
    <col min="10" max="10" width="14" style="45" customWidth="1"/>
    <col min="11" max="11" width="16.28515625" style="45" customWidth="1"/>
    <col min="12" max="12" width="13.140625" style="45" customWidth="1"/>
    <col min="13" max="13" width="16.140625" style="42" customWidth="1"/>
    <col min="14" max="14" width="15.28515625" style="42" customWidth="1"/>
    <col min="15" max="15" width="17.7109375" style="42" customWidth="1"/>
    <col min="16" max="16" width="15.5703125" style="42" hidden="1" customWidth="1"/>
    <col min="17" max="17" width="13.7109375" style="42" hidden="1" customWidth="1"/>
    <col min="18" max="18" width="10.28515625" style="42" hidden="1" customWidth="1"/>
    <col min="19" max="19" width="12.140625" style="35" customWidth="1"/>
    <col min="20" max="20" width="15.140625" style="35" customWidth="1"/>
    <col min="21" max="47" width="8" style="35" customWidth="1"/>
    <col min="48" max="255" width="8" style="42"/>
    <col min="256" max="256" width="19" style="42" customWidth="1"/>
    <col min="257" max="257" width="0" style="42" hidden="1" customWidth="1"/>
    <col min="258" max="258" width="6" style="42" customWidth="1"/>
    <col min="259" max="259" width="42.140625" style="42" customWidth="1"/>
    <col min="260" max="260" width="0" style="42" hidden="1" customWidth="1"/>
    <col min="261" max="261" width="12.7109375" style="42" customWidth="1"/>
    <col min="262" max="262" width="13.5703125" style="42" customWidth="1"/>
    <col min="263" max="263" width="14" style="42" customWidth="1"/>
    <col min="264" max="264" width="13.85546875" style="42" customWidth="1"/>
    <col min="265" max="265" width="12.5703125" style="42" customWidth="1"/>
    <col min="266" max="268" width="12.7109375" style="42" customWidth="1"/>
    <col min="269" max="274" width="0" style="42" hidden="1" customWidth="1"/>
    <col min="275" max="275" width="12.140625" style="42" customWidth="1"/>
    <col min="276" max="276" width="15.140625" style="42" customWidth="1"/>
    <col min="277" max="303" width="8" style="42" customWidth="1"/>
    <col min="304" max="511" width="8" style="42"/>
    <col min="512" max="512" width="19" style="42" customWidth="1"/>
    <col min="513" max="513" width="0" style="42" hidden="1" customWidth="1"/>
    <col min="514" max="514" width="6" style="42" customWidth="1"/>
    <col min="515" max="515" width="42.140625" style="42" customWidth="1"/>
    <col min="516" max="516" width="0" style="42" hidden="1" customWidth="1"/>
    <col min="517" max="517" width="12.7109375" style="42" customWidth="1"/>
    <col min="518" max="518" width="13.5703125" style="42" customWidth="1"/>
    <col min="519" max="519" width="14" style="42" customWidth="1"/>
    <col min="520" max="520" width="13.85546875" style="42" customWidth="1"/>
    <col min="521" max="521" width="12.5703125" style="42" customWidth="1"/>
    <col min="522" max="524" width="12.7109375" style="42" customWidth="1"/>
    <col min="525" max="530" width="0" style="42" hidden="1" customWidth="1"/>
    <col min="531" max="531" width="12.140625" style="42" customWidth="1"/>
    <col min="532" max="532" width="15.140625" style="42" customWidth="1"/>
    <col min="533" max="559" width="8" style="42" customWidth="1"/>
    <col min="560" max="767" width="8" style="42"/>
    <col min="768" max="768" width="19" style="42" customWidth="1"/>
    <col min="769" max="769" width="0" style="42" hidden="1" customWidth="1"/>
    <col min="770" max="770" width="6" style="42" customWidth="1"/>
    <col min="771" max="771" width="42.140625" style="42" customWidth="1"/>
    <col min="772" max="772" width="0" style="42" hidden="1" customWidth="1"/>
    <col min="773" max="773" width="12.7109375" style="42" customWidth="1"/>
    <col min="774" max="774" width="13.5703125" style="42" customWidth="1"/>
    <col min="775" max="775" width="14" style="42" customWidth="1"/>
    <col min="776" max="776" width="13.85546875" style="42" customWidth="1"/>
    <col min="777" max="777" width="12.5703125" style="42" customWidth="1"/>
    <col min="778" max="780" width="12.7109375" style="42" customWidth="1"/>
    <col min="781" max="786" width="0" style="42" hidden="1" customWidth="1"/>
    <col min="787" max="787" width="12.140625" style="42" customWidth="1"/>
    <col min="788" max="788" width="15.140625" style="42" customWidth="1"/>
    <col min="789" max="815" width="8" style="42" customWidth="1"/>
    <col min="816" max="1023" width="8" style="42"/>
    <col min="1024" max="1024" width="19" style="42" customWidth="1"/>
    <col min="1025" max="1025" width="0" style="42" hidden="1" customWidth="1"/>
    <col min="1026" max="1026" width="6" style="42" customWidth="1"/>
    <col min="1027" max="1027" width="42.140625" style="42" customWidth="1"/>
    <col min="1028" max="1028" width="0" style="42" hidden="1" customWidth="1"/>
    <col min="1029" max="1029" width="12.7109375" style="42" customWidth="1"/>
    <col min="1030" max="1030" width="13.5703125" style="42" customWidth="1"/>
    <col min="1031" max="1031" width="14" style="42" customWidth="1"/>
    <col min="1032" max="1032" width="13.85546875" style="42" customWidth="1"/>
    <col min="1033" max="1033" width="12.5703125" style="42" customWidth="1"/>
    <col min="1034" max="1036" width="12.7109375" style="42" customWidth="1"/>
    <col min="1037" max="1042" width="0" style="42" hidden="1" customWidth="1"/>
    <col min="1043" max="1043" width="12.140625" style="42" customWidth="1"/>
    <col min="1044" max="1044" width="15.140625" style="42" customWidth="1"/>
    <col min="1045" max="1071" width="8" style="42" customWidth="1"/>
    <col min="1072" max="1279" width="8" style="42"/>
    <col min="1280" max="1280" width="19" style="42" customWidth="1"/>
    <col min="1281" max="1281" width="0" style="42" hidden="1" customWidth="1"/>
    <col min="1282" max="1282" width="6" style="42" customWidth="1"/>
    <col min="1283" max="1283" width="42.140625" style="42" customWidth="1"/>
    <col min="1284" max="1284" width="0" style="42" hidden="1" customWidth="1"/>
    <col min="1285" max="1285" width="12.7109375" style="42" customWidth="1"/>
    <col min="1286" max="1286" width="13.5703125" style="42" customWidth="1"/>
    <col min="1287" max="1287" width="14" style="42" customWidth="1"/>
    <col min="1288" max="1288" width="13.85546875" style="42" customWidth="1"/>
    <col min="1289" max="1289" width="12.5703125" style="42" customWidth="1"/>
    <col min="1290" max="1292" width="12.7109375" style="42" customWidth="1"/>
    <col min="1293" max="1298" width="0" style="42" hidden="1" customWidth="1"/>
    <col min="1299" max="1299" width="12.140625" style="42" customWidth="1"/>
    <col min="1300" max="1300" width="15.140625" style="42" customWidth="1"/>
    <col min="1301" max="1327" width="8" style="42" customWidth="1"/>
    <col min="1328" max="1535" width="8" style="42"/>
    <col min="1536" max="1536" width="19" style="42" customWidth="1"/>
    <col min="1537" max="1537" width="0" style="42" hidden="1" customWidth="1"/>
    <col min="1538" max="1538" width="6" style="42" customWidth="1"/>
    <col min="1539" max="1539" width="42.140625" style="42" customWidth="1"/>
    <col min="1540" max="1540" width="0" style="42" hidden="1" customWidth="1"/>
    <col min="1541" max="1541" width="12.7109375" style="42" customWidth="1"/>
    <col min="1542" max="1542" width="13.5703125" style="42" customWidth="1"/>
    <col min="1543" max="1543" width="14" style="42" customWidth="1"/>
    <col min="1544" max="1544" width="13.85546875" style="42" customWidth="1"/>
    <col min="1545" max="1545" width="12.5703125" style="42" customWidth="1"/>
    <col min="1546" max="1548" width="12.7109375" style="42" customWidth="1"/>
    <col min="1549" max="1554" width="0" style="42" hidden="1" customWidth="1"/>
    <col min="1555" max="1555" width="12.140625" style="42" customWidth="1"/>
    <col min="1556" max="1556" width="15.140625" style="42" customWidth="1"/>
    <col min="1557" max="1583" width="8" style="42" customWidth="1"/>
    <col min="1584" max="1791" width="8" style="42"/>
    <col min="1792" max="1792" width="19" style="42" customWidth="1"/>
    <col min="1793" max="1793" width="0" style="42" hidden="1" customWidth="1"/>
    <col min="1794" max="1794" width="6" style="42" customWidth="1"/>
    <col min="1795" max="1795" width="42.140625" style="42" customWidth="1"/>
    <col min="1796" max="1796" width="0" style="42" hidden="1" customWidth="1"/>
    <col min="1797" max="1797" width="12.7109375" style="42" customWidth="1"/>
    <col min="1798" max="1798" width="13.5703125" style="42" customWidth="1"/>
    <col min="1799" max="1799" width="14" style="42" customWidth="1"/>
    <col min="1800" max="1800" width="13.85546875" style="42" customWidth="1"/>
    <col min="1801" max="1801" width="12.5703125" style="42" customWidth="1"/>
    <col min="1802" max="1804" width="12.7109375" style="42" customWidth="1"/>
    <col min="1805" max="1810" width="0" style="42" hidden="1" customWidth="1"/>
    <col min="1811" max="1811" width="12.140625" style="42" customWidth="1"/>
    <col min="1812" max="1812" width="15.140625" style="42" customWidth="1"/>
    <col min="1813" max="1839" width="8" style="42" customWidth="1"/>
    <col min="1840" max="2047" width="8" style="42"/>
    <col min="2048" max="2048" width="19" style="42" customWidth="1"/>
    <col min="2049" max="2049" width="0" style="42" hidden="1" customWidth="1"/>
    <col min="2050" max="2050" width="6" style="42" customWidth="1"/>
    <col min="2051" max="2051" width="42.140625" style="42" customWidth="1"/>
    <col min="2052" max="2052" width="0" style="42" hidden="1" customWidth="1"/>
    <col min="2053" max="2053" width="12.7109375" style="42" customWidth="1"/>
    <col min="2054" max="2054" width="13.5703125" style="42" customWidth="1"/>
    <col min="2055" max="2055" width="14" style="42" customWidth="1"/>
    <col min="2056" max="2056" width="13.85546875" style="42" customWidth="1"/>
    <col min="2057" max="2057" width="12.5703125" style="42" customWidth="1"/>
    <col min="2058" max="2060" width="12.7109375" style="42" customWidth="1"/>
    <col min="2061" max="2066" width="0" style="42" hidden="1" customWidth="1"/>
    <col min="2067" max="2067" width="12.140625" style="42" customWidth="1"/>
    <col min="2068" max="2068" width="15.140625" style="42" customWidth="1"/>
    <col min="2069" max="2095" width="8" style="42" customWidth="1"/>
    <col min="2096" max="2303" width="8" style="42"/>
    <col min="2304" max="2304" width="19" style="42" customWidth="1"/>
    <col min="2305" max="2305" width="0" style="42" hidden="1" customWidth="1"/>
    <col min="2306" max="2306" width="6" style="42" customWidth="1"/>
    <col min="2307" max="2307" width="42.140625" style="42" customWidth="1"/>
    <col min="2308" max="2308" width="0" style="42" hidden="1" customWidth="1"/>
    <col min="2309" max="2309" width="12.7109375" style="42" customWidth="1"/>
    <col min="2310" max="2310" width="13.5703125" style="42" customWidth="1"/>
    <col min="2311" max="2311" width="14" style="42" customWidth="1"/>
    <col min="2312" max="2312" width="13.85546875" style="42" customWidth="1"/>
    <col min="2313" max="2313" width="12.5703125" style="42" customWidth="1"/>
    <col min="2314" max="2316" width="12.7109375" style="42" customWidth="1"/>
    <col min="2317" max="2322" width="0" style="42" hidden="1" customWidth="1"/>
    <col min="2323" max="2323" width="12.140625" style="42" customWidth="1"/>
    <col min="2324" max="2324" width="15.140625" style="42" customWidth="1"/>
    <col min="2325" max="2351" width="8" style="42" customWidth="1"/>
    <col min="2352" max="2559" width="8" style="42"/>
    <col min="2560" max="2560" width="19" style="42" customWidth="1"/>
    <col min="2561" max="2561" width="0" style="42" hidden="1" customWidth="1"/>
    <col min="2562" max="2562" width="6" style="42" customWidth="1"/>
    <col min="2563" max="2563" width="42.140625" style="42" customWidth="1"/>
    <col min="2564" max="2564" width="0" style="42" hidden="1" customWidth="1"/>
    <col min="2565" max="2565" width="12.7109375" style="42" customWidth="1"/>
    <col min="2566" max="2566" width="13.5703125" style="42" customWidth="1"/>
    <col min="2567" max="2567" width="14" style="42" customWidth="1"/>
    <col min="2568" max="2568" width="13.85546875" style="42" customWidth="1"/>
    <col min="2569" max="2569" width="12.5703125" style="42" customWidth="1"/>
    <col min="2570" max="2572" width="12.7109375" style="42" customWidth="1"/>
    <col min="2573" max="2578" width="0" style="42" hidden="1" customWidth="1"/>
    <col min="2579" max="2579" width="12.140625" style="42" customWidth="1"/>
    <col min="2580" max="2580" width="15.140625" style="42" customWidth="1"/>
    <col min="2581" max="2607" width="8" style="42" customWidth="1"/>
    <col min="2608" max="2815" width="8" style="42"/>
    <col min="2816" max="2816" width="19" style="42" customWidth="1"/>
    <col min="2817" max="2817" width="0" style="42" hidden="1" customWidth="1"/>
    <col min="2818" max="2818" width="6" style="42" customWidth="1"/>
    <col min="2819" max="2819" width="42.140625" style="42" customWidth="1"/>
    <col min="2820" max="2820" width="0" style="42" hidden="1" customWidth="1"/>
    <col min="2821" max="2821" width="12.7109375" style="42" customWidth="1"/>
    <col min="2822" max="2822" width="13.5703125" style="42" customWidth="1"/>
    <col min="2823" max="2823" width="14" style="42" customWidth="1"/>
    <col min="2824" max="2824" width="13.85546875" style="42" customWidth="1"/>
    <col min="2825" max="2825" width="12.5703125" style="42" customWidth="1"/>
    <col min="2826" max="2828" width="12.7109375" style="42" customWidth="1"/>
    <col min="2829" max="2834" width="0" style="42" hidden="1" customWidth="1"/>
    <col min="2835" max="2835" width="12.140625" style="42" customWidth="1"/>
    <col min="2836" max="2836" width="15.140625" style="42" customWidth="1"/>
    <col min="2837" max="2863" width="8" style="42" customWidth="1"/>
    <col min="2864" max="3071" width="8" style="42"/>
    <col min="3072" max="3072" width="19" style="42" customWidth="1"/>
    <col min="3073" max="3073" width="0" style="42" hidden="1" customWidth="1"/>
    <col min="3074" max="3074" width="6" style="42" customWidth="1"/>
    <col min="3075" max="3075" width="42.140625" style="42" customWidth="1"/>
    <col min="3076" max="3076" width="0" style="42" hidden="1" customWidth="1"/>
    <col min="3077" max="3077" width="12.7109375" style="42" customWidth="1"/>
    <col min="3078" max="3078" width="13.5703125" style="42" customWidth="1"/>
    <col min="3079" max="3079" width="14" style="42" customWidth="1"/>
    <col min="3080" max="3080" width="13.85546875" style="42" customWidth="1"/>
    <col min="3081" max="3081" width="12.5703125" style="42" customWidth="1"/>
    <col min="3082" max="3084" width="12.7109375" style="42" customWidth="1"/>
    <col min="3085" max="3090" width="0" style="42" hidden="1" customWidth="1"/>
    <col min="3091" max="3091" width="12.140625" style="42" customWidth="1"/>
    <col min="3092" max="3092" width="15.140625" style="42" customWidth="1"/>
    <col min="3093" max="3119" width="8" style="42" customWidth="1"/>
    <col min="3120" max="3327" width="8" style="42"/>
    <col min="3328" max="3328" width="19" style="42" customWidth="1"/>
    <col min="3329" max="3329" width="0" style="42" hidden="1" customWidth="1"/>
    <col min="3330" max="3330" width="6" style="42" customWidth="1"/>
    <col min="3331" max="3331" width="42.140625" style="42" customWidth="1"/>
    <col min="3332" max="3332" width="0" style="42" hidden="1" customWidth="1"/>
    <col min="3333" max="3333" width="12.7109375" style="42" customWidth="1"/>
    <col min="3334" max="3334" width="13.5703125" style="42" customWidth="1"/>
    <col min="3335" max="3335" width="14" style="42" customWidth="1"/>
    <col min="3336" max="3336" width="13.85546875" style="42" customWidth="1"/>
    <col min="3337" max="3337" width="12.5703125" style="42" customWidth="1"/>
    <col min="3338" max="3340" width="12.7109375" style="42" customWidth="1"/>
    <col min="3341" max="3346" width="0" style="42" hidden="1" customWidth="1"/>
    <col min="3347" max="3347" width="12.140625" style="42" customWidth="1"/>
    <col min="3348" max="3348" width="15.140625" style="42" customWidth="1"/>
    <col min="3349" max="3375" width="8" style="42" customWidth="1"/>
    <col min="3376" max="3583" width="8" style="42"/>
    <col min="3584" max="3584" width="19" style="42" customWidth="1"/>
    <col min="3585" max="3585" width="0" style="42" hidden="1" customWidth="1"/>
    <col min="3586" max="3586" width="6" style="42" customWidth="1"/>
    <col min="3587" max="3587" width="42.140625" style="42" customWidth="1"/>
    <col min="3588" max="3588" width="0" style="42" hidden="1" customWidth="1"/>
    <col min="3589" max="3589" width="12.7109375" style="42" customWidth="1"/>
    <col min="3590" max="3590" width="13.5703125" style="42" customWidth="1"/>
    <col min="3591" max="3591" width="14" style="42" customWidth="1"/>
    <col min="3592" max="3592" width="13.85546875" style="42" customWidth="1"/>
    <col min="3593" max="3593" width="12.5703125" style="42" customWidth="1"/>
    <col min="3594" max="3596" width="12.7109375" style="42" customWidth="1"/>
    <col min="3597" max="3602" width="0" style="42" hidden="1" customWidth="1"/>
    <col min="3603" max="3603" width="12.140625" style="42" customWidth="1"/>
    <col min="3604" max="3604" width="15.140625" style="42" customWidth="1"/>
    <col min="3605" max="3631" width="8" style="42" customWidth="1"/>
    <col min="3632" max="3839" width="8" style="42"/>
    <col min="3840" max="3840" width="19" style="42" customWidth="1"/>
    <col min="3841" max="3841" width="0" style="42" hidden="1" customWidth="1"/>
    <col min="3842" max="3842" width="6" style="42" customWidth="1"/>
    <col min="3843" max="3843" width="42.140625" style="42" customWidth="1"/>
    <col min="3844" max="3844" width="0" style="42" hidden="1" customWidth="1"/>
    <col min="3845" max="3845" width="12.7109375" style="42" customWidth="1"/>
    <col min="3846" max="3846" width="13.5703125" style="42" customWidth="1"/>
    <col min="3847" max="3847" width="14" style="42" customWidth="1"/>
    <col min="3848" max="3848" width="13.85546875" style="42" customWidth="1"/>
    <col min="3849" max="3849" width="12.5703125" style="42" customWidth="1"/>
    <col min="3850" max="3852" width="12.7109375" style="42" customWidth="1"/>
    <col min="3853" max="3858" width="0" style="42" hidden="1" customWidth="1"/>
    <col min="3859" max="3859" width="12.140625" style="42" customWidth="1"/>
    <col min="3860" max="3860" width="15.140625" style="42" customWidth="1"/>
    <col min="3861" max="3887" width="8" style="42" customWidth="1"/>
    <col min="3888" max="4095" width="8" style="42"/>
    <col min="4096" max="4096" width="19" style="42" customWidth="1"/>
    <col min="4097" max="4097" width="0" style="42" hidden="1" customWidth="1"/>
    <col min="4098" max="4098" width="6" style="42" customWidth="1"/>
    <col min="4099" max="4099" width="42.140625" style="42" customWidth="1"/>
    <col min="4100" max="4100" width="0" style="42" hidden="1" customWidth="1"/>
    <col min="4101" max="4101" width="12.7109375" style="42" customWidth="1"/>
    <col min="4102" max="4102" width="13.5703125" style="42" customWidth="1"/>
    <col min="4103" max="4103" width="14" style="42" customWidth="1"/>
    <col min="4104" max="4104" width="13.85546875" style="42" customWidth="1"/>
    <col min="4105" max="4105" width="12.5703125" style="42" customWidth="1"/>
    <col min="4106" max="4108" width="12.7109375" style="42" customWidth="1"/>
    <col min="4109" max="4114" width="0" style="42" hidden="1" customWidth="1"/>
    <col min="4115" max="4115" width="12.140625" style="42" customWidth="1"/>
    <col min="4116" max="4116" width="15.140625" style="42" customWidth="1"/>
    <col min="4117" max="4143" width="8" style="42" customWidth="1"/>
    <col min="4144" max="4351" width="8" style="42"/>
    <col min="4352" max="4352" width="19" style="42" customWidth="1"/>
    <col min="4353" max="4353" width="0" style="42" hidden="1" customWidth="1"/>
    <col min="4354" max="4354" width="6" style="42" customWidth="1"/>
    <col min="4355" max="4355" width="42.140625" style="42" customWidth="1"/>
    <col min="4356" max="4356" width="0" style="42" hidden="1" customWidth="1"/>
    <col min="4357" max="4357" width="12.7109375" style="42" customWidth="1"/>
    <col min="4358" max="4358" width="13.5703125" style="42" customWidth="1"/>
    <col min="4359" max="4359" width="14" style="42" customWidth="1"/>
    <col min="4360" max="4360" width="13.85546875" style="42" customWidth="1"/>
    <col min="4361" max="4361" width="12.5703125" style="42" customWidth="1"/>
    <col min="4362" max="4364" width="12.7109375" style="42" customWidth="1"/>
    <col min="4365" max="4370" width="0" style="42" hidden="1" customWidth="1"/>
    <col min="4371" max="4371" width="12.140625" style="42" customWidth="1"/>
    <col min="4372" max="4372" width="15.140625" style="42" customWidth="1"/>
    <col min="4373" max="4399" width="8" style="42" customWidth="1"/>
    <col min="4400" max="4607" width="8" style="42"/>
    <col min="4608" max="4608" width="19" style="42" customWidth="1"/>
    <col min="4609" max="4609" width="0" style="42" hidden="1" customWidth="1"/>
    <col min="4610" max="4610" width="6" style="42" customWidth="1"/>
    <col min="4611" max="4611" width="42.140625" style="42" customWidth="1"/>
    <col min="4612" max="4612" width="0" style="42" hidden="1" customWidth="1"/>
    <col min="4613" max="4613" width="12.7109375" style="42" customWidth="1"/>
    <col min="4614" max="4614" width="13.5703125" style="42" customWidth="1"/>
    <col min="4615" max="4615" width="14" style="42" customWidth="1"/>
    <col min="4616" max="4616" width="13.85546875" style="42" customWidth="1"/>
    <col min="4617" max="4617" width="12.5703125" style="42" customWidth="1"/>
    <col min="4618" max="4620" width="12.7109375" style="42" customWidth="1"/>
    <col min="4621" max="4626" width="0" style="42" hidden="1" customWidth="1"/>
    <col min="4627" max="4627" width="12.140625" style="42" customWidth="1"/>
    <col min="4628" max="4628" width="15.140625" style="42" customWidth="1"/>
    <col min="4629" max="4655" width="8" style="42" customWidth="1"/>
    <col min="4656" max="4863" width="8" style="42"/>
    <col min="4864" max="4864" width="19" style="42" customWidth="1"/>
    <col min="4865" max="4865" width="0" style="42" hidden="1" customWidth="1"/>
    <col min="4866" max="4866" width="6" style="42" customWidth="1"/>
    <col min="4867" max="4867" width="42.140625" style="42" customWidth="1"/>
    <col min="4868" max="4868" width="0" style="42" hidden="1" customWidth="1"/>
    <col min="4869" max="4869" width="12.7109375" style="42" customWidth="1"/>
    <col min="4870" max="4870" width="13.5703125" style="42" customWidth="1"/>
    <col min="4871" max="4871" width="14" style="42" customWidth="1"/>
    <col min="4872" max="4872" width="13.85546875" style="42" customWidth="1"/>
    <col min="4873" max="4873" width="12.5703125" style="42" customWidth="1"/>
    <col min="4874" max="4876" width="12.7109375" style="42" customWidth="1"/>
    <col min="4877" max="4882" width="0" style="42" hidden="1" customWidth="1"/>
    <col min="4883" max="4883" width="12.140625" style="42" customWidth="1"/>
    <col min="4884" max="4884" width="15.140625" style="42" customWidth="1"/>
    <col min="4885" max="4911" width="8" style="42" customWidth="1"/>
    <col min="4912" max="5119" width="8" style="42"/>
    <col min="5120" max="5120" width="19" style="42" customWidth="1"/>
    <col min="5121" max="5121" width="0" style="42" hidden="1" customWidth="1"/>
    <col min="5122" max="5122" width="6" style="42" customWidth="1"/>
    <col min="5123" max="5123" width="42.140625" style="42" customWidth="1"/>
    <col min="5124" max="5124" width="0" style="42" hidden="1" customWidth="1"/>
    <col min="5125" max="5125" width="12.7109375" style="42" customWidth="1"/>
    <col min="5126" max="5126" width="13.5703125" style="42" customWidth="1"/>
    <col min="5127" max="5127" width="14" style="42" customWidth="1"/>
    <col min="5128" max="5128" width="13.85546875" style="42" customWidth="1"/>
    <col min="5129" max="5129" width="12.5703125" style="42" customWidth="1"/>
    <col min="5130" max="5132" width="12.7109375" style="42" customWidth="1"/>
    <col min="5133" max="5138" width="0" style="42" hidden="1" customWidth="1"/>
    <col min="5139" max="5139" width="12.140625" style="42" customWidth="1"/>
    <col min="5140" max="5140" width="15.140625" style="42" customWidth="1"/>
    <col min="5141" max="5167" width="8" style="42" customWidth="1"/>
    <col min="5168" max="5375" width="8" style="42"/>
    <col min="5376" max="5376" width="19" style="42" customWidth="1"/>
    <col min="5377" max="5377" width="0" style="42" hidden="1" customWidth="1"/>
    <col min="5378" max="5378" width="6" style="42" customWidth="1"/>
    <col min="5379" max="5379" width="42.140625" style="42" customWidth="1"/>
    <col min="5380" max="5380" width="0" style="42" hidden="1" customWidth="1"/>
    <col min="5381" max="5381" width="12.7109375" style="42" customWidth="1"/>
    <col min="5382" max="5382" width="13.5703125" style="42" customWidth="1"/>
    <col min="5383" max="5383" width="14" style="42" customWidth="1"/>
    <col min="5384" max="5384" width="13.85546875" style="42" customWidth="1"/>
    <col min="5385" max="5385" width="12.5703125" style="42" customWidth="1"/>
    <col min="5386" max="5388" width="12.7109375" style="42" customWidth="1"/>
    <col min="5389" max="5394" width="0" style="42" hidden="1" customWidth="1"/>
    <col min="5395" max="5395" width="12.140625" style="42" customWidth="1"/>
    <col min="5396" max="5396" width="15.140625" style="42" customWidth="1"/>
    <col min="5397" max="5423" width="8" style="42" customWidth="1"/>
    <col min="5424" max="5631" width="8" style="42"/>
    <col min="5632" max="5632" width="19" style="42" customWidth="1"/>
    <col min="5633" max="5633" width="0" style="42" hidden="1" customWidth="1"/>
    <col min="5634" max="5634" width="6" style="42" customWidth="1"/>
    <col min="5635" max="5635" width="42.140625" style="42" customWidth="1"/>
    <col min="5636" max="5636" width="0" style="42" hidden="1" customWidth="1"/>
    <col min="5637" max="5637" width="12.7109375" style="42" customWidth="1"/>
    <col min="5638" max="5638" width="13.5703125" style="42" customWidth="1"/>
    <col min="5639" max="5639" width="14" style="42" customWidth="1"/>
    <col min="5640" max="5640" width="13.85546875" style="42" customWidth="1"/>
    <col min="5641" max="5641" width="12.5703125" style="42" customWidth="1"/>
    <col min="5642" max="5644" width="12.7109375" style="42" customWidth="1"/>
    <col min="5645" max="5650" width="0" style="42" hidden="1" customWidth="1"/>
    <col min="5651" max="5651" width="12.140625" style="42" customWidth="1"/>
    <col min="5652" max="5652" width="15.140625" style="42" customWidth="1"/>
    <col min="5653" max="5679" width="8" style="42" customWidth="1"/>
    <col min="5680" max="5887" width="8" style="42"/>
    <col min="5888" max="5888" width="19" style="42" customWidth="1"/>
    <col min="5889" max="5889" width="0" style="42" hidden="1" customWidth="1"/>
    <col min="5890" max="5890" width="6" style="42" customWidth="1"/>
    <col min="5891" max="5891" width="42.140625" style="42" customWidth="1"/>
    <col min="5892" max="5892" width="0" style="42" hidden="1" customWidth="1"/>
    <col min="5893" max="5893" width="12.7109375" style="42" customWidth="1"/>
    <col min="5894" max="5894" width="13.5703125" style="42" customWidth="1"/>
    <col min="5895" max="5895" width="14" style="42" customWidth="1"/>
    <col min="5896" max="5896" width="13.85546875" style="42" customWidth="1"/>
    <col min="5897" max="5897" width="12.5703125" style="42" customWidth="1"/>
    <col min="5898" max="5900" width="12.7109375" style="42" customWidth="1"/>
    <col min="5901" max="5906" width="0" style="42" hidden="1" customWidth="1"/>
    <col min="5907" max="5907" width="12.140625" style="42" customWidth="1"/>
    <col min="5908" max="5908" width="15.140625" style="42" customWidth="1"/>
    <col min="5909" max="5935" width="8" style="42" customWidth="1"/>
    <col min="5936" max="6143" width="8" style="42"/>
    <col min="6144" max="6144" width="19" style="42" customWidth="1"/>
    <col min="6145" max="6145" width="0" style="42" hidden="1" customWidth="1"/>
    <col min="6146" max="6146" width="6" style="42" customWidth="1"/>
    <col min="6147" max="6147" width="42.140625" style="42" customWidth="1"/>
    <col min="6148" max="6148" width="0" style="42" hidden="1" customWidth="1"/>
    <col min="6149" max="6149" width="12.7109375" style="42" customWidth="1"/>
    <col min="6150" max="6150" width="13.5703125" style="42" customWidth="1"/>
    <col min="6151" max="6151" width="14" style="42" customWidth="1"/>
    <col min="6152" max="6152" width="13.85546875" style="42" customWidth="1"/>
    <col min="6153" max="6153" width="12.5703125" style="42" customWidth="1"/>
    <col min="6154" max="6156" width="12.7109375" style="42" customWidth="1"/>
    <col min="6157" max="6162" width="0" style="42" hidden="1" customWidth="1"/>
    <col min="6163" max="6163" width="12.140625" style="42" customWidth="1"/>
    <col min="6164" max="6164" width="15.140625" style="42" customWidth="1"/>
    <col min="6165" max="6191" width="8" style="42" customWidth="1"/>
    <col min="6192" max="6399" width="8" style="42"/>
    <col min="6400" max="6400" width="19" style="42" customWidth="1"/>
    <col min="6401" max="6401" width="0" style="42" hidden="1" customWidth="1"/>
    <col min="6402" max="6402" width="6" style="42" customWidth="1"/>
    <col min="6403" max="6403" width="42.140625" style="42" customWidth="1"/>
    <col min="6404" max="6404" width="0" style="42" hidden="1" customWidth="1"/>
    <col min="6405" max="6405" width="12.7109375" style="42" customWidth="1"/>
    <col min="6406" max="6406" width="13.5703125" style="42" customWidth="1"/>
    <col min="6407" max="6407" width="14" style="42" customWidth="1"/>
    <col min="6408" max="6408" width="13.85546875" style="42" customWidth="1"/>
    <col min="6409" max="6409" width="12.5703125" style="42" customWidth="1"/>
    <col min="6410" max="6412" width="12.7109375" style="42" customWidth="1"/>
    <col min="6413" max="6418" width="0" style="42" hidden="1" customWidth="1"/>
    <col min="6419" max="6419" width="12.140625" style="42" customWidth="1"/>
    <col min="6420" max="6420" width="15.140625" style="42" customWidth="1"/>
    <col min="6421" max="6447" width="8" style="42" customWidth="1"/>
    <col min="6448" max="6655" width="8" style="42"/>
    <col min="6656" max="6656" width="19" style="42" customWidth="1"/>
    <col min="6657" max="6657" width="0" style="42" hidden="1" customWidth="1"/>
    <col min="6658" max="6658" width="6" style="42" customWidth="1"/>
    <col min="6659" max="6659" width="42.140625" style="42" customWidth="1"/>
    <col min="6660" max="6660" width="0" style="42" hidden="1" customWidth="1"/>
    <col min="6661" max="6661" width="12.7109375" style="42" customWidth="1"/>
    <col min="6662" max="6662" width="13.5703125" style="42" customWidth="1"/>
    <col min="6663" max="6663" width="14" style="42" customWidth="1"/>
    <col min="6664" max="6664" width="13.85546875" style="42" customWidth="1"/>
    <col min="6665" max="6665" width="12.5703125" style="42" customWidth="1"/>
    <col min="6666" max="6668" width="12.7109375" style="42" customWidth="1"/>
    <col min="6669" max="6674" width="0" style="42" hidden="1" customWidth="1"/>
    <col min="6675" max="6675" width="12.140625" style="42" customWidth="1"/>
    <col min="6676" max="6676" width="15.140625" style="42" customWidth="1"/>
    <col min="6677" max="6703" width="8" style="42" customWidth="1"/>
    <col min="6704" max="6911" width="8" style="42"/>
    <col min="6912" max="6912" width="19" style="42" customWidth="1"/>
    <col min="6913" max="6913" width="0" style="42" hidden="1" customWidth="1"/>
    <col min="6914" max="6914" width="6" style="42" customWidth="1"/>
    <col min="6915" max="6915" width="42.140625" style="42" customWidth="1"/>
    <col min="6916" max="6916" width="0" style="42" hidden="1" customWidth="1"/>
    <col min="6917" max="6917" width="12.7109375" style="42" customWidth="1"/>
    <col min="6918" max="6918" width="13.5703125" style="42" customWidth="1"/>
    <col min="6919" max="6919" width="14" style="42" customWidth="1"/>
    <col min="6920" max="6920" width="13.85546875" style="42" customWidth="1"/>
    <col min="6921" max="6921" width="12.5703125" style="42" customWidth="1"/>
    <col min="6922" max="6924" width="12.7109375" style="42" customWidth="1"/>
    <col min="6925" max="6930" width="0" style="42" hidden="1" customWidth="1"/>
    <col min="6931" max="6931" width="12.140625" style="42" customWidth="1"/>
    <col min="6932" max="6932" width="15.140625" style="42" customWidth="1"/>
    <col min="6933" max="6959" width="8" style="42" customWidth="1"/>
    <col min="6960" max="7167" width="8" style="42"/>
    <col min="7168" max="7168" width="19" style="42" customWidth="1"/>
    <col min="7169" max="7169" width="0" style="42" hidden="1" customWidth="1"/>
    <col min="7170" max="7170" width="6" style="42" customWidth="1"/>
    <col min="7171" max="7171" width="42.140625" style="42" customWidth="1"/>
    <col min="7172" max="7172" width="0" style="42" hidden="1" customWidth="1"/>
    <col min="7173" max="7173" width="12.7109375" style="42" customWidth="1"/>
    <col min="7174" max="7174" width="13.5703125" style="42" customWidth="1"/>
    <col min="7175" max="7175" width="14" style="42" customWidth="1"/>
    <col min="7176" max="7176" width="13.85546875" style="42" customWidth="1"/>
    <col min="7177" max="7177" width="12.5703125" style="42" customWidth="1"/>
    <col min="7178" max="7180" width="12.7109375" style="42" customWidth="1"/>
    <col min="7181" max="7186" width="0" style="42" hidden="1" customWidth="1"/>
    <col min="7187" max="7187" width="12.140625" style="42" customWidth="1"/>
    <col min="7188" max="7188" width="15.140625" style="42" customWidth="1"/>
    <col min="7189" max="7215" width="8" style="42" customWidth="1"/>
    <col min="7216" max="7423" width="8" style="42"/>
    <col min="7424" max="7424" width="19" style="42" customWidth="1"/>
    <col min="7425" max="7425" width="0" style="42" hidden="1" customWidth="1"/>
    <col min="7426" max="7426" width="6" style="42" customWidth="1"/>
    <col min="7427" max="7427" width="42.140625" style="42" customWidth="1"/>
    <col min="7428" max="7428" width="0" style="42" hidden="1" customWidth="1"/>
    <col min="7429" max="7429" width="12.7109375" style="42" customWidth="1"/>
    <col min="7430" max="7430" width="13.5703125" style="42" customWidth="1"/>
    <col min="7431" max="7431" width="14" style="42" customWidth="1"/>
    <col min="7432" max="7432" width="13.85546875" style="42" customWidth="1"/>
    <col min="7433" max="7433" width="12.5703125" style="42" customWidth="1"/>
    <col min="7434" max="7436" width="12.7109375" style="42" customWidth="1"/>
    <col min="7437" max="7442" width="0" style="42" hidden="1" customWidth="1"/>
    <col min="7443" max="7443" width="12.140625" style="42" customWidth="1"/>
    <col min="7444" max="7444" width="15.140625" style="42" customWidth="1"/>
    <col min="7445" max="7471" width="8" style="42" customWidth="1"/>
    <col min="7472" max="7679" width="8" style="42"/>
    <col min="7680" max="7680" width="19" style="42" customWidth="1"/>
    <col min="7681" max="7681" width="0" style="42" hidden="1" customWidth="1"/>
    <col min="7682" max="7682" width="6" style="42" customWidth="1"/>
    <col min="7683" max="7683" width="42.140625" style="42" customWidth="1"/>
    <col min="7684" max="7684" width="0" style="42" hidden="1" customWidth="1"/>
    <col min="7685" max="7685" width="12.7109375" style="42" customWidth="1"/>
    <col min="7686" max="7686" width="13.5703125" style="42" customWidth="1"/>
    <col min="7687" max="7687" width="14" style="42" customWidth="1"/>
    <col min="7688" max="7688" width="13.85546875" style="42" customWidth="1"/>
    <col min="7689" max="7689" width="12.5703125" style="42" customWidth="1"/>
    <col min="7690" max="7692" width="12.7109375" style="42" customWidth="1"/>
    <col min="7693" max="7698" width="0" style="42" hidden="1" customWidth="1"/>
    <col min="7699" max="7699" width="12.140625" style="42" customWidth="1"/>
    <col min="7700" max="7700" width="15.140625" style="42" customWidth="1"/>
    <col min="7701" max="7727" width="8" style="42" customWidth="1"/>
    <col min="7728" max="7935" width="8" style="42"/>
    <col min="7936" max="7936" width="19" style="42" customWidth="1"/>
    <col min="7937" max="7937" width="0" style="42" hidden="1" customWidth="1"/>
    <col min="7938" max="7938" width="6" style="42" customWidth="1"/>
    <col min="7939" max="7939" width="42.140625" style="42" customWidth="1"/>
    <col min="7940" max="7940" width="0" style="42" hidden="1" customWidth="1"/>
    <col min="7941" max="7941" width="12.7109375" style="42" customWidth="1"/>
    <col min="7942" max="7942" width="13.5703125" style="42" customWidth="1"/>
    <col min="7943" max="7943" width="14" style="42" customWidth="1"/>
    <col min="7944" max="7944" width="13.85546875" style="42" customWidth="1"/>
    <col min="7945" max="7945" width="12.5703125" style="42" customWidth="1"/>
    <col min="7946" max="7948" width="12.7109375" style="42" customWidth="1"/>
    <col min="7949" max="7954" width="0" style="42" hidden="1" customWidth="1"/>
    <col min="7955" max="7955" width="12.140625" style="42" customWidth="1"/>
    <col min="7956" max="7956" width="15.140625" style="42" customWidth="1"/>
    <col min="7957" max="7983" width="8" style="42" customWidth="1"/>
    <col min="7984" max="8191" width="8" style="42"/>
    <col min="8192" max="8192" width="19" style="42" customWidth="1"/>
    <col min="8193" max="8193" width="0" style="42" hidden="1" customWidth="1"/>
    <col min="8194" max="8194" width="6" style="42" customWidth="1"/>
    <col min="8195" max="8195" width="42.140625" style="42" customWidth="1"/>
    <col min="8196" max="8196" width="0" style="42" hidden="1" customWidth="1"/>
    <col min="8197" max="8197" width="12.7109375" style="42" customWidth="1"/>
    <col min="8198" max="8198" width="13.5703125" style="42" customWidth="1"/>
    <col min="8199" max="8199" width="14" style="42" customWidth="1"/>
    <col min="8200" max="8200" width="13.85546875" style="42" customWidth="1"/>
    <col min="8201" max="8201" width="12.5703125" style="42" customWidth="1"/>
    <col min="8202" max="8204" width="12.7109375" style="42" customWidth="1"/>
    <col min="8205" max="8210" width="0" style="42" hidden="1" customWidth="1"/>
    <col min="8211" max="8211" width="12.140625" style="42" customWidth="1"/>
    <col min="8212" max="8212" width="15.140625" style="42" customWidth="1"/>
    <col min="8213" max="8239" width="8" style="42" customWidth="1"/>
    <col min="8240" max="8447" width="8" style="42"/>
    <col min="8448" max="8448" width="19" style="42" customWidth="1"/>
    <col min="8449" max="8449" width="0" style="42" hidden="1" customWidth="1"/>
    <col min="8450" max="8450" width="6" style="42" customWidth="1"/>
    <col min="8451" max="8451" width="42.140625" style="42" customWidth="1"/>
    <col min="8452" max="8452" width="0" style="42" hidden="1" customWidth="1"/>
    <col min="8453" max="8453" width="12.7109375" style="42" customWidth="1"/>
    <col min="8454" max="8454" width="13.5703125" style="42" customWidth="1"/>
    <col min="8455" max="8455" width="14" style="42" customWidth="1"/>
    <col min="8456" max="8456" width="13.85546875" style="42" customWidth="1"/>
    <col min="8457" max="8457" width="12.5703125" style="42" customWidth="1"/>
    <col min="8458" max="8460" width="12.7109375" style="42" customWidth="1"/>
    <col min="8461" max="8466" width="0" style="42" hidden="1" customWidth="1"/>
    <col min="8467" max="8467" width="12.140625" style="42" customWidth="1"/>
    <col min="8468" max="8468" width="15.140625" style="42" customWidth="1"/>
    <col min="8469" max="8495" width="8" style="42" customWidth="1"/>
    <col min="8496" max="8703" width="8" style="42"/>
    <col min="8704" max="8704" width="19" style="42" customWidth="1"/>
    <col min="8705" max="8705" width="0" style="42" hidden="1" customWidth="1"/>
    <col min="8706" max="8706" width="6" style="42" customWidth="1"/>
    <col min="8707" max="8707" width="42.140625" style="42" customWidth="1"/>
    <col min="8708" max="8708" width="0" style="42" hidden="1" customWidth="1"/>
    <col min="8709" max="8709" width="12.7109375" style="42" customWidth="1"/>
    <col min="8710" max="8710" width="13.5703125" style="42" customWidth="1"/>
    <col min="8711" max="8711" width="14" style="42" customWidth="1"/>
    <col min="8712" max="8712" width="13.85546875" style="42" customWidth="1"/>
    <col min="8713" max="8713" width="12.5703125" style="42" customWidth="1"/>
    <col min="8714" max="8716" width="12.7109375" style="42" customWidth="1"/>
    <col min="8717" max="8722" width="0" style="42" hidden="1" customWidth="1"/>
    <col min="8723" max="8723" width="12.140625" style="42" customWidth="1"/>
    <col min="8724" max="8724" width="15.140625" style="42" customWidth="1"/>
    <col min="8725" max="8751" width="8" style="42" customWidth="1"/>
    <col min="8752" max="8959" width="8" style="42"/>
    <col min="8960" max="8960" width="19" style="42" customWidth="1"/>
    <col min="8961" max="8961" width="0" style="42" hidden="1" customWidth="1"/>
    <col min="8962" max="8962" width="6" style="42" customWidth="1"/>
    <col min="8963" max="8963" width="42.140625" style="42" customWidth="1"/>
    <col min="8964" max="8964" width="0" style="42" hidden="1" customWidth="1"/>
    <col min="8965" max="8965" width="12.7109375" style="42" customWidth="1"/>
    <col min="8966" max="8966" width="13.5703125" style="42" customWidth="1"/>
    <col min="8967" max="8967" width="14" style="42" customWidth="1"/>
    <col min="8968" max="8968" width="13.85546875" style="42" customWidth="1"/>
    <col min="8969" max="8969" width="12.5703125" style="42" customWidth="1"/>
    <col min="8970" max="8972" width="12.7109375" style="42" customWidth="1"/>
    <col min="8973" max="8978" width="0" style="42" hidden="1" customWidth="1"/>
    <col min="8979" max="8979" width="12.140625" style="42" customWidth="1"/>
    <col min="8980" max="8980" width="15.140625" style="42" customWidth="1"/>
    <col min="8981" max="9007" width="8" style="42" customWidth="1"/>
    <col min="9008" max="9215" width="8" style="42"/>
    <col min="9216" max="9216" width="19" style="42" customWidth="1"/>
    <col min="9217" max="9217" width="0" style="42" hidden="1" customWidth="1"/>
    <col min="9218" max="9218" width="6" style="42" customWidth="1"/>
    <col min="9219" max="9219" width="42.140625" style="42" customWidth="1"/>
    <col min="9220" max="9220" width="0" style="42" hidden="1" customWidth="1"/>
    <col min="9221" max="9221" width="12.7109375" style="42" customWidth="1"/>
    <col min="9222" max="9222" width="13.5703125" style="42" customWidth="1"/>
    <col min="9223" max="9223" width="14" style="42" customWidth="1"/>
    <col min="9224" max="9224" width="13.85546875" style="42" customWidth="1"/>
    <col min="9225" max="9225" width="12.5703125" style="42" customWidth="1"/>
    <col min="9226" max="9228" width="12.7109375" style="42" customWidth="1"/>
    <col min="9229" max="9234" width="0" style="42" hidden="1" customWidth="1"/>
    <col min="9235" max="9235" width="12.140625" style="42" customWidth="1"/>
    <col min="9236" max="9236" width="15.140625" style="42" customWidth="1"/>
    <col min="9237" max="9263" width="8" style="42" customWidth="1"/>
    <col min="9264" max="9471" width="8" style="42"/>
    <col min="9472" max="9472" width="19" style="42" customWidth="1"/>
    <col min="9473" max="9473" width="0" style="42" hidden="1" customWidth="1"/>
    <col min="9474" max="9474" width="6" style="42" customWidth="1"/>
    <col min="9475" max="9475" width="42.140625" style="42" customWidth="1"/>
    <col min="9476" max="9476" width="0" style="42" hidden="1" customWidth="1"/>
    <col min="9477" max="9477" width="12.7109375" style="42" customWidth="1"/>
    <col min="9478" max="9478" width="13.5703125" style="42" customWidth="1"/>
    <col min="9479" max="9479" width="14" style="42" customWidth="1"/>
    <col min="9480" max="9480" width="13.85546875" style="42" customWidth="1"/>
    <col min="9481" max="9481" width="12.5703125" style="42" customWidth="1"/>
    <col min="9482" max="9484" width="12.7109375" style="42" customWidth="1"/>
    <col min="9485" max="9490" width="0" style="42" hidden="1" customWidth="1"/>
    <col min="9491" max="9491" width="12.140625" style="42" customWidth="1"/>
    <col min="9492" max="9492" width="15.140625" style="42" customWidth="1"/>
    <col min="9493" max="9519" width="8" style="42" customWidth="1"/>
    <col min="9520" max="9727" width="8" style="42"/>
    <col min="9728" max="9728" width="19" style="42" customWidth="1"/>
    <col min="9729" max="9729" width="0" style="42" hidden="1" customWidth="1"/>
    <col min="9730" max="9730" width="6" style="42" customWidth="1"/>
    <col min="9731" max="9731" width="42.140625" style="42" customWidth="1"/>
    <col min="9732" max="9732" width="0" style="42" hidden="1" customWidth="1"/>
    <col min="9733" max="9733" width="12.7109375" style="42" customWidth="1"/>
    <col min="9734" max="9734" width="13.5703125" style="42" customWidth="1"/>
    <col min="9735" max="9735" width="14" style="42" customWidth="1"/>
    <col min="9736" max="9736" width="13.85546875" style="42" customWidth="1"/>
    <col min="9737" max="9737" width="12.5703125" style="42" customWidth="1"/>
    <col min="9738" max="9740" width="12.7109375" style="42" customWidth="1"/>
    <col min="9741" max="9746" width="0" style="42" hidden="1" customWidth="1"/>
    <col min="9747" max="9747" width="12.140625" style="42" customWidth="1"/>
    <col min="9748" max="9748" width="15.140625" style="42" customWidth="1"/>
    <col min="9749" max="9775" width="8" style="42" customWidth="1"/>
    <col min="9776" max="9983" width="8" style="42"/>
    <col min="9984" max="9984" width="19" style="42" customWidth="1"/>
    <col min="9985" max="9985" width="0" style="42" hidden="1" customWidth="1"/>
    <col min="9986" max="9986" width="6" style="42" customWidth="1"/>
    <col min="9987" max="9987" width="42.140625" style="42" customWidth="1"/>
    <col min="9988" max="9988" width="0" style="42" hidden="1" customWidth="1"/>
    <col min="9989" max="9989" width="12.7109375" style="42" customWidth="1"/>
    <col min="9990" max="9990" width="13.5703125" style="42" customWidth="1"/>
    <col min="9991" max="9991" width="14" style="42" customWidth="1"/>
    <col min="9992" max="9992" width="13.85546875" style="42" customWidth="1"/>
    <col min="9993" max="9993" width="12.5703125" style="42" customWidth="1"/>
    <col min="9994" max="9996" width="12.7109375" style="42" customWidth="1"/>
    <col min="9997" max="10002" width="0" style="42" hidden="1" customWidth="1"/>
    <col min="10003" max="10003" width="12.140625" style="42" customWidth="1"/>
    <col min="10004" max="10004" width="15.140625" style="42" customWidth="1"/>
    <col min="10005" max="10031" width="8" style="42" customWidth="1"/>
    <col min="10032" max="10239" width="8" style="42"/>
    <col min="10240" max="10240" width="19" style="42" customWidth="1"/>
    <col min="10241" max="10241" width="0" style="42" hidden="1" customWidth="1"/>
    <col min="10242" max="10242" width="6" style="42" customWidth="1"/>
    <col min="10243" max="10243" width="42.140625" style="42" customWidth="1"/>
    <col min="10244" max="10244" width="0" style="42" hidden="1" customWidth="1"/>
    <col min="10245" max="10245" width="12.7109375" style="42" customWidth="1"/>
    <col min="10246" max="10246" width="13.5703125" style="42" customWidth="1"/>
    <col min="10247" max="10247" width="14" style="42" customWidth="1"/>
    <col min="10248" max="10248" width="13.85546875" style="42" customWidth="1"/>
    <col min="10249" max="10249" width="12.5703125" style="42" customWidth="1"/>
    <col min="10250" max="10252" width="12.7109375" style="42" customWidth="1"/>
    <col min="10253" max="10258" width="0" style="42" hidden="1" customWidth="1"/>
    <col min="10259" max="10259" width="12.140625" style="42" customWidth="1"/>
    <col min="10260" max="10260" width="15.140625" style="42" customWidth="1"/>
    <col min="10261" max="10287" width="8" style="42" customWidth="1"/>
    <col min="10288" max="10495" width="8" style="42"/>
    <col min="10496" max="10496" width="19" style="42" customWidth="1"/>
    <col min="10497" max="10497" width="0" style="42" hidden="1" customWidth="1"/>
    <col min="10498" max="10498" width="6" style="42" customWidth="1"/>
    <col min="10499" max="10499" width="42.140625" style="42" customWidth="1"/>
    <col min="10500" max="10500" width="0" style="42" hidden="1" customWidth="1"/>
    <col min="10501" max="10501" width="12.7109375" style="42" customWidth="1"/>
    <col min="10502" max="10502" width="13.5703125" style="42" customWidth="1"/>
    <col min="10503" max="10503" width="14" style="42" customWidth="1"/>
    <col min="10504" max="10504" width="13.85546875" style="42" customWidth="1"/>
    <col min="10505" max="10505" width="12.5703125" style="42" customWidth="1"/>
    <col min="10506" max="10508" width="12.7109375" style="42" customWidth="1"/>
    <col min="10509" max="10514" width="0" style="42" hidden="1" customWidth="1"/>
    <col min="10515" max="10515" width="12.140625" style="42" customWidth="1"/>
    <col min="10516" max="10516" width="15.140625" style="42" customWidth="1"/>
    <col min="10517" max="10543" width="8" style="42" customWidth="1"/>
    <col min="10544" max="10751" width="8" style="42"/>
    <col min="10752" max="10752" width="19" style="42" customWidth="1"/>
    <col min="10753" max="10753" width="0" style="42" hidden="1" customWidth="1"/>
    <col min="10754" max="10754" width="6" style="42" customWidth="1"/>
    <col min="10755" max="10755" width="42.140625" style="42" customWidth="1"/>
    <col min="10756" max="10756" width="0" style="42" hidden="1" customWidth="1"/>
    <col min="10757" max="10757" width="12.7109375" style="42" customWidth="1"/>
    <col min="10758" max="10758" width="13.5703125" style="42" customWidth="1"/>
    <col min="10759" max="10759" width="14" style="42" customWidth="1"/>
    <col min="10760" max="10760" width="13.85546875" style="42" customWidth="1"/>
    <col min="10761" max="10761" width="12.5703125" style="42" customWidth="1"/>
    <col min="10762" max="10764" width="12.7109375" style="42" customWidth="1"/>
    <col min="10765" max="10770" width="0" style="42" hidden="1" customWidth="1"/>
    <col min="10771" max="10771" width="12.140625" style="42" customWidth="1"/>
    <col min="10772" max="10772" width="15.140625" style="42" customWidth="1"/>
    <col min="10773" max="10799" width="8" style="42" customWidth="1"/>
    <col min="10800" max="11007" width="8" style="42"/>
    <col min="11008" max="11008" width="19" style="42" customWidth="1"/>
    <col min="11009" max="11009" width="0" style="42" hidden="1" customWidth="1"/>
    <col min="11010" max="11010" width="6" style="42" customWidth="1"/>
    <col min="11011" max="11011" width="42.140625" style="42" customWidth="1"/>
    <col min="11012" max="11012" width="0" style="42" hidden="1" customWidth="1"/>
    <col min="11013" max="11013" width="12.7109375" style="42" customWidth="1"/>
    <col min="11014" max="11014" width="13.5703125" style="42" customWidth="1"/>
    <col min="11015" max="11015" width="14" style="42" customWidth="1"/>
    <col min="11016" max="11016" width="13.85546875" style="42" customWidth="1"/>
    <col min="11017" max="11017" width="12.5703125" style="42" customWidth="1"/>
    <col min="11018" max="11020" width="12.7109375" style="42" customWidth="1"/>
    <col min="11021" max="11026" width="0" style="42" hidden="1" customWidth="1"/>
    <col min="11027" max="11027" width="12.140625" style="42" customWidth="1"/>
    <col min="11028" max="11028" width="15.140625" style="42" customWidth="1"/>
    <col min="11029" max="11055" width="8" style="42" customWidth="1"/>
    <col min="11056" max="11263" width="8" style="42"/>
    <col min="11264" max="11264" width="19" style="42" customWidth="1"/>
    <col min="11265" max="11265" width="0" style="42" hidden="1" customWidth="1"/>
    <col min="11266" max="11266" width="6" style="42" customWidth="1"/>
    <col min="11267" max="11267" width="42.140625" style="42" customWidth="1"/>
    <col min="11268" max="11268" width="0" style="42" hidden="1" customWidth="1"/>
    <col min="11269" max="11269" width="12.7109375" style="42" customWidth="1"/>
    <col min="11270" max="11270" width="13.5703125" style="42" customWidth="1"/>
    <col min="11271" max="11271" width="14" style="42" customWidth="1"/>
    <col min="11272" max="11272" width="13.85546875" style="42" customWidth="1"/>
    <col min="11273" max="11273" width="12.5703125" style="42" customWidth="1"/>
    <col min="11274" max="11276" width="12.7109375" style="42" customWidth="1"/>
    <col min="11277" max="11282" width="0" style="42" hidden="1" customWidth="1"/>
    <col min="11283" max="11283" width="12.140625" style="42" customWidth="1"/>
    <col min="11284" max="11284" width="15.140625" style="42" customWidth="1"/>
    <col min="11285" max="11311" width="8" style="42" customWidth="1"/>
    <col min="11312" max="11519" width="8" style="42"/>
    <col min="11520" max="11520" width="19" style="42" customWidth="1"/>
    <col min="11521" max="11521" width="0" style="42" hidden="1" customWidth="1"/>
    <col min="11522" max="11522" width="6" style="42" customWidth="1"/>
    <col min="11523" max="11523" width="42.140625" style="42" customWidth="1"/>
    <col min="11524" max="11524" width="0" style="42" hidden="1" customWidth="1"/>
    <col min="11525" max="11525" width="12.7109375" style="42" customWidth="1"/>
    <col min="11526" max="11526" width="13.5703125" style="42" customWidth="1"/>
    <col min="11527" max="11527" width="14" style="42" customWidth="1"/>
    <col min="11528" max="11528" width="13.85546875" style="42" customWidth="1"/>
    <col min="11529" max="11529" width="12.5703125" style="42" customWidth="1"/>
    <col min="11530" max="11532" width="12.7109375" style="42" customWidth="1"/>
    <col min="11533" max="11538" width="0" style="42" hidden="1" customWidth="1"/>
    <col min="11539" max="11539" width="12.140625" style="42" customWidth="1"/>
    <col min="11540" max="11540" width="15.140625" style="42" customWidth="1"/>
    <col min="11541" max="11567" width="8" style="42" customWidth="1"/>
    <col min="11568" max="11775" width="8" style="42"/>
    <col min="11776" max="11776" width="19" style="42" customWidth="1"/>
    <col min="11777" max="11777" width="0" style="42" hidden="1" customWidth="1"/>
    <col min="11778" max="11778" width="6" style="42" customWidth="1"/>
    <col min="11779" max="11779" width="42.140625" style="42" customWidth="1"/>
    <col min="11780" max="11780" width="0" style="42" hidden="1" customWidth="1"/>
    <col min="11781" max="11781" width="12.7109375" style="42" customWidth="1"/>
    <col min="11782" max="11782" width="13.5703125" style="42" customWidth="1"/>
    <col min="11783" max="11783" width="14" style="42" customWidth="1"/>
    <col min="11784" max="11784" width="13.85546875" style="42" customWidth="1"/>
    <col min="11785" max="11785" width="12.5703125" style="42" customWidth="1"/>
    <col min="11786" max="11788" width="12.7109375" style="42" customWidth="1"/>
    <col min="11789" max="11794" width="0" style="42" hidden="1" customWidth="1"/>
    <col min="11795" max="11795" width="12.140625" style="42" customWidth="1"/>
    <col min="11796" max="11796" width="15.140625" style="42" customWidth="1"/>
    <col min="11797" max="11823" width="8" style="42" customWidth="1"/>
    <col min="11824" max="12031" width="8" style="42"/>
    <col min="12032" max="12032" width="19" style="42" customWidth="1"/>
    <col min="12033" max="12033" width="0" style="42" hidden="1" customWidth="1"/>
    <col min="12034" max="12034" width="6" style="42" customWidth="1"/>
    <col min="12035" max="12035" width="42.140625" style="42" customWidth="1"/>
    <col min="12036" max="12036" width="0" style="42" hidden="1" customWidth="1"/>
    <col min="12037" max="12037" width="12.7109375" style="42" customWidth="1"/>
    <col min="12038" max="12038" width="13.5703125" style="42" customWidth="1"/>
    <col min="12039" max="12039" width="14" style="42" customWidth="1"/>
    <col min="12040" max="12040" width="13.85546875" style="42" customWidth="1"/>
    <col min="12041" max="12041" width="12.5703125" style="42" customWidth="1"/>
    <col min="12042" max="12044" width="12.7109375" style="42" customWidth="1"/>
    <col min="12045" max="12050" width="0" style="42" hidden="1" customWidth="1"/>
    <col min="12051" max="12051" width="12.140625" style="42" customWidth="1"/>
    <col min="12052" max="12052" width="15.140625" style="42" customWidth="1"/>
    <col min="12053" max="12079" width="8" style="42" customWidth="1"/>
    <col min="12080" max="12287" width="8" style="42"/>
    <col min="12288" max="12288" width="19" style="42" customWidth="1"/>
    <col min="12289" max="12289" width="0" style="42" hidden="1" customWidth="1"/>
    <col min="12290" max="12290" width="6" style="42" customWidth="1"/>
    <col min="12291" max="12291" width="42.140625" style="42" customWidth="1"/>
    <col min="12292" max="12292" width="0" style="42" hidden="1" customWidth="1"/>
    <col min="12293" max="12293" width="12.7109375" style="42" customWidth="1"/>
    <col min="12294" max="12294" width="13.5703125" style="42" customWidth="1"/>
    <col min="12295" max="12295" width="14" style="42" customWidth="1"/>
    <col min="12296" max="12296" width="13.85546875" style="42" customWidth="1"/>
    <col min="12297" max="12297" width="12.5703125" style="42" customWidth="1"/>
    <col min="12298" max="12300" width="12.7109375" style="42" customWidth="1"/>
    <col min="12301" max="12306" width="0" style="42" hidden="1" customWidth="1"/>
    <col min="12307" max="12307" width="12.140625" style="42" customWidth="1"/>
    <col min="12308" max="12308" width="15.140625" style="42" customWidth="1"/>
    <col min="12309" max="12335" width="8" style="42" customWidth="1"/>
    <col min="12336" max="12543" width="8" style="42"/>
    <col min="12544" max="12544" width="19" style="42" customWidth="1"/>
    <col min="12545" max="12545" width="0" style="42" hidden="1" customWidth="1"/>
    <col min="12546" max="12546" width="6" style="42" customWidth="1"/>
    <col min="12547" max="12547" width="42.140625" style="42" customWidth="1"/>
    <col min="12548" max="12548" width="0" style="42" hidden="1" customWidth="1"/>
    <col min="12549" max="12549" width="12.7109375" style="42" customWidth="1"/>
    <col min="12550" max="12550" width="13.5703125" style="42" customWidth="1"/>
    <col min="12551" max="12551" width="14" style="42" customWidth="1"/>
    <col min="12552" max="12552" width="13.85546875" style="42" customWidth="1"/>
    <col min="12553" max="12553" width="12.5703125" style="42" customWidth="1"/>
    <col min="12554" max="12556" width="12.7109375" style="42" customWidth="1"/>
    <col min="12557" max="12562" width="0" style="42" hidden="1" customWidth="1"/>
    <col min="12563" max="12563" width="12.140625" style="42" customWidth="1"/>
    <col min="12564" max="12564" width="15.140625" style="42" customWidth="1"/>
    <col min="12565" max="12591" width="8" style="42" customWidth="1"/>
    <col min="12592" max="12799" width="8" style="42"/>
    <col min="12800" max="12800" width="19" style="42" customWidth="1"/>
    <col min="12801" max="12801" width="0" style="42" hidden="1" customWidth="1"/>
    <col min="12802" max="12802" width="6" style="42" customWidth="1"/>
    <col min="12803" max="12803" width="42.140625" style="42" customWidth="1"/>
    <col min="12804" max="12804" width="0" style="42" hidden="1" customWidth="1"/>
    <col min="12805" max="12805" width="12.7109375" style="42" customWidth="1"/>
    <col min="12806" max="12806" width="13.5703125" style="42" customWidth="1"/>
    <col min="12807" max="12807" width="14" style="42" customWidth="1"/>
    <col min="12808" max="12808" width="13.85546875" style="42" customWidth="1"/>
    <col min="12809" max="12809" width="12.5703125" style="42" customWidth="1"/>
    <col min="12810" max="12812" width="12.7109375" style="42" customWidth="1"/>
    <col min="12813" max="12818" width="0" style="42" hidden="1" customWidth="1"/>
    <col min="12819" max="12819" width="12.140625" style="42" customWidth="1"/>
    <col min="12820" max="12820" width="15.140625" style="42" customWidth="1"/>
    <col min="12821" max="12847" width="8" style="42" customWidth="1"/>
    <col min="12848" max="13055" width="8" style="42"/>
    <col min="13056" max="13056" width="19" style="42" customWidth="1"/>
    <col min="13057" max="13057" width="0" style="42" hidden="1" customWidth="1"/>
    <col min="13058" max="13058" width="6" style="42" customWidth="1"/>
    <col min="13059" max="13059" width="42.140625" style="42" customWidth="1"/>
    <col min="13060" max="13060" width="0" style="42" hidden="1" customWidth="1"/>
    <col min="13061" max="13061" width="12.7109375" style="42" customWidth="1"/>
    <col min="13062" max="13062" width="13.5703125" style="42" customWidth="1"/>
    <col min="13063" max="13063" width="14" style="42" customWidth="1"/>
    <col min="13064" max="13064" width="13.85546875" style="42" customWidth="1"/>
    <col min="13065" max="13065" width="12.5703125" style="42" customWidth="1"/>
    <col min="13066" max="13068" width="12.7109375" style="42" customWidth="1"/>
    <col min="13069" max="13074" width="0" style="42" hidden="1" customWidth="1"/>
    <col min="13075" max="13075" width="12.140625" style="42" customWidth="1"/>
    <col min="13076" max="13076" width="15.140625" style="42" customWidth="1"/>
    <col min="13077" max="13103" width="8" style="42" customWidth="1"/>
    <col min="13104" max="13311" width="8" style="42"/>
    <col min="13312" max="13312" width="19" style="42" customWidth="1"/>
    <col min="13313" max="13313" width="0" style="42" hidden="1" customWidth="1"/>
    <col min="13314" max="13314" width="6" style="42" customWidth="1"/>
    <col min="13315" max="13315" width="42.140625" style="42" customWidth="1"/>
    <col min="13316" max="13316" width="0" style="42" hidden="1" customWidth="1"/>
    <col min="13317" max="13317" width="12.7109375" style="42" customWidth="1"/>
    <col min="13318" max="13318" width="13.5703125" style="42" customWidth="1"/>
    <col min="13319" max="13319" width="14" style="42" customWidth="1"/>
    <col min="13320" max="13320" width="13.85546875" style="42" customWidth="1"/>
    <col min="13321" max="13321" width="12.5703125" style="42" customWidth="1"/>
    <col min="13322" max="13324" width="12.7109375" style="42" customWidth="1"/>
    <col min="13325" max="13330" width="0" style="42" hidden="1" customWidth="1"/>
    <col min="13331" max="13331" width="12.140625" style="42" customWidth="1"/>
    <col min="13332" max="13332" width="15.140625" style="42" customWidth="1"/>
    <col min="13333" max="13359" width="8" style="42" customWidth="1"/>
    <col min="13360" max="13567" width="8" style="42"/>
    <col min="13568" max="13568" width="19" style="42" customWidth="1"/>
    <col min="13569" max="13569" width="0" style="42" hidden="1" customWidth="1"/>
    <col min="13570" max="13570" width="6" style="42" customWidth="1"/>
    <col min="13571" max="13571" width="42.140625" style="42" customWidth="1"/>
    <col min="13572" max="13572" width="0" style="42" hidden="1" customWidth="1"/>
    <col min="13573" max="13573" width="12.7109375" style="42" customWidth="1"/>
    <col min="13574" max="13574" width="13.5703125" style="42" customWidth="1"/>
    <col min="13575" max="13575" width="14" style="42" customWidth="1"/>
    <col min="13576" max="13576" width="13.85546875" style="42" customWidth="1"/>
    <col min="13577" max="13577" width="12.5703125" style="42" customWidth="1"/>
    <col min="13578" max="13580" width="12.7109375" style="42" customWidth="1"/>
    <col min="13581" max="13586" width="0" style="42" hidden="1" customWidth="1"/>
    <col min="13587" max="13587" width="12.140625" style="42" customWidth="1"/>
    <col min="13588" max="13588" width="15.140625" style="42" customWidth="1"/>
    <col min="13589" max="13615" width="8" style="42" customWidth="1"/>
    <col min="13616" max="13823" width="8" style="42"/>
    <col min="13824" max="13824" width="19" style="42" customWidth="1"/>
    <col min="13825" max="13825" width="0" style="42" hidden="1" customWidth="1"/>
    <col min="13826" max="13826" width="6" style="42" customWidth="1"/>
    <col min="13827" max="13827" width="42.140625" style="42" customWidth="1"/>
    <col min="13828" max="13828" width="0" style="42" hidden="1" customWidth="1"/>
    <col min="13829" max="13829" width="12.7109375" style="42" customWidth="1"/>
    <col min="13830" max="13830" width="13.5703125" style="42" customWidth="1"/>
    <col min="13831" max="13831" width="14" style="42" customWidth="1"/>
    <col min="13832" max="13832" width="13.85546875" style="42" customWidth="1"/>
    <col min="13833" max="13833" width="12.5703125" style="42" customWidth="1"/>
    <col min="13834" max="13836" width="12.7109375" style="42" customWidth="1"/>
    <col min="13837" max="13842" width="0" style="42" hidden="1" customWidth="1"/>
    <col min="13843" max="13843" width="12.140625" style="42" customWidth="1"/>
    <col min="13844" max="13844" width="15.140625" style="42" customWidth="1"/>
    <col min="13845" max="13871" width="8" style="42" customWidth="1"/>
    <col min="13872" max="14079" width="8" style="42"/>
    <col min="14080" max="14080" width="19" style="42" customWidth="1"/>
    <col min="14081" max="14081" width="0" style="42" hidden="1" customWidth="1"/>
    <col min="14082" max="14082" width="6" style="42" customWidth="1"/>
    <col min="14083" max="14083" width="42.140625" style="42" customWidth="1"/>
    <col min="14084" max="14084" width="0" style="42" hidden="1" customWidth="1"/>
    <col min="14085" max="14085" width="12.7109375" style="42" customWidth="1"/>
    <col min="14086" max="14086" width="13.5703125" style="42" customWidth="1"/>
    <col min="14087" max="14087" width="14" style="42" customWidth="1"/>
    <col min="14088" max="14088" width="13.85546875" style="42" customWidth="1"/>
    <col min="14089" max="14089" width="12.5703125" style="42" customWidth="1"/>
    <col min="14090" max="14092" width="12.7109375" style="42" customWidth="1"/>
    <col min="14093" max="14098" width="0" style="42" hidden="1" customWidth="1"/>
    <col min="14099" max="14099" width="12.140625" style="42" customWidth="1"/>
    <col min="14100" max="14100" width="15.140625" style="42" customWidth="1"/>
    <col min="14101" max="14127" width="8" style="42" customWidth="1"/>
    <col min="14128" max="14335" width="8" style="42"/>
    <col min="14336" max="14336" width="19" style="42" customWidth="1"/>
    <col min="14337" max="14337" width="0" style="42" hidden="1" customWidth="1"/>
    <col min="14338" max="14338" width="6" style="42" customWidth="1"/>
    <col min="14339" max="14339" width="42.140625" style="42" customWidth="1"/>
    <col min="14340" max="14340" width="0" style="42" hidden="1" customWidth="1"/>
    <col min="14341" max="14341" width="12.7109375" style="42" customWidth="1"/>
    <col min="14342" max="14342" width="13.5703125" style="42" customWidth="1"/>
    <col min="14343" max="14343" width="14" style="42" customWidth="1"/>
    <col min="14344" max="14344" width="13.85546875" style="42" customWidth="1"/>
    <col min="14345" max="14345" width="12.5703125" style="42" customWidth="1"/>
    <col min="14346" max="14348" width="12.7109375" style="42" customWidth="1"/>
    <col min="14349" max="14354" width="0" style="42" hidden="1" customWidth="1"/>
    <col min="14355" max="14355" width="12.140625" style="42" customWidth="1"/>
    <col min="14356" max="14356" width="15.140625" style="42" customWidth="1"/>
    <col min="14357" max="14383" width="8" style="42" customWidth="1"/>
    <col min="14384" max="14591" width="8" style="42"/>
    <col min="14592" max="14592" width="19" style="42" customWidth="1"/>
    <col min="14593" max="14593" width="0" style="42" hidden="1" customWidth="1"/>
    <col min="14594" max="14594" width="6" style="42" customWidth="1"/>
    <col min="14595" max="14595" width="42.140625" style="42" customWidth="1"/>
    <col min="14596" max="14596" width="0" style="42" hidden="1" customWidth="1"/>
    <col min="14597" max="14597" width="12.7109375" style="42" customWidth="1"/>
    <col min="14598" max="14598" width="13.5703125" style="42" customWidth="1"/>
    <col min="14599" max="14599" width="14" style="42" customWidth="1"/>
    <col min="14600" max="14600" width="13.85546875" style="42" customWidth="1"/>
    <col min="14601" max="14601" width="12.5703125" style="42" customWidth="1"/>
    <col min="14602" max="14604" width="12.7109375" style="42" customWidth="1"/>
    <col min="14605" max="14610" width="0" style="42" hidden="1" customWidth="1"/>
    <col min="14611" max="14611" width="12.140625" style="42" customWidth="1"/>
    <col min="14612" max="14612" width="15.140625" style="42" customWidth="1"/>
    <col min="14613" max="14639" width="8" style="42" customWidth="1"/>
    <col min="14640" max="14847" width="8" style="42"/>
    <col min="14848" max="14848" width="19" style="42" customWidth="1"/>
    <col min="14849" max="14849" width="0" style="42" hidden="1" customWidth="1"/>
    <col min="14850" max="14850" width="6" style="42" customWidth="1"/>
    <col min="14851" max="14851" width="42.140625" style="42" customWidth="1"/>
    <col min="14852" max="14852" width="0" style="42" hidden="1" customWidth="1"/>
    <col min="14853" max="14853" width="12.7109375" style="42" customWidth="1"/>
    <col min="14854" max="14854" width="13.5703125" style="42" customWidth="1"/>
    <col min="14855" max="14855" width="14" style="42" customWidth="1"/>
    <col min="14856" max="14856" width="13.85546875" style="42" customWidth="1"/>
    <col min="14857" max="14857" width="12.5703125" style="42" customWidth="1"/>
    <col min="14858" max="14860" width="12.7109375" style="42" customWidth="1"/>
    <col min="14861" max="14866" width="0" style="42" hidden="1" customWidth="1"/>
    <col min="14867" max="14867" width="12.140625" style="42" customWidth="1"/>
    <col min="14868" max="14868" width="15.140625" style="42" customWidth="1"/>
    <col min="14869" max="14895" width="8" style="42" customWidth="1"/>
    <col min="14896" max="15103" width="8" style="42"/>
    <col min="15104" max="15104" width="19" style="42" customWidth="1"/>
    <col min="15105" max="15105" width="0" style="42" hidden="1" customWidth="1"/>
    <col min="15106" max="15106" width="6" style="42" customWidth="1"/>
    <col min="15107" max="15107" width="42.140625" style="42" customWidth="1"/>
    <col min="15108" max="15108" width="0" style="42" hidden="1" customWidth="1"/>
    <col min="15109" max="15109" width="12.7109375" style="42" customWidth="1"/>
    <col min="15110" max="15110" width="13.5703125" style="42" customWidth="1"/>
    <col min="15111" max="15111" width="14" style="42" customWidth="1"/>
    <col min="15112" max="15112" width="13.85546875" style="42" customWidth="1"/>
    <col min="15113" max="15113" width="12.5703125" style="42" customWidth="1"/>
    <col min="15114" max="15116" width="12.7109375" style="42" customWidth="1"/>
    <col min="15117" max="15122" width="0" style="42" hidden="1" customWidth="1"/>
    <col min="15123" max="15123" width="12.140625" style="42" customWidth="1"/>
    <col min="15124" max="15124" width="15.140625" style="42" customWidth="1"/>
    <col min="15125" max="15151" width="8" style="42" customWidth="1"/>
    <col min="15152" max="15359" width="8" style="42"/>
    <col min="15360" max="15360" width="19" style="42" customWidth="1"/>
    <col min="15361" max="15361" width="0" style="42" hidden="1" customWidth="1"/>
    <col min="15362" max="15362" width="6" style="42" customWidth="1"/>
    <col min="15363" max="15363" width="42.140625" style="42" customWidth="1"/>
    <col min="15364" max="15364" width="0" style="42" hidden="1" customWidth="1"/>
    <col min="15365" max="15365" width="12.7109375" style="42" customWidth="1"/>
    <col min="15366" max="15366" width="13.5703125" style="42" customWidth="1"/>
    <col min="15367" max="15367" width="14" style="42" customWidth="1"/>
    <col min="15368" max="15368" width="13.85546875" style="42" customWidth="1"/>
    <col min="15369" max="15369" width="12.5703125" style="42" customWidth="1"/>
    <col min="15370" max="15372" width="12.7109375" style="42" customWidth="1"/>
    <col min="15373" max="15378" width="0" style="42" hidden="1" customWidth="1"/>
    <col min="15379" max="15379" width="12.140625" style="42" customWidth="1"/>
    <col min="15380" max="15380" width="15.140625" style="42" customWidth="1"/>
    <col min="15381" max="15407" width="8" style="42" customWidth="1"/>
    <col min="15408" max="15615" width="8" style="42"/>
    <col min="15616" max="15616" width="19" style="42" customWidth="1"/>
    <col min="15617" max="15617" width="0" style="42" hidden="1" customWidth="1"/>
    <col min="15618" max="15618" width="6" style="42" customWidth="1"/>
    <col min="15619" max="15619" width="42.140625" style="42" customWidth="1"/>
    <col min="15620" max="15620" width="0" style="42" hidden="1" customWidth="1"/>
    <col min="15621" max="15621" width="12.7109375" style="42" customWidth="1"/>
    <col min="15622" max="15622" width="13.5703125" style="42" customWidth="1"/>
    <col min="15623" max="15623" width="14" style="42" customWidth="1"/>
    <col min="15624" max="15624" width="13.85546875" style="42" customWidth="1"/>
    <col min="15625" max="15625" width="12.5703125" style="42" customWidth="1"/>
    <col min="15626" max="15628" width="12.7109375" style="42" customWidth="1"/>
    <col min="15629" max="15634" width="0" style="42" hidden="1" customWidth="1"/>
    <col min="15635" max="15635" width="12.140625" style="42" customWidth="1"/>
    <col min="15636" max="15636" width="15.140625" style="42" customWidth="1"/>
    <col min="15637" max="15663" width="8" style="42" customWidth="1"/>
    <col min="15664" max="15871" width="8" style="42"/>
    <col min="15872" max="15872" width="19" style="42" customWidth="1"/>
    <col min="15873" max="15873" width="0" style="42" hidden="1" customWidth="1"/>
    <col min="15874" max="15874" width="6" style="42" customWidth="1"/>
    <col min="15875" max="15875" width="42.140625" style="42" customWidth="1"/>
    <col min="15876" max="15876" width="0" style="42" hidden="1" customWidth="1"/>
    <col min="15877" max="15877" width="12.7109375" style="42" customWidth="1"/>
    <col min="15878" max="15878" width="13.5703125" style="42" customWidth="1"/>
    <col min="15879" max="15879" width="14" style="42" customWidth="1"/>
    <col min="15880" max="15880" width="13.85546875" style="42" customWidth="1"/>
    <col min="15881" max="15881" width="12.5703125" style="42" customWidth="1"/>
    <col min="15882" max="15884" width="12.7109375" style="42" customWidth="1"/>
    <col min="15885" max="15890" width="0" style="42" hidden="1" customWidth="1"/>
    <col min="15891" max="15891" width="12.140625" style="42" customWidth="1"/>
    <col min="15892" max="15892" width="15.140625" style="42" customWidth="1"/>
    <col min="15893" max="15919" width="8" style="42" customWidth="1"/>
    <col min="15920" max="16127" width="8" style="42"/>
    <col min="16128" max="16128" width="19" style="42" customWidth="1"/>
    <col min="16129" max="16129" width="0" style="42" hidden="1" customWidth="1"/>
    <col min="16130" max="16130" width="6" style="42" customWidth="1"/>
    <col min="16131" max="16131" width="42.140625" style="42" customWidth="1"/>
    <col min="16132" max="16132" width="0" style="42" hidden="1" customWidth="1"/>
    <col min="16133" max="16133" width="12.7109375" style="42" customWidth="1"/>
    <col min="16134" max="16134" width="13.5703125" style="42" customWidth="1"/>
    <col min="16135" max="16135" width="14" style="42" customWidth="1"/>
    <col min="16136" max="16136" width="13.85546875" style="42" customWidth="1"/>
    <col min="16137" max="16137" width="12.5703125" style="42" customWidth="1"/>
    <col min="16138" max="16140" width="12.7109375" style="42" customWidth="1"/>
    <col min="16141" max="16146" width="0" style="42" hidden="1" customWidth="1"/>
    <col min="16147" max="16147" width="12.140625" style="42" customWidth="1"/>
    <col min="16148" max="16148" width="15.140625" style="42" customWidth="1"/>
    <col min="16149" max="16175" width="8" style="42" customWidth="1"/>
    <col min="16176" max="16384" width="8" style="42"/>
  </cols>
  <sheetData>
    <row r="1" spans="1:47" customFormat="1" ht="15.75" customHeight="1" x14ac:dyDescent="0.25">
      <c r="A1" s="19"/>
      <c r="B1" s="19"/>
      <c r="C1" s="181"/>
      <c r="D1" s="182"/>
      <c r="E1" s="17"/>
      <c r="F1" s="45"/>
      <c r="G1" s="45"/>
      <c r="H1" s="45"/>
      <c r="I1" s="45"/>
      <c r="L1" s="302" t="s">
        <v>400</v>
      </c>
      <c r="M1" s="299"/>
      <c r="N1" s="299"/>
    </row>
    <row r="2" spans="1:47" customFormat="1" ht="45.75" customHeight="1" x14ac:dyDescent="0.2">
      <c r="A2" s="19"/>
      <c r="B2" s="19"/>
      <c r="C2" s="17"/>
      <c r="D2" s="17"/>
      <c r="E2" s="17"/>
      <c r="F2" s="45"/>
      <c r="G2" s="45"/>
      <c r="H2" s="45"/>
      <c r="I2" s="45"/>
      <c r="L2" s="302" t="s">
        <v>451</v>
      </c>
      <c r="M2" s="299"/>
      <c r="N2" s="299"/>
      <c r="O2" s="299"/>
    </row>
    <row r="3" spans="1:47" customFormat="1" x14ac:dyDescent="0.2">
      <c r="A3" s="19"/>
      <c r="B3" s="19"/>
      <c r="C3" s="17"/>
      <c r="D3" s="17"/>
      <c r="E3" s="17"/>
      <c r="F3" s="45"/>
      <c r="G3" s="45"/>
      <c r="H3" s="45"/>
      <c r="I3" s="45"/>
      <c r="L3" s="184"/>
      <c r="M3" s="182"/>
      <c r="N3" s="182"/>
      <c r="O3" s="182"/>
    </row>
    <row r="4" spans="1:47" s="35" customFormat="1" ht="32.25" customHeight="1" x14ac:dyDescent="0.2">
      <c r="B4" s="37"/>
      <c r="C4" s="318" t="s">
        <v>372</v>
      </c>
      <c r="D4" s="318"/>
      <c r="E4" s="318"/>
      <c r="F4" s="318"/>
      <c r="G4" s="318"/>
      <c r="H4" s="318"/>
      <c r="I4" s="318"/>
      <c r="J4" s="318"/>
      <c r="K4" s="318"/>
      <c r="L4" s="318"/>
      <c r="M4" s="299"/>
      <c r="N4" s="299"/>
      <c r="O4" s="299"/>
    </row>
    <row r="5" spans="1:47" s="35" customFormat="1" ht="16.5" thickBot="1" x14ac:dyDescent="0.3">
      <c r="C5" s="39"/>
      <c r="D5" s="40"/>
      <c r="E5" s="41"/>
      <c r="F5" s="41"/>
      <c r="G5" s="41"/>
      <c r="H5" s="41"/>
      <c r="I5" s="41"/>
      <c r="J5" s="41"/>
      <c r="K5" s="41"/>
      <c r="L5" s="73"/>
      <c r="M5" s="38"/>
      <c r="N5" s="38"/>
      <c r="O5" s="38" t="s">
        <v>35</v>
      </c>
    </row>
    <row r="6" spans="1:47" s="81" customFormat="1" ht="26.25" customHeight="1" thickBot="1" x14ac:dyDescent="0.35">
      <c r="A6" s="86"/>
      <c r="B6" s="79"/>
      <c r="C6" s="324" t="s">
        <v>23</v>
      </c>
      <c r="D6" s="319" t="s">
        <v>53</v>
      </c>
      <c r="E6" s="321" t="s">
        <v>37</v>
      </c>
      <c r="F6" s="323" t="s">
        <v>286</v>
      </c>
      <c r="G6" s="323"/>
      <c r="H6" s="323"/>
      <c r="I6" s="323"/>
      <c r="J6" s="323"/>
      <c r="K6" s="323"/>
      <c r="L6" s="323"/>
      <c r="M6" s="323"/>
      <c r="N6" s="323"/>
      <c r="O6" s="323"/>
      <c r="P6" s="266"/>
      <c r="Q6" s="80"/>
      <c r="R6" s="79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</row>
    <row r="7" spans="1:47" s="77" customFormat="1" ht="44.25" customHeight="1" thickBot="1" x14ac:dyDescent="0.3">
      <c r="A7" s="88"/>
      <c r="B7" s="74"/>
      <c r="C7" s="325"/>
      <c r="D7" s="320"/>
      <c r="E7" s="322"/>
      <c r="F7" s="268" t="s">
        <v>287</v>
      </c>
      <c r="G7" s="268" t="s">
        <v>288</v>
      </c>
      <c r="H7" s="268" t="s">
        <v>289</v>
      </c>
      <c r="I7" s="268" t="s">
        <v>290</v>
      </c>
      <c r="J7" s="268" t="s">
        <v>291</v>
      </c>
      <c r="K7" s="268" t="s">
        <v>292</v>
      </c>
      <c r="L7" s="268" t="s">
        <v>293</v>
      </c>
      <c r="M7" s="268" t="s">
        <v>294</v>
      </c>
      <c r="N7" s="268" t="s">
        <v>295</v>
      </c>
      <c r="O7" s="268" t="s">
        <v>296</v>
      </c>
      <c r="P7" s="267"/>
      <c r="Q7" s="75"/>
      <c r="R7" s="74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</row>
    <row r="8" spans="1:47" s="200" customFormat="1" ht="11.25" x14ac:dyDescent="0.2">
      <c r="A8" s="196"/>
      <c r="B8" s="197"/>
      <c r="C8" s="198" t="s">
        <v>54</v>
      </c>
      <c r="D8" s="199">
        <f>C8+1</f>
        <v>2</v>
      </c>
      <c r="E8" s="199" t="s">
        <v>25</v>
      </c>
      <c r="F8" s="199">
        <f t="shared" ref="F8:O8" si="0">E8+1</f>
        <v>4</v>
      </c>
      <c r="G8" s="199">
        <f t="shared" si="0"/>
        <v>5</v>
      </c>
      <c r="H8" s="199">
        <f t="shared" si="0"/>
        <v>6</v>
      </c>
      <c r="I8" s="199">
        <f t="shared" si="0"/>
        <v>7</v>
      </c>
      <c r="J8" s="199">
        <f t="shared" si="0"/>
        <v>8</v>
      </c>
      <c r="K8" s="199">
        <f t="shared" si="0"/>
        <v>9</v>
      </c>
      <c r="L8" s="199">
        <f t="shared" si="0"/>
        <v>10</v>
      </c>
      <c r="M8" s="199">
        <f t="shared" si="0"/>
        <v>11</v>
      </c>
      <c r="N8" s="199">
        <f t="shared" si="0"/>
        <v>12</v>
      </c>
      <c r="O8" s="199">
        <f t="shared" si="0"/>
        <v>13</v>
      </c>
      <c r="R8" s="197"/>
      <c r="S8" s="201"/>
      <c r="T8" s="201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</row>
    <row r="9" spans="1:47" s="96" customFormat="1" ht="15.75" x14ac:dyDescent="0.25">
      <c r="A9" s="93"/>
      <c r="B9" s="94"/>
      <c r="C9" s="285" t="s">
        <v>54</v>
      </c>
      <c r="D9" s="175" t="s">
        <v>353</v>
      </c>
      <c r="E9" s="178">
        <f t="shared" ref="E9:E25" si="1">SUM(F9:O9)</f>
        <v>561.1</v>
      </c>
      <c r="F9" s="178">
        <f>F10</f>
        <v>60.6</v>
      </c>
      <c r="G9" s="178">
        <f t="shared" ref="G9:O10" si="2">G10</f>
        <v>150.80000000000001</v>
      </c>
      <c r="H9" s="178">
        <f t="shared" si="2"/>
        <v>45.7</v>
      </c>
      <c r="I9" s="178">
        <f t="shared" si="2"/>
        <v>60.6</v>
      </c>
      <c r="J9" s="178">
        <f t="shared" si="2"/>
        <v>45.7</v>
      </c>
      <c r="K9" s="178">
        <f t="shared" si="2"/>
        <v>45.7</v>
      </c>
      <c r="L9" s="178">
        <f t="shared" si="2"/>
        <v>45.7</v>
      </c>
      <c r="M9" s="178">
        <f t="shared" si="2"/>
        <v>45.7</v>
      </c>
      <c r="N9" s="178">
        <f t="shared" si="2"/>
        <v>60.6</v>
      </c>
      <c r="O9" s="178">
        <f t="shared" si="2"/>
        <v>0</v>
      </c>
      <c r="P9" s="112"/>
      <c r="Q9" s="112"/>
      <c r="R9" s="113"/>
      <c r="S9" s="95"/>
      <c r="T9" s="46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</row>
    <row r="10" spans="1:47" s="96" customFormat="1" ht="16.5" thickBot="1" x14ac:dyDescent="0.3">
      <c r="A10" s="93"/>
      <c r="B10" s="94"/>
      <c r="C10" s="285" t="s">
        <v>355</v>
      </c>
      <c r="D10" s="175" t="s">
        <v>354</v>
      </c>
      <c r="E10" s="178">
        <f t="shared" si="1"/>
        <v>561.1</v>
      </c>
      <c r="F10" s="178">
        <f>F11</f>
        <v>60.6</v>
      </c>
      <c r="G10" s="178">
        <f t="shared" si="2"/>
        <v>150.80000000000001</v>
      </c>
      <c r="H10" s="178">
        <f t="shared" si="2"/>
        <v>45.7</v>
      </c>
      <c r="I10" s="178">
        <f t="shared" si="2"/>
        <v>60.6</v>
      </c>
      <c r="J10" s="178">
        <f t="shared" si="2"/>
        <v>45.7</v>
      </c>
      <c r="K10" s="178">
        <f t="shared" si="2"/>
        <v>45.7</v>
      </c>
      <c r="L10" s="178">
        <f t="shared" si="2"/>
        <v>45.7</v>
      </c>
      <c r="M10" s="178">
        <f t="shared" si="2"/>
        <v>45.7</v>
      </c>
      <c r="N10" s="178">
        <f t="shared" si="2"/>
        <v>60.6</v>
      </c>
      <c r="O10" s="178">
        <f t="shared" si="2"/>
        <v>0</v>
      </c>
      <c r="P10" s="111" t="e">
        <f>#REF!+P11</f>
        <v>#REF!</v>
      </c>
      <c r="Q10" s="111" t="e">
        <f>#REF!+Q11</f>
        <v>#REF!</v>
      </c>
      <c r="R10" s="111" t="e">
        <f>#REF!+R11</f>
        <v>#REF!</v>
      </c>
      <c r="S10" s="95"/>
      <c r="T10" s="46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</row>
    <row r="11" spans="1:47" s="85" customFormat="1" ht="96" thickBot="1" x14ac:dyDescent="0.35">
      <c r="A11" s="87"/>
      <c r="B11" s="84"/>
      <c r="C11" s="285" t="s">
        <v>302</v>
      </c>
      <c r="D11" s="204" t="s">
        <v>356</v>
      </c>
      <c r="E11" s="178">
        <f t="shared" si="1"/>
        <v>561.1</v>
      </c>
      <c r="F11" s="205">
        <v>60.6</v>
      </c>
      <c r="G11" s="205">
        <v>150.80000000000001</v>
      </c>
      <c r="H11" s="205">
        <v>45.7</v>
      </c>
      <c r="I11" s="205">
        <v>60.6</v>
      </c>
      <c r="J11" s="205">
        <v>45.7</v>
      </c>
      <c r="K11" s="205">
        <v>45.7</v>
      </c>
      <c r="L11" s="205">
        <v>45.7</v>
      </c>
      <c r="M11" s="205">
        <v>45.7</v>
      </c>
      <c r="N11" s="205">
        <v>60.6</v>
      </c>
      <c r="O11" s="205"/>
      <c r="P11" s="116"/>
      <c r="Q11" s="116"/>
      <c r="R11" s="83"/>
      <c r="S11" s="78"/>
      <c r="T11" s="82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</row>
    <row r="12" spans="1:47" s="96" customFormat="1" ht="48.75" customHeight="1" x14ac:dyDescent="0.25">
      <c r="A12" s="93"/>
      <c r="B12" s="94"/>
      <c r="C12" s="285" t="s">
        <v>357</v>
      </c>
      <c r="D12" s="175" t="s">
        <v>373</v>
      </c>
      <c r="E12" s="178">
        <f t="shared" si="1"/>
        <v>25487</v>
      </c>
      <c r="F12" s="282">
        <f>SUM(F13:F14)</f>
        <v>2656.7</v>
      </c>
      <c r="G12" s="282">
        <f t="shared" ref="G12:O12" si="3">SUM(G13:G14)</f>
        <v>2852.9</v>
      </c>
      <c r="H12" s="282">
        <f t="shared" si="3"/>
        <v>1938</v>
      </c>
      <c r="I12" s="282">
        <f t="shared" si="3"/>
        <v>3009.2999999999997</v>
      </c>
      <c r="J12" s="282">
        <f t="shared" si="3"/>
        <v>2225</v>
      </c>
      <c r="K12" s="282">
        <f t="shared" si="3"/>
        <v>2160</v>
      </c>
      <c r="L12" s="282">
        <f t="shared" si="3"/>
        <v>1904.5</v>
      </c>
      <c r="M12" s="282">
        <f t="shared" si="3"/>
        <v>2653.5</v>
      </c>
      <c r="N12" s="282">
        <f t="shared" si="3"/>
        <v>3962.3</v>
      </c>
      <c r="O12" s="282">
        <f t="shared" si="3"/>
        <v>2124.8000000000002</v>
      </c>
      <c r="P12" s="179" t="e">
        <f>P13+#REF!</f>
        <v>#REF!</v>
      </c>
      <c r="Q12" s="179" t="e">
        <f>Q13+#REF!</f>
        <v>#REF!</v>
      </c>
      <c r="R12" s="179" t="e">
        <f>R13+#REF!</f>
        <v>#REF!</v>
      </c>
      <c r="S12" s="95"/>
      <c r="T12" s="46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spans="1:47" s="96" customFormat="1" ht="126.75" thickBot="1" x14ac:dyDescent="0.3">
      <c r="A13" s="93"/>
      <c r="B13" s="94"/>
      <c r="C13" s="285" t="s">
        <v>358</v>
      </c>
      <c r="D13" s="206" t="s">
        <v>366</v>
      </c>
      <c r="E13" s="178">
        <f t="shared" si="1"/>
        <v>20857</v>
      </c>
      <c r="F13" s="283">
        <v>2150</v>
      </c>
      <c r="G13" s="283">
        <v>2719</v>
      </c>
      <c r="H13" s="283">
        <v>1690.2</v>
      </c>
      <c r="I13" s="283">
        <v>2621.6</v>
      </c>
      <c r="J13" s="283">
        <v>1967.9</v>
      </c>
      <c r="K13" s="283">
        <v>1599.7</v>
      </c>
      <c r="L13" s="283">
        <v>1479</v>
      </c>
      <c r="M13" s="284">
        <v>1957</v>
      </c>
      <c r="N13" s="284">
        <v>2547.8000000000002</v>
      </c>
      <c r="O13" s="284">
        <v>2124.8000000000002</v>
      </c>
      <c r="P13" s="117"/>
      <c r="Q13" s="117"/>
      <c r="R13" s="118"/>
      <c r="S13" s="98"/>
      <c r="T13" s="46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</row>
    <row r="14" spans="1:47" s="96" customFormat="1" ht="126.75" thickBot="1" x14ac:dyDescent="0.3">
      <c r="A14" s="93"/>
      <c r="B14" s="94"/>
      <c r="C14" s="285" t="s">
        <v>359</v>
      </c>
      <c r="D14" s="176" t="s">
        <v>378</v>
      </c>
      <c r="E14" s="178">
        <f t="shared" si="1"/>
        <v>4630</v>
      </c>
      <c r="F14" s="202">
        <v>506.7</v>
      </c>
      <c r="G14" s="202">
        <v>133.9</v>
      </c>
      <c r="H14" s="202">
        <v>247.8</v>
      </c>
      <c r="I14" s="202">
        <v>387.7</v>
      </c>
      <c r="J14" s="202">
        <v>257.10000000000002</v>
      </c>
      <c r="K14" s="203">
        <v>560.29999999999995</v>
      </c>
      <c r="L14" s="203">
        <v>425.5</v>
      </c>
      <c r="M14" s="203">
        <v>696.5</v>
      </c>
      <c r="N14" s="203">
        <v>1414.5</v>
      </c>
      <c r="O14" s="202"/>
      <c r="P14" s="114"/>
      <c r="Q14" s="115"/>
      <c r="R14" s="97"/>
      <c r="S14" s="95"/>
      <c r="T14" s="46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</row>
    <row r="15" spans="1:47" s="96" customFormat="1" ht="54" customHeight="1" thickBot="1" x14ac:dyDescent="0.3">
      <c r="A15" s="93"/>
      <c r="B15" s="94"/>
      <c r="C15" s="285" t="s">
        <v>374</v>
      </c>
      <c r="D15" s="175" t="s">
        <v>377</v>
      </c>
      <c r="E15" s="178">
        <f>SUM(F15:O15)</f>
        <v>866</v>
      </c>
      <c r="F15" s="282">
        <f>F16</f>
        <v>221</v>
      </c>
      <c r="G15" s="282">
        <f t="shared" ref="G15:O15" si="4">G16</f>
        <v>40</v>
      </c>
      <c r="H15" s="282">
        <f t="shared" si="4"/>
        <v>40</v>
      </c>
      <c r="I15" s="282">
        <f t="shared" si="4"/>
        <v>40</v>
      </c>
      <c r="J15" s="282">
        <f t="shared" si="4"/>
        <v>40</v>
      </c>
      <c r="K15" s="282">
        <f t="shared" si="4"/>
        <v>40</v>
      </c>
      <c r="L15" s="282">
        <f t="shared" si="4"/>
        <v>40</v>
      </c>
      <c r="M15" s="282">
        <f t="shared" si="4"/>
        <v>40</v>
      </c>
      <c r="N15" s="282">
        <f t="shared" si="4"/>
        <v>94</v>
      </c>
      <c r="O15" s="282">
        <f t="shared" si="4"/>
        <v>271</v>
      </c>
      <c r="P15" s="179" t="e">
        <f>P16+#REF!</f>
        <v>#REF!</v>
      </c>
      <c r="Q15" s="179" t="e">
        <f>Q16+#REF!</f>
        <v>#REF!</v>
      </c>
      <c r="R15" s="179" t="e">
        <f>R16+#REF!</f>
        <v>#REF!</v>
      </c>
      <c r="S15" s="95"/>
      <c r="T15" s="46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</row>
    <row r="16" spans="1:47" s="96" customFormat="1" ht="16.5" thickBot="1" x14ac:dyDescent="0.3">
      <c r="A16" s="93"/>
      <c r="B16" s="94"/>
      <c r="C16" s="285" t="s">
        <v>375</v>
      </c>
      <c r="D16" s="177" t="s">
        <v>335</v>
      </c>
      <c r="E16" s="178">
        <f t="shared" si="1"/>
        <v>866</v>
      </c>
      <c r="F16" s="283">
        <f>250+50-79</f>
        <v>221</v>
      </c>
      <c r="G16" s="283">
        <f>172-132</f>
        <v>40</v>
      </c>
      <c r="H16" s="283">
        <f>55-15</f>
        <v>40</v>
      </c>
      <c r="I16" s="283">
        <f>44-4</f>
        <v>40</v>
      </c>
      <c r="J16" s="283">
        <f>64-24</f>
        <v>40</v>
      </c>
      <c r="K16" s="283">
        <f>67-27</f>
        <v>40</v>
      </c>
      <c r="L16" s="283">
        <f>44-4</f>
        <v>40</v>
      </c>
      <c r="M16" s="284">
        <f>126-86</f>
        <v>40</v>
      </c>
      <c r="N16" s="284">
        <f>494-400</f>
        <v>94</v>
      </c>
      <c r="O16" s="284">
        <f>1500-1229</f>
        <v>271</v>
      </c>
      <c r="P16" s="119"/>
      <c r="Q16" s="115"/>
      <c r="R16" s="97"/>
      <c r="S16" s="98"/>
      <c r="T16" s="46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s="96" customFormat="1" ht="48" hidden="1" thickBot="1" x14ac:dyDescent="0.3">
      <c r="A17" s="93"/>
      <c r="B17" s="94"/>
      <c r="C17" s="285" t="s">
        <v>401</v>
      </c>
      <c r="D17" s="286" t="s">
        <v>404</v>
      </c>
      <c r="E17" s="178">
        <f t="shared" si="1"/>
        <v>3858.5069999999996</v>
      </c>
      <c r="F17" s="283">
        <f>SUM(F18:F25)</f>
        <v>302.77499999999998</v>
      </c>
      <c r="G17" s="283">
        <f t="shared" ref="G17:O17" si="5">SUM(G18:G25)</f>
        <v>488.57499999999999</v>
      </c>
      <c r="H17" s="283">
        <f t="shared" si="5"/>
        <v>222.45</v>
      </c>
      <c r="I17" s="283">
        <f t="shared" si="5"/>
        <v>306.41999999999996</v>
      </c>
      <c r="J17" s="283">
        <f t="shared" si="5"/>
        <v>89</v>
      </c>
      <c r="K17" s="283">
        <f t="shared" si="5"/>
        <v>104</v>
      </c>
      <c r="L17" s="283">
        <f t="shared" si="5"/>
        <v>81</v>
      </c>
      <c r="M17" s="283">
        <f t="shared" si="5"/>
        <v>163</v>
      </c>
      <c r="N17" s="283">
        <f t="shared" si="5"/>
        <v>532</v>
      </c>
      <c r="O17" s="283">
        <f t="shared" si="5"/>
        <v>1569.287</v>
      </c>
      <c r="P17" s="115"/>
      <c r="Q17" s="115"/>
      <c r="R17" s="97"/>
      <c r="S17" s="98"/>
      <c r="T17" s="46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s="96" customFormat="1" ht="66" hidden="1" customHeight="1" thickBot="1" x14ac:dyDescent="0.3">
      <c r="A18" s="93"/>
      <c r="B18" s="94"/>
      <c r="C18" s="285" t="s">
        <v>402</v>
      </c>
      <c r="D18" s="177" t="s">
        <v>445</v>
      </c>
      <c r="E18" s="178">
        <f t="shared" si="1"/>
        <v>2000</v>
      </c>
      <c r="F18" s="283">
        <v>79</v>
      </c>
      <c r="G18" s="283">
        <v>132</v>
      </c>
      <c r="H18" s="283">
        <v>15</v>
      </c>
      <c r="I18" s="283">
        <v>4</v>
      </c>
      <c r="J18" s="283">
        <v>24</v>
      </c>
      <c r="K18" s="283">
        <v>27</v>
      </c>
      <c r="L18" s="283">
        <v>4</v>
      </c>
      <c r="M18" s="284">
        <v>86</v>
      </c>
      <c r="N18" s="284">
        <v>400</v>
      </c>
      <c r="O18" s="284">
        <v>1229</v>
      </c>
      <c r="P18" s="115"/>
      <c r="Q18" s="115"/>
      <c r="R18" s="97"/>
      <c r="S18" s="98"/>
      <c r="T18" s="46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s="96" customFormat="1" ht="28.5" hidden="1" customHeight="1" thickBot="1" x14ac:dyDescent="0.3">
      <c r="A19" s="93"/>
      <c r="B19" s="94"/>
      <c r="C19" s="285" t="s">
        <v>403</v>
      </c>
      <c r="D19" s="177" t="s">
        <v>447</v>
      </c>
      <c r="E19" s="178">
        <f t="shared" si="1"/>
        <v>62</v>
      </c>
      <c r="F19" s="283">
        <v>6</v>
      </c>
      <c r="G19" s="283">
        <v>10</v>
      </c>
      <c r="H19" s="283">
        <v>4</v>
      </c>
      <c r="I19" s="283">
        <v>4</v>
      </c>
      <c r="J19" s="283">
        <v>2</v>
      </c>
      <c r="K19" s="283">
        <v>4</v>
      </c>
      <c r="L19" s="283">
        <v>4</v>
      </c>
      <c r="M19" s="284">
        <v>4</v>
      </c>
      <c r="N19" s="284">
        <v>14</v>
      </c>
      <c r="O19" s="284">
        <v>10</v>
      </c>
      <c r="P19" s="115"/>
      <c r="Q19" s="115"/>
      <c r="R19" s="97"/>
      <c r="S19" s="98"/>
      <c r="T19" s="46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s="96" customFormat="1" ht="62.25" hidden="1" customHeight="1" thickBot="1" x14ac:dyDescent="0.3">
      <c r="A20" s="93"/>
      <c r="B20" s="94"/>
      <c r="C20" s="285" t="s">
        <v>405</v>
      </c>
      <c r="D20" s="177" t="s">
        <v>448</v>
      </c>
      <c r="E20" s="178">
        <f t="shared" si="1"/>
        <v>1566.5069999999998</v>
      </c>
      <c r="F20" s="283">
        <f>159.775+15+20</f>
        <v>194.77500000000001</v>
      </c>
      <c r="G20" s="283">
        <f>268.575+25+30</f>
        <v>323.57499999999999</v>
      </c>
      <c r="H20" s="283">
        <f>150.45+10+20</f>
        <v>180.45</v>
      </c>
      <c r="I20" s="283">
        <f>240.42+15+20</f>
        <v>275.41999999999996</v>
      </c>
      <c r="J20" s="283">
        <f>20+5+15</f>
        <v>40</v>
      </c>
      <c r="K20" s="283">
        <f>20+10+20</f>
        <v>50</v>
      </c>
      <c r="L20" s="283">
        <f>20+10+20</f>
        <v>50</v>
      </c>
      <c r="M20" s="284">
        <f>20+10+20</f>
        <v>50</v>
      </c>
      <c r="N20" s="284">
        <f>30+35+30</f>
        <v>95</v>
      </c>
      <c r="O20" s="284">
        <f>25+282.287</f>
        <v>307.28699999999998</v>
      </c>
      <c r="P20" s="115"/>
      <c r="Q20" s="115"/>
      <c r="R20" s="97"/>
      <c r="S20" s="98"/>
      <c r="T20" s="46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47" s="96" customFormat="1" ht="174" hidden="1" thickBot="1" x14ac:dyDescent="0.3">
      <c r="A21" s="93"/>
      <c r="B21" s="94"/>
      <c r="C21" s="285" t="s">
        <v>406</v>
      </c>
      <c r="D21" s="177" t="s">
        <v>446</v>
      </c>
      <c r="E21" s="178">
        <f t="shared" si="1"/>
        <v>200</v>
      </c>
      <c r="F21" s="283">
        <v>20</v>
      </c>
      <c r="G21" s="283">
        <v>20</v>
      </c>
      <c r="H21" s="283">
        <v>20</v>
      </c>
      <c r="I21" s="283">
        <v>20</v>
      </c>
      <c r="J21" s="283">
        <v>20</v>
      </c>
      <c r="K21" s="283">
        <v>20</v>
      </c>
      <c r="L21" s="283">
        <v>20</v>
      </c>
      <c r="M21" s="284">
        <v>20</v>
      </c>
      <c r="N21" s="284">
        <v>20</v>
      </c>
      <c r="O21" s="284">
        <v>20</v>
      </c>
      <c r="P21" s="115"/>
      <c r="Q21" s="115"/>
      <c r="R21" s="97"/>
      <c r="S21" s="98"/>
      <c r="T21" s="46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47" s="96" customFormat="1" ht="169.5" hidden="1" customHeight="1" thickBot="1" x14ac:dyDescent="0.3">
      <c r="A22" s="93"/>
      <c r="B22" s="94"/>
      <c r="C22" s="285" t="s">
        <v>407</v>
      </c>
      <c r="D22" s="177" t="s">
        <v>450</v>
      </c>
      <c r="E22" s="178">
        <f t="shared" si="1"/>
        <v>20</v>
      </c>
      <c r="F22" s="283">
        <v>2</v>
      </c>
      <c r="G22" s="283">
        <v>2</v>
      </c>
      <c r="H22" s="283">
        <v>2</v>
      </c>
      <c r="I22" s="283">
        <v>2</v>
      </c>
      <c r="J22" s="283">
        <v>2</v>
      </c>
      <c r="K22" s="283">
        <v>2</v>
      </c>
      <c r="L22" s="283">
        <v>2</v>
      </c>
      <c r="M22" s="284">
        <v>2</v>
      </c>
      <c r="N22" s="284">
        <v>2</v>
      </c>
      <c r="O22" s="284">
        <v>2</v>
      </c>
      <c r="P22" s="115"/>
      <c r="Q22" s="115"/>
      <c r="R22" s="97"/>
      <c r="S22" s="98"/>
      <c r="T22" s="46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</row>
    <row r="23" spans="1:47" s="96" customFormat="1" ht="198.75" hidden="1" customHeight="1" thickBot="1" x14ac:dyDescent="0.3">
      <c r="A23" s="93"/>
      <c r="B23" s="94"/>
      <c r="C23" s="285" t="s">
        <v>408</v>
      </c>
      <c r="D23" s="177" t="s">
        <v>449</v>
      </c>
      <c r="E23" s="178">
        <f t="shared" si="1"/>
        <v>10</v>
      </c>
      <c r="F23" s="283">
        <v>1</v>
      </c>
      <c r="G23" s="283">
        <v>1</v>
      </c>
      <c r="H23" s="283">
        <v>1</v>
      </c>
      <c r="I23" s="283">
        <v>1</v>
      </c>
      <c r="J23" s="283">
        <v>1</v>
      </c>
      <c r="K23" s="283">
        <v>1</v>
      </c>
      <c r="L23" s="283">
        <v>1</v>
      </c>
      <c r="M23" s="284">
        <v>1</v>
      </c>
      <c r="N23" s="284">
        <v>1</v>
      </c>
      <c r="O23" s="284">
        <v>1</v>
      </c>
      <c r="P23" s="115"/>
      <c r="Q23" s="115"/>
      <c r="R23" s="97"/>
      <c r="S23" s="98"/>
      <c r="T23" s="46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</row>
    <row r="24" spans="1:47" s="96" customFormat="1" ht="16.5" hidden="1" thickBot="1" x14ac:dyDescent="0.3">
      <c r="A24" s="93"/>
      <c r="B24" s="94"/>
      <c r="C24" s="285"/>
      <c r="D24" s="177"/>
      <c r="E24" s="178">
        <f t="shared" si="1"/>
        <v>0</v>
      </c>
      <c r="F24" s="283"/>
      <c r="G24" s="283"/>
      <c r="H24" s="283"/>
      <c r="I24" s="283"/>
      <c r="J24" s="283"/>
      <c r="K24" s="283"/>
      <c r="L24" s="283"/>
      <c r="M24" s="284"/>
      <c r="N24" s="284"/>
      <c r="O24" s="288"/>
      <c r="P24" s="115"/>
      <c r="Q24" s="115"/>
      <c r="R24" s="97"/>
      <c r="S24" s="98"/>
      <c r="T24" s="46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</row>
    <row r="25" spans="1:47" s="96" customFormat="1" ht="25.5" hidden="1" customHeight="1" thickBot="1" x14ac:dyDescent="0.3">
      <c r="A25" s="93"/>
      <c r="B25" s="94"/>
      <c r="C25" s="285"/>
      <c r="D25" s="177"/>
      <c r="E25" s="178">
        <f t="shared" si="1"/>
        <v>0</v>
      </c>
      <c r="F25" s="283"/>
      <c r="G25" s="283"/>
      <c r="H25" s="283"/>
      <c r="I25" s="283"/>
      <c r="J25" s="283"/>
      <c r="K25" s="283"/>
      <c r="L25" s="283"/>
      <c r="M25" s="284"/>
      <c r="N25" s="284"/>
      <c r="O25" s="288"/>
      <c r="P25" s="115"/>
      <c r="Q25" s="115"/>
      <c r="R25" s="97"/>
      <c r="S25" s="98"/>
      <c r="T25" s="46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</row>
    <row r="26" spans="1:47" s="215" customFormat="1" ht="39.75" customHeight="1" thickBot="1" x14ac:dyDescent="0.25">
      <c r="A26" s="207"/>
      <c r="B26" s="208"/>
      <c r="C26" s="287"/>
      <c r="D26" s="209" t="s">
        <v>376</v>
      </c>
      <c r="E26" s="178">
        <f>E9+E12+E15</f>
        <v>26914.1</v>
      </c>
      <c r="F26" s="178">
        <f t="shared" ref="F26:O26" si="6">F9+F12+F15</f>
        <v>2938.2999999999997</v>
      </c>
      <c r="G26" s="178">
        <f t="shared" si="6"/>
        <v>3043.7000000000003</v>
      </c>
      <c r="H26" s="178">
        <f t="shared" si="6"/>
        <v>2023.7</v>
      </c>
      <c r="I26" s="178">
        <f t="shared" si="6"/>
        <v>3109.8999999999996</v>
      </c>
      <c r="J26" s="178">
        <f t="shared" si="6"/>
        <v>2310.6999999999998</v>
      </c>
      <c r="K26" s="178">
        <f t="shared" si="6"/>
        <v>2245.6999999999998</v>
      </c>
      <c r="L26" s="178">
        <f t="shared" si="6"/>
        <v>1990.2</v>
      </c>
      <c r="M26" s="178">
        <f t="shared" si="6"/>
        <v>2739.2</v>
      </c>
      <c r="N26" s="178">
        <f t="shared" si="6"/>
        <v>4116.8999999999996</v>
      </c>
      <c r="O26" s="178">
        <f t="shared" si="6"/>
        <v>2395.8000000000002</v>
      </c>
      <c r="P26" s="210"/>
      <c r="Q26" s="210"/>
      <c r="R26" s="211"/>
      <c r="S26" s="212"/>
      <c r="T26" s="213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</row>
  </sheetData>
  <mergeCells count="7">
    <mergeCell ref="L1:N1"/>
    <mergeCell ref="L2:O2"/>
    <mergeCell ref="C4:O4"/>
    <mergeCell ref="D6:D7"/>
    <mergeCell ref="E6:E7"/>
    <mergeCell ref="F6:O6"/>
    <mergeCell ref="C6:C7"/>
  </mergeCells>
  <pageMargins left="0.39370078740157483" right="0.15748031496062992" top="0.43307086614173229" bottom="0.19685039370078741" header="0.39370078740157483" footer="0.19685039370078741"/>
  <pageSetup paperSize="9" scale="62" firstPageNumber="150" pageOrder="overThenDown" orientation="landscape" useFirstPageNumber="1" r:id="rId1"/>
  <headerFooter alignWithMargins="0"/>
  <colBreaks count="1" manualBreakCount="1">
    <brk id="41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14"/>
  <sheetViews>
    <sheetView zoomScaleSheetLayoutView="110" workbookViewId="0">
      <selection activeCell="E30" sqref="E30"/>
    </sheetView>
  </sheetViews>
  <sheetFormatPr defaultRowHeight="12.75" x14ac:dyDescent="0.2"/>
  <cols>
    <col min="1" max="1" width="22.140625" customWidth="1"/>
    <col min="2" max="2" width="25.5703125" customWidth="1"/>
    <col min="3" max="3" width="18.140625" customWidth="1"/>
    <col min="4" max="4" width="16.5703125" customWidth="1"/>
    <col min="5" max="5" width="13.140625" customWidth="1"/>
    <col min="6" max="6" width="8.85546875" customWidth="1"/>
    <col min="7" max="7" width="31.5703125" customWidth="1"/>
  </cols>
  <sheetData>
    <row r="1" spans="1:8" ht="102" customHeight="1" x14ac:dyDescent="0.25">
      <c r="A1" s="49"/>
      <c r="F1" s="335" t="s">
        <v>76</v>
      </c>
      <c r="G1" s="335"/>
    </row>
    <row r="3" spans="1:8" ht="21.75" customHeight="1" x14ac:dyDescent="0.25">
      <c r="E3" s="2"/>
      <c r="F3" s="340"/>
      <c r="G3" s="340"/>
      <c r="H3" s="340"/>
    </row>
    <row r="4" spans="1:8" s="6" customFormat="1" ht="54.6" customHeight="1" x14ac:dyDescent="0.3">
      <c r="A4" s="305" t="s">
        <v>36</v>
      </c>
      <c r="B4" s="305"/>
      <c r="C4" s="305"/>
      <c r="D4" s="305"/>
      <c r="E4" s="305"/>
      <c r="F4" s="305"/>
      <c r="G4" s="305"/>
    </row>
    <row r="5" spans="1:8" s="6" customFormat="1" ht="21" customHeight="1" x14ac:dyDescent="0.3">
      <c r="E5" s="7"/>
      <c r="F5" s="7"/>
      <c r="G5" s="7"/>
    </row>
    <row r="6" spans="1:8" s="6" customFormat="1" ht="44.25" customHeight="1" x14ac:dyDescent="0.3">
      <c r="A6" s="341" t="s">
        <v>60</v>
      </c>
      <c r="B6" s="341"/>
      <c r="C6" s="341"/>
      <c r="D6" s="341"/>
      <c r="E6" s="341"/>
      <c r="F6" s="341"/>
      <c r="G6" s="341"/>
    </row>
    <row r="7" spans="1:8" s="1" customFormat="1" ht="38.25" customHeight="1" x14ac:dyDescent="0.25">
      <c r="A7" s="332" t="s">
        <v>1</v>
      </c>
      <c r="B7" s="332" t="s">
        <v>56</v>
      </c>
      <c r="C7" s="332" t="s">
        <v>57</v>
      </c>
      <c r="D7" s="332" t="s">
        <v>8</v>
      </c>
      <c r="E7" s="336" t="s">
        <v>58</v>
      </c>
      <c r="F7" s="337"/>
      <c r="G7" s="332" t="s">
        <v>59</v>
      </c>
    </row>
    <row r="8" spans="1:8" s="1" customFormat="1" ht="64.900000000000006" customHeight="1" x14ac:dyDescent="0.25">
      <c r="A8" s="332"/>
      <c r="B8" s="332"/>
      <c r="C8" s="332"/>
      <c r="D8" s="332"/>
      <c r="E8" s="338"/>
      <c r="F8" s="339"/>
      <c r="G8" s="332"/>
    </row>
    <row r="9" spans="1:8" s="1" customFormat="1" ht="15.75" x14ac:dyDescent="0.25">
      <c r="A9" s="8"/>
      <c r="B9" s="9"/>
      <c r="C9" s="10"/>
      <c r="D9" s="10"/>
      <c r="E9" s="333"/>
      <c r="F9" s="334"/>
      <c r="G9" s="8"/>
    </row>
    <row r="10" spans="1:8" s="1" customFormat="1" ht="15" customHeight="1" x14ac:dyDescent="0.25">
      <c r="A10" s="8"/>
      <c r="B10" s="9"/>
      <c r="C10" s="10"/>
      <c r="D10" s="10"/>
      <c r="E10" s="333"/>
      <c r="F10" s="334"/>
      <c r="G10" s="8"/>
    </row>
    <row r="11" spans="1:8" s="1" customFormat="1" ht="15.75" x14ac:dyDescent="0.25">
      <c r="A11" s="11" t="s">
        <v>64</v>
      </c>
      <c r="B11" s="9"/>
      <c r="C11" s="10"/>
      <c r="D11" s="10"/>
      <c r="E11" s="333"/>
      <c r="F11" s="334"/>
      <c r="G11" s="9"/>
    </row>
    <row r="12" spans="1:8" s="1" customFormat="1" ht="15.75" x14ac:dyDescent="0.25"/>
    <row r="13" spans="1:8" s="1" customFormat="1" ht="50.25" customHeight="1" x14ac:dyDescent="0.25">
      <c r="A13" s="305" t="s">
        <v>38</v>
      </c>
      <c r="B13" s="305"/>
      <c r="C13" s="305"/>
      <c r="D13" s="305"/>
      <c r="E13" s="305"/>
      <c r="F13" s="305"/>
      <c r="G13" s="305"/>
    </row>
    <row r="14" spans="1:8" s="1" customFormat="1" ht="15.75" x14ac:dyDescent="0.25"/>
    <row r="15" spans="1:8" s="1" customFormat="1" ht="12.75" customHeight="1" x14ac:dyDescent="0.25">
      <c r="A15" s="332" t="s">
        <v>61</v>
      </c>
      <c r="B15" s="332"/>
      <c r="C15" s="332"/>
      <c r="D15" s="332" t="s">
        <v>62</v>
      </c>
      <c r="E15" s="332"/>
      <c r="F15" s="332"/>
      <c r="G15" s="332"/>
    </row>
    <row r="16" spans="1:8" s="1" customFormat="1" ht="19.5" customHeight="1" x14ac:dyDescent="0.25">
      <c r="A16" s="332"/>
      <c r="B16" s="332"/>
      <c r="C16" s="332"/>
      <c r="D16" s="332"/>
      <c r="E16" s="332"/>
      <c r="F16" s="332"/>
      <c r="G16" s="332"/>
    </row>
    <row r="17" spans="1:8" s="1" customFormat="1" ht="37.9" hidden="1" customHeight="1" x14ac:dyDescent="0.25">
      <c r="A17" s="329" t="s">
        <v>6</v>
      </c>
      <c r="B17" s="329"/>
      <c r="C17" s="329"/>
      <c r="D17" s="330">
        <v>0</v>
      </c>
      <c r="E17" s="330"/>
      <c r="F17" s="330"/>
      <c r="G17" s="330"/>
    </row>
    <row r="18" spans="1:8" s="1" customFormat="1" ht="33" customHeight="1" x14ac:dyDescent="0.25">
      <c r="A18" s="329" t="s">
        <v>7</v>
      </c>
      <c r="B18" s="329"/>
      <c r="C18" s="329"/>
      <c r="D18" s="331"/>
      <c r="E18" s="331"/>
      <c r="F18" s="331"/>
      <c r="G18" s="331"/>
    </row>
    <row r="19" spans="1:8" s="3" customFormat="1" ht="21.6" customHeight="1" x14ac:dyDescent="0.2">
      <c r="A19" s="326" t="s">
        <v>4</v>
      </c>
      <c r="B19" s="327"/>
      <c r="C19" s="327"/>
      <c r="D19" s="328"/>
      <c r="E19" s="328"/>
      <c r="F19" s="328"/>
      <c r="G19" s="328"/>
      <c r="H19" s="12"/>
    </row>
    <row r="20" spans="1:8" s="1" customFormat="1" ht="15.75" x14ac:dyDescent="0.25"/>
    <row r="21" spans="1:8" s="1" customFormat="1" ht="15.75" x14ac:dyDescent="0.25"/>
    <row r="22" spans="1:8" s="1" customFormat="1" ht="15.75" x14ac:dyDescent="0.25"/>
    <row r="23" spans="1:8" s="1" customFormat="1" ht="15.75" x14ac:dyDescent="0.25"/>
    <row r="24" spans="1:8" s="1" customFormat="1" ht="15.75" x14ac:dyDescent="0.25"/>
    <row r="25" spans="1:8" s="1" customFormat="1" ht="15.75" x14ac:dyDescent="0.25"/>
    <row r="26" spans="1:8" s="1" customFormat="1" ht="15.75" x14ac:dyDescent="0.25"/>
    <row r="27" spans="1:8" s="1" customFormat="1" ht="15.75" x14ac:dyDescent="0.25"/>
    <row r="28" spans="1:8" s="1" customFormat="1" ht="15.75" x14ac:dyDescent="0.25"/>
    <row r="29" spans="1:8" s="1" customFormat="1" ht="15.75" x14ac:dyDescent="0.25"/>
    <row r="30" spans="1:8" s="3" customFormat="1" x14ac:dyDescent="0.2"/>
    <row r="31" spans="1:8" s="3" customFormat="1" x14ac:dyDescent="0.2"/>
    <row r="32" spans="1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</sheetData>
  <mergeCells count="22">
    <mergeCell ref="F1:G1"/>
    <mergeCell ref="E7:F8"/>
    <mergeCell ref="E9:F9"/>
    <mergeCell ref="E10:F10"/>
    <mergeCell ref="A4:G4"/>
    <mergeCell ref="F3:H3"/>
    <mergeCell ref="G7:G8"/>
    <mergeCell ref="B7:B8"/>
    <mergeCell ref="A7:A8"/>
    <mergeCell ref="A6:G6"/>
    <mergeCell ref="C7:C8"/>
    <mergeCell ref="D7:D8"/>
    <mergeCell ref="A13:G13"/>
    <mergeCell ref="D15:G16"/>
    <mergeCell ref="A15:C16"/>
    <mergeCell ref="A17:C17"/>
    <mergeCell ref="E11:F11"/>
    <mergeCell ref="A19:C19"/>
    <mergeCell ref="D19:G19"/>
    <mergeCell ref="A18:C18"/>
    <mergeCell ref="D17:G17"/>
    <mergeCell ref="D18:G18"/>
  </mergeCells>
  <phoneticPr fontId="5" type="noConversion"/>
  <pageMargins left="0.75" right="0.75" top="0.57999999999999996" bottom="0.66" header="0.22" footer="0.37"/>
  <pageSetup paperSize="9" scale="8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3"/>
  <sheetViews>
    <sheetView zoomScaleSheetLayoutView="110" workbookViewId="0">
      <selection activeCell="D16" sqref="D16"/>
    </sheetView>
  </sheetViews>
  <sheetFormatPr defaultRowHeight="12.75" x14ac:dyDescent="0.2"/>
  <cols>
    <col min="1" max="1" width="26.140625" style="14" customWidth="1"/>
    <col min="2" max="2" width="27" style="14" customWidth="1"/>
    <col min="3" max="3" width="17.42578125" style="14" customWidth="1"/>
    <col min="4" max="4" width="13.28515625" style="14" customWidth="1"/>
    <col min="5" max="5" width="13.85546875" style="14" customWidth="1"/>
    <col min="6" max="6" width="15.7109375" style="14" customWidth="1"/>
    <col min="7" max="7" width="16.5703125" style="14" customWidth="1"/>
    <col min="8" max="8" width="26.5703125" style="14" customWidth="1"/>
    <col min="9" max="16384" width="9.140625" style="14"/>
  </cols>
  <sheetData>
    <row r="1" spans="1:8" ht="97.5" customHeight="1" x14ac:dyDescent="0.25">
      <c r="A1" s="50"/>
      <c r="G1" s="335" t="s">
        <v>75</v>
      </c>
      <c r="H1" s="335"/>
    </row>
    <row r="5" spans="1:8" ht="39.75" customHeight="1" x14ac:dyDescent="0.2">
      <c r="A5" s="305" t="s">
        <v>63</v>
      </c>
      <c r="B5" s="305"/>
      <c r="C5" s="305"/>
      <c r="D5" s="305"/>
      <c r="E5" s="305"/>
      <c r="F5" s="305"/>
      <c r="G5" s="305"/>
      <c r="H5" s="305"/>
    </row>
    <row r="6" spans="1:8" ht="21" customHeight="1" x14ac:dyDescent="0.25">
      <c r="F6" s="2"/>
      <c r="G6" s="2"/>
      <c r="H6" s="2"/>
    </row>
    <row r="7" spans="1:8" ht="15.75" x14ac:dyDescent="0.25">
      <c r="A7" s="18" t="s">
        <v>65</v>
      </c>
    </row>
    <row r="8" spans="1:8" ht="14.25" x14ac:dyDescent="0.2">
      <c r="A8" s="51"/>
    </row>
    <row r="9" spans="1:8" ht="14.25" x14ac:dyDescent="0.2">
      <c r="A9" s="51"/>
      <c r="H9" s="15"/>
    </row>
    <row r="10" spans="1:8" s="16" customFormat="1" ht="38.25" customHeight="1" x14ac:dyDescent="0.2">
      <c r="A10" s="332" t="s">
        <v>1</v>
      </c>
      <c r="B10" s="332" t="s">
        <v>56</v>
      </c>
      <c r="C10" s="346" t="s">
        <v>57</v>
      </c>
      <c r="D10" s="347"/>
      <c r="E10" s="348"/>
      <c r="F10" s="336" t="s">
        <v>8</v>
      </c>
      <c r="G10" s="336"/>
      <c r="H10" s="332" t="s">
        <v>59</v>
      </c>
    </row>
    <row r="11" spans="1:8" s="16" customFormat="1" ht="27.75" customHeight="1" x14ac:dyDescent="0.25">
      <c r="A11" s="332"/>
      <c r="B11" s="332"/>
      <c r="C11" s="47" t="s">
        <v>2</v>
      </c>
      <c r="D11" s="47" t="s">
        <v>32</v>
      </c>
      <c r="E11" s="47" t="s">
        <v>31</v>
      </c>
      <c r="F11" s="362"/>
      <c r="G11" s="362"/>
      <c r="H11" s="332"/>
    </row>
    <row r="12" spans="1:8" s="16" customFormat="1" x14ac:dyDescent="0.2">
      <c r="A12" s="4"/>
      <c r="B12" s="4"/>
      <c r="C12" s="4"/>
      <c r="D12" s="4"/>
      <c r="E12" s="4"/>
      <c r="F12" s="4"/>
      <c r="G12" s="4"/>
      <c r="H12" s="4"/>
    </row>
    <row r="13" spans="1:8" s="16" customFormat="1" x14ac:dyDescent="0.2">
      <c r="A13" s="4"/>
      <c r="B13" s="4"/>
      <c r="C13" s="4"/>
      <c r="D13" s="4"/>
      <c r="E13" s="4"/>
      <c r="F13" s="4"/>
      <c r="G13" s="4"/>
      <c r="H13" s="4"/>
    </row>
    <row r="14" spans="1:8" s="16" customFormat="1" x14ac:dyDescent="0.2">
      <c r="A14" s="4"/>
      <c r="B14" s="4"/>
      <c r="C14" s="4"/>
      <c r="D14" s="4"/>
      <c r="E14" s="4"/>
      <c r="F14" s="48"/>
      <c r="G14" s="53"/>
      <c r="H14" s="4"/>
    </row>
    <row r="15" spans="1:8" s="16" customFormat="1" ht="15.75" x14ac:dyDescent="0.25">
      <c r="A15" s="54" t="s">
        <v>64</v>
      </c>
      <c r="B15" s="4"/>
      <c r="C15" s="4"/>
      <c r="D15" s="4"/>
      <c r="E15" s="4"/>
      <c r="F15" s="48"/>
      <c r="G15" s="53"/>
      <c r="H15" s="4"/>
    </row>
    <row r="16" spans="1:8" s="16" customFormat="1" x14ac:dyDescent="0.2"/>
    <row r="17" spans="1:9" s="16" customFormat="1" ht="35.25" customHeight="1" x14ac:dyDescent="0.25">
      <c r="A17" s="349" t="s">
        <v>66</v>
      </c>
      <c r="B17" s="349"/>
      <c r="C17" s="349"/>
      <c r="D17" s="349"/>
      <c r="E17" s="349"/>
      <c r="F17" s="349"/>
      <c r="G17" s="349"/>
      <c r="H17" s="349"/>
    </row>
    <row r="18" spans="1:9" s="16" customFormat="1" x14ac:dyDescent="0.2">
      <c r="I18" s="5"/>
    </row>
    <row r="19" spans="1:9" s="16" customFormat="1" ht="35.25" customHeight="1" x14ac:dyDescent="0.2">
      <c r="A19" s="336" t="s">
        <v>67</v>
      </c>
      <c r="B19" s="350"/>
      <c r="C19" s="337"/>
      <c r="D19" s="346" t="s">
        <v>70</v>
      </c>
      <c r="E19" s="361"/>
      <c r="F19" s="361"/>
      <c r="G19" s="359"/>
      <c r="H19" s="360"/>
      <c r="I19" s="5"/>
    </row>
    <row r="20" spans="1:9" s="16" customFormat="1" ht="20.25" customHeight="1" x14ac:dyDescent="0.2">
      <c r="A20" s="351"/>
      <c r="B20" s="352"/>
      <c r="C20" s="353"/>
      <c r="D20" s="346" t="s">
        <v>68</v>
      </c>
      <c r="E20" s="359"/>
      <c r="F20" s="360"/>
      <c r="G20" s="346" t="s">
        <v>69</v>
      </c>
      <c r="H20" s="360"/>
      <c r="I20" s="5"/>
    </row>
    <row r="21" spans="1:9" s="16" customFormat="1" ht="15.75" x14ac:dyDescent="0.25">
      <c r="A21" s="345" t="s">
        <v>5</v>
      </c>
      <c r="B21" s="345"/>
      <c r="C21" s="345"/>
      <c r="D21" s="356"/>
      <c r="E21" s="356"/>
      <c r="F21" s="356"/>
      <c r="G21" s="357"/>
      <c r="H21" s="358"/>
    </row>
    <row r="22" spans="1:9" s="16" customFormat="1" ht="21.6" customHeight="1" x14ac:dyDescent="0.25">
      <c r="A22" s="342" t="s">
        <v>4</v>
      </c>
      <c r="B22" s="343"/>
      <c r="C22" s="344"/>
      <c r="D22" s="354"/>
      <c r="E22" s="354"/>
      <c r="F22" s="354"/>
      <c r="G22" s="355"/>
      <c r="H22" s="355"/>
    </row>
    <row r="23" spans="1:9" x14ac:dyDescent="0.2">
      <c r="D23" s="52"/>
    </row>
  </sheetData>
  <mergeCells count="19">
    <mergeCell ref="A5:H5"/>
    <mergeCell ref="A10:A11"/>
    <mergeCell ref="B10:B11"/>
    <mergeCell ref="G1:H1"/>
    <mergeCell ref="F10:F11"/>
    <mergeCell ref="G10:G11"/>
    <mergeCell ref="A22:C22"/>
    <mergeCell ref="A21:C21"/>
    <mergeCell ref="H10:H11"/>
    <mergeCell ref="C10:E10"/>
    <mergeCell ref="A17:H17"/>
    <mergeCell ref="A19:C20"/>
    <mergeCell ref="D22:F22"/>
    <mergeCell ref="G22:H22"/>
    <mergeCell ref="D21:F21"/>
    <mergeCell ref="G21:H21"/>
    <mergeCell ref="D20:F20"/>
    <mergeCell ref="G20:H20"/>
    <mergeCell ref="D19:H19"/>
  </mergeCells>
  <phoneticPr fontId="5" type="noConversion"/>
  <pageMargins left="0.75" right="0.75" top="0.55000000000000004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8</vt:i4>
      </vt:variant>
    </vt:vector>
  </HeadingPairs>
  <TitlesOfParts>
    <vt:vector size="15" baseType="lpstr">
      <vt:lpstr>прил10МП</vt:lpstr>
      <vt:lpstr>прил 14  Пр, КЦСР,КВР</vt:lpstr>
      <vt:lpstr>18БИ</vt:lpstr>
      <vt:lpstr>прил 21ДФ</vt:lpstr>
      <vt:lpstr>прил23 МБТ</vt:lpstr>
      <vt:lpstr>33</vt:lpstr>
      <vt:lpstr>34</vt:lpstr>
      <vt:lpstr>'прил 14  Пр, КЦСР,КВР'!Заголовки_для_печати</vt:lpstr>
      <vt:lpstr>'прил23 МБТ'!Заголовки_для_печати</vt:lpstr>
      <vt:lpstr>'18БИ'!Область_печати</vt:lpstr>
      <vt:lpstr>'33'!Область_печати</vt:lpstr>
      <vt:lpstr>'прил 14  Пр, КЦСР,КВР'!Область_печати</vt:lpstr>
      <vt:lpstr>'прил 21ДФ'!Область_печати</vt:lpstr>
      <vt:lpstr>прил10МП!Область_печати</vt:lpstr>
      <vt:lpstr>'прил23 МБТ'!Область_печати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finOtdeL</cp:lastModifiedBy>
  <cp:lastPrinted>2015-02-26T11:16:04Z</cp:lastPrinted>
  <dcterms:created xsi:type="dcterms:W3CDTF">2007-09-12T09:25:25Z</dcterms:created>
  <dcterms:modified xsi:type="dcterms:W3CDTF">2015-02-26T11:16:14Z</dcterms:modified>
</cp:coreProperties>
</file>