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340" windowHeight="8340" activeTab="0"/>
  </bookViews>
  <sheets>
    <sheet name="2014" sheetId="1" r:id="rId1"/>
    <sheet name="Лист1" sheetId="2" state="hidden" r:id="rId2"/>
    <sheet name="Лист2" sheetId="3" state="hidden" r:id="rId3"/>
    <sheet name="анализ" sheetId="4" state="hidden" r:id="rId4"/>
  </sheets>
  <definedNames>
    <definedName name="_xlnm.Print_Titles" localSheetId="0">'2014'!$6:$8</definedName>
    <definedName name="_xlnm.Print_Area" localSheetId="0">'2014'!$A$1:$G$209</definedName>
  </definedNames>
  <calcPr fullCalcOnLoad="1" fullPrecision="0"/>
</workbook>
</file>

<file path=xl/sharedStrings.xml><?xml version="1.0" encoding="utf-8"?>
<sst xmlns="http://schemas.openxmlformats.org/spreadsheetml/2006/main" count="896" uniqueCount="493">
  <si>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</si>
  <si>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</si>
  <si>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</si>
  <si>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</si>
  <si>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</si>
  <si>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</si>
  <si>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</si>
  <si>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</si>
  <si>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</si>
  <si>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</si>
  <si>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</si>
  <si>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</si>
  <si>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</si>
  <si>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</si>
  <si>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</si>
  <si>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</si>
  <si>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</si>
  <si>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</si>
  <si>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</si>
  <si>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</si>
  <si>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</si>
  <si>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</si>
  <si>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</si>
  <si>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</si>
  <si>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</si>
  <si>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</si>
  <si>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</si>
  <si>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</si>
  <si>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</si>
  <si>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</si>
  <si>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</si>
  <si>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</si>
  <si>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</si>
  <si>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</si>
  <si>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</si>
  <si>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</si>
  <si>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</si>
  <si>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</si>
  <si>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безвозмездные поступления в бюджеты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</si>
  <si>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</si>
  <si>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</si>
  <si>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</si>
  <si>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</si>
  <si>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</si>
  <si>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</si>
  <si>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</si>
  <si>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</si>
  <si>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</si>
  <si>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</si>
  <si>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</si>
  <si>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</si>
  <si>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</si>
  <si>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</si>
  <si>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</si>
  <si>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</si>
  <si>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</si>
  <si>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</si>
  <si>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</si>
  <si>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</si>
  <si>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</si>
  <si>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</si>
  <si>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</si>
  <si>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</si>
  <si>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</si>
  <si>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</si>
  <si>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</si>
  <si>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</si>
  <si>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</si>
  <si>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</si>
  <si>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</si>
  <si>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</si>
  <si>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</si>
  <si>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</si>
  <si>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</si>
  <si>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</si>
  <si>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</si>
  <si>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</si>
  <si>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</si>
  <si>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</si>
  <si>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</si>
  <si>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</si>
  <si>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</si>
  <si>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</si>
  <si>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</si>
  <si>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</si>
  <si>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</si>
  <si>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</si>
  <si>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</si>
  <si>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</si>
  <si>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</si>
  <si>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</si>
  <si>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</si>
  <si>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</si>
  <si>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</si>
  <si>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</si>
  <si>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</si>
  <si>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</si>
  <si>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</si>
  <si>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</si>
  <si>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</si>
  <si>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</si>
  <si>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</si>
  <si>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</si>
  <si>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</si>
  <si>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</si>
  <si>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</si>
  <si>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</si>
  <si>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</si>
  <si>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</si>
  <si>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</si>
  <si>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</si>
  <si>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</si>
  <si>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</si>
  <si>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</si>
  <si>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</si>
  <si>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</si>
  <si>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</si>
  <si>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</si>
  <si>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</si>
  <si>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</si>
  <si>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</si>
  <si>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</si>
  <si>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</si>
  <si>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</si>
  <si>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</si>
  <si>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</si>
  <si>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</si>
  <si>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</si>
  <si>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</si>
  <si>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</si>
  <si>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</si>
  <si>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</si>
  <si>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>000  1  16  03000  00  0000  140</t>
  </si>
  <si>
    <t>182  1  16  03010  01  0000  140</t>
  </si>
  <si>
    <t>182  1  16  03030  01  0000  140</t>
  </si>
  <si>
    <t>182  1  16  06000  01  0000  140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</si>
  <si>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</si>
  <si>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</si>
  <si>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</si>
  <si>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</si>
  <si>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</si>
  <si>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</si>
  <si>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</si>
  <si>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</si>
  <si>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</si>
  <si>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</si>
  <si>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</si>
  <si>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</si>
  <si>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</si>
  <si>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</si>
  <si>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</si>
  <si>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</si>
  <si>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</si>
  <si>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</si>
  <si>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</si>
  <si>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</si>
  <si>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</si>
  <si>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</si>
  <si>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</si>
  <si>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</si>
  <si>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</si>
  <si>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</si>
  <si>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</si>
  <si>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</si>
  <si>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</si>
  <si>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</si>
  <si>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</si>
  <si>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</si>
  <si>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</si>
  <si>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</si>
  <si>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</si>
  <si>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</si>
  <si>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</si>
  <si>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</si>
  <si>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</si>
  <si>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</si>
  <si>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</si>
  <si>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</si>
  <si>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</si>
  <si>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</si>
  <si>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</si>
  <si>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</si>
  <si>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</si>
  <si>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</si>
  <si>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</si>
  <si>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</si>
  <si>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</si>
  <si>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</si>
  <si>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</si>
  <si>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</si>
  <si>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</si>
  <si>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</si>
  <si>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</si>
  <si>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</si>
  <si>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</si>
  <si>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</si>
  <si>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</si>
  <si>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</si>
  <si>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</si>
  <si>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</si>
  <si>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</si>
  <si>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</si>
  <si>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</si>
  <si>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</si>
  <si>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</si>
  <si>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</si>
  <si>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</si>
  <si>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</si>
  <si>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</si>
  <si>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</si>
  <si>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</si>
  <si>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</si>
  <si>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</si>
  <si>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</si>
  <si>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</si>
  <si>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</si>
  <si>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</si>
  <si>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</si>
  <si>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</si>
  <si>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</si>
  <si>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</si>
  <si>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</si>
  <si>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</si>
  <si>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</si>
  <si>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</si>
  <si>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</si>
  <si>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</si>
  <si>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</si>
  <si>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</si>
  <si>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</si>
  <si>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</si>
  <si>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</si>
  <si>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</si>
  <si>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</si>
  <si>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</si>
  <si>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</si>
  <si>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</si>
  <si>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</si>
  <si>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</si>
  <si>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</si>
  <si>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</si>
  <si>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</si>
  <si>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</si>
  <si>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</si>
  <si>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</si>
  <si>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</si>
  <si>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</si>
  <si>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</si>
  <si>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</si>
  <si>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</si>
  <si>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</si>
  <si>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</si>
  <si>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</si>
  <si>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</si>
  <si>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</si>
  <si>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</si>
  <si>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</si>
  <si>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</si>
  <si>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</si>
  <si>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</si>
  <si>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</si>
  <si>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</si>
  <si>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</si>
  <si>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</si>
  <si>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</si>
  <si>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</si>
  <si>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</si>
  <si>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</si>
  <si>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</si>
  <si>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</si>
  <si>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</si>
  <si>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</si>
  <si>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</si>
  <si>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</si>
  <si>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</si>
  <si>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</si>
  <si>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</si>
  <si>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</si>
  <si>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</si>
  <si>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</si>
  <si>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</si>
  <si>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</si>
  <si>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</si>
  <si>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</si>
  <si>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</si>
  <si>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</si>
  <si>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</si>
  <si>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Код дохода</t>
  </si>
  <si>
    <t xml:space="preserve">Наименование </t>
  </si>
  <si>
    <t>920  1  08  07140  01  0000  110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</si>
  <si>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</si>
  <si>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</si>
  <si>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092  1  14  06013  10  0000  430</t>
  </si>
  <si>
    <t>Приложение 2</t>
  </si>
  <si>
    <t>Сумма , тыс.руб,</t>
  </si>
  <si>
    <t>ДОХОДЫ</t>
  </si>
  <si>
    <t>собственные</t>
  </si>
  <si>
    <t>платные</t>
  </si>
  <si>
    <t>собственные без платных</t>
  </si>
  <si>
    <t>Безвозмездные</t>
  </si>
  <si>
    <t>в.т.числе</t>
  </si>
  <si>
    <t>РАСХОДЫ</t>
  </si>
  <si>
    <t>ДЕФИЦИТ</t>
  </si>
  <si>
    <t>Изменения (+;-)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</si>
  <si>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</si>
  <si>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</si>
  <si>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</si>
  <si>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182  1  05  03010  01  0000  110</t>
  </si>
  <si>
    <t>Налог, взимаемый в связи с применением патентной системы налогообложения</t>
  </si>
  <si>
    <t>182  1  05  02010  02  0000  110</t>
  </si>
  <si>
    <t>182 1  05  01010  01  0000  110</t>
  </si>
  <si>
    <t>182  1  05  01020  01 0000  110</t>
  </si>
  <si>
    <t>000  1  05  04000  02 0000  110</t>
  </si>
  <si>
    <t>000  1  05  03000  01  0000  110</t>
  </si>
  <si>
    <t>000  1  05  02000  02  0000  110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</si>
  <si>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</si>
  <si>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000  1  11  05010  00  0000  120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</si>
  <si>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</si>
  <si>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</si>
  <si>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</si>
  <si>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</si>
  <si>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048  1  12  01010  01  0000  120</t>
  </si>
  <si>
    <t>048  1  12  01020  01  0000  120</t>
  </si>
  <si>
    <t>048  1  12  01030  01  0000  120</t>
  </si>
  <si>
    <t>048  1  12  01040  01  0000  120</t>
  </si>
  <si>
    <t>092  1  14  02052  05  0000  410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</si>
  <si>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</si>
  <si>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</si>
  <si>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</si>
  <si>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</si>
  <si>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</si>
  <si>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</si>
  <si>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</si>
  <si>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</si>
  <si>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</si>
  <si>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</si>
  <si>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</si>
  <si>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</si>
  <si>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</si>
  <si>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</si>
  <si>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</si>
  <si>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</si>
  <si>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</si>
  <si>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</si>
  <si>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</si>
  <si>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</si>
  <si>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</si>
  <si>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ОБЩИЙ ОБЪЕМ ДОХОДОВ  МУНИЦИПАЛЬНОГО ОБРАЗОВАНИЯ "ОНГУДАЙСКИЙ РАЙОН" НА   2014 ГОД</t>
  </si>
  <si>
    <t>ДОХОДЫ ОТ ОКАЗАНИЯ ПЛАТНЫХ УСЛУГ  (РАБОТ)И КОМПЕНСАЦИИ ЗАТРАТ ГОСУДАРСТВА</t>
  </si>
  <si>
    <t>Итого с изменениями , тыс.руб,</t>
  </si>
  <si>
    <t>000  2  02  02204  00  0000  151</t>
  </si>
  <si>
    <t>092  2  02  02204  05  0000  151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</si>
  <si>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</si>
  <si>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</si>
  <si>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</si>
  <si>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</si>
  <si>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</si>
  <si>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</si>
  <si>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к  решению "О бюджете муниципального образования "Онгудайский район" на 2014 год и на плановый период 2015 и 2016 годов" ( в ред решении сессии от ____ 2014года № __)</t>
  </si>
  <si>
    <t>092  1  13  02995  05  0000  130</t>
  </si>
  <si>
    <t xml:space="preserve">Прочие доходы от компенсации затрат государства </t>
  </si>
  <si>
    <t>000 1  13  02995  00  0000  130</t>
  </si>
  <si>
    <t>Прочие доходы от компенсации затрат  бюджетов муниципальных районов</t>
  </si>
  <si>
    <t>Доходы от компенсации затрат государства</t>
  </si>
  <si>
    <t>000  1  13  02000  00  0000  130</t>
  </si>
  <si>
    <t>расходы</t>
  </si>
  <si>
    <t>дефицит</t>
  </si>
  <si>
    <t>Субсидии на обеспечение доступа к сети интернет в образовательных организаций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</si>
  <si>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074  2  18  05010  05  0000  181</t>
  </si>
  <si>
    <t>000  2  18  00000  00  0000  181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</si>
  <si>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</si>
  <si>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</si>
  <si>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План 2014 ГОД</t>
  </si>
  <si>
    <t>Факт  сумма за 2013 год , тыс.руб,</t>
  </si>
  <si>
    <t>Суммана 01.06., тыс.руб,</t>
  </si>
  <si>
    <t>Темп роста план 2014г к  факту 2013год ,%</t>
  </si>
  <si>
    <t>тыс.руб.</t>
  </si>
  <si>
    <t>Решением сессии Совета депутатов (района) аймака от 27.12.2013года №4-2, №5-1 от 20.03.2014</t>
  </si>
  <si>
    <t>Виды налогов и сборов</t>
  </si>
  <si>
    <t>КБК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</si>
  <si>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</si>
  <si>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</si>
  <si>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</si>
  <si>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</si>
  <si>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</si>
  <si>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</si>
  <si>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</si>
  <si>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</si>
  <si>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</si>
  <si>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</si>
  <si>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</si>
  <si>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000 1 00 00000 00 0000 000</t>
  </si>
  <si>
    <t>НАЛОГОВЫЕ ДОХОДЫ</t>
  </si>
  <si>
    <t>000 1 01 02000 01 0000 110</t>
  </si>
  <si>
    <t>Акцизы по подакцизным товарам (продукции), производимым на территории РФ</t>
  </si>
  <si>
    <t>000 1 03 02000 01 0000 110</t>
  </si>
  <si>
    <t>Налоги на совокупный доход</t>
  </si>
  <si>
    <t>000 1 05 00000 00 0000 000</t>
  </si>
  <si>
    <t>Налог, взимаемый в связи с  применением упрощенной системы налогообложения</t>
  </si>
  <si>
    <t>000 1 05 01000 00 0000 110</t>
  </si>
  <si>
    <t>в т.ч. Минимальный налог</t>
  </si>
  <si>
    <t>000 1 05 01020 01 0000 110</t>
  </si>
  <si>
    <t>000 1 05 02000 00 0000 110</t>
  </si>
  <si>
    <t>000 1 05 03000 00 0000 110</t>
  </si>
  <si>
    <t>000 1 05 04000 02 0000 110</t>
  </si>
  <si>
    <t>Налоги на имущество</t>
  </si>
  <si>
    <t xml:space="preserve">000 1 06 00000 00 0000 000 </t>
  </si>
  <si>
    <t>Налоги на имущество физичеких лиц</t>
  </si>
  <si>
    <t>000 1 06 01000 00 0000 110</t>
  </si>
  <si>
    <t>000 1 06 02000 02 0000 110</t>
  </si>
  <si>
    <t>000 1 06 02010 02 0000 110</t>
  </si>
  <si>
    <t>000 1 06 02020 02 0000 110</t>
  </si>
  <si>
    <t>Земельный налог</t>
  </si>
  <si>
    <t>000 1 06 06000 00 0000 110</t>
  </si>
  <si>
    <t>Налоги, сборы и регулярные платежи за пользование природными ресурсами</t>
  </si>
  <si>
    <t xml:space="preserve">000 1 07 00000 00 0000 000 </t>
  </si>
  <si>
    <t>Налог на добычу  полезных ископаемых</t>
  </si>
  <si>
    <t>000 1 07 01000 01 0000 110</t>
  </si>
  <si>
    <t>Сбор за пользование объектами животного мира</t>
  </si>
  <si>
    <t>000 1 07 04010 01 0000 110</t>
  </si>
  <si>
    <t>Государственная пошлина</t>
  </si>
  <si>
    <t xml:space="preserve">000 1 08 00000 00 0000 000 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</si>
  <si>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</si>
  <si>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</si>
  <si>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</si>
  <si>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</si>
  <si>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</si>
  <si>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Проценты, получененые от предоставления бюджетных кредитов внутри страны</t>
  </si>
  <si>
    <t>000 1 11 03000 00 0000 120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</si>
  <si>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</si>
  <si>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</si>
  <si>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</si>
  <si>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</si>
  <si>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</si>
  <si>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</si>
  <si>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</si>
  <si>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</si>
  <si>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</si>
  <si>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</si>
  <si>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</si>
  <si>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000 1 13 02000 00 0000 130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</si>
  <si>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</si>
  <si>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</si>
  <si>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</si>
  <si>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</si>
  <si>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</si>
  <si>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</si>
  <si>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</si>
  <si>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</si>
  <si>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</si>
  <si>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000 1 17 00000 00 0000 000</t>
  </si>
  <si>
    <t>Утвержденный годовой план и кассовый план  доходов на 2014 год по бюджету муниципального района</t>
  </si>
  <si>
    <t>2014 год</t>
  </si>
  <si>
    <t>план</t>
  </si>
  <si>
    <t>касса</t>
  </si>
  <si>
    <t>ноябрь</t>
  </si>
  <si>
    <t>Субсидии на выплату 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</si>
  <si>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</si>
  <si>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092  2  02  04053  05  0000  151</t>
  </si>
  <si>
    <t>000  2  02  04053 00  0000  151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</si>
  <si>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</si>
  <si>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на реализацию мероприятий ведомственной целевой приграммы "Развитие дошкольного образования в РА"на 2013-2015гг (через Министерство образования, науки и молодежной политики Республики Алтай)</t>
  </si>
  <si>
    <t>Субсидии на софинансирование расходов муниципальных дополнительного образовательных учреждений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</si>
  <si>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на повышение на 10% по Указам Президента РФ (через Министерство культуры Республики Алтай)</t>
  </si>
  <si>
    <t>092  2  07  05000  05  0000  180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</si>
  <si>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</si>
  <si>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</si>
  <si>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092  2  02  02215  05  0000  151</t>
  </si>
  <si>
    <t>092  2  02  02215  00  0000  151</t>
  </si>
  <si>
    <t>000  2  02  04999 00  0000  151</t>
  </si>
  <si>
    <t>092  2  02  04089  05  0000  151</t>
  </si>
  <si>
    <t>000  2  02  04089 00  0000  151</t>
  </si>
  <si>
    <t>Иня</t>
  </si>
  <si>
    <t>Указ Фот</t>
  </si>
  <si>
    <t>летний отдых</t>
  </si>
  <si>
    <t>Ело</t>
  </si>
  <si>
    <t>Онгудай</t>
  </si>
  <si>
    <t>водопр Шашик</t>
  </si>
  <si>
    <t>электроснаб</t>
  </si>
  <si>
    <t>дорожная деятельность</t>
  </si>
  <si>
    <t>тахограф</t>
  </si>
  <si>
    <t>госстандарт</t>
  </si>
  <si>
    <t>шашикман</t>
  </si>
  <si>
    <t>водоснабж и водоотвод</t>
  </si>
  <si>
    <t xml:space="preserve"> кап ремонт Карлагаш</t>
  </si>
  <si>
    <t>хабарвка</t>
  </si>
  <si>
    <t>покупка Карлагаш</t>
  </si>
  <si>
    <t>повышение ФОТ тех персоналу</t>
  </si>
  <si>
    <t>доходы</t>
  </si>
  <si>
    <t>внесенные изменения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</si>
  <si>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Республика Хакасия и Алтайского края</t>
  </si>
  <si>
    <t>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Республика Хакасия и Алтайского края</t>
  </si>
  <si>
    <t>к решению  "О бюджете муниципального образования "Онгудайский район" на 2013 год и на  2014 и 2015 годы" ( в ред сессии от 20.03.2014 год №5-1; от 26.06.2014 год №7-2; от30.10. 2014г  №9-1)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</si>
</sst>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  <numFmt numFmtId="191" formatCode="_-* #,##0.0_р_._-;\-* #,##0.0_р_._-;_-* &quot;-&quot;?_р_._-;_-@_-"/>
    <numFmt numFmtId="192" formatCode="_-* #,##0_р_._-;\-* #,##0_р_._-;_-* &quot;-&quot;?_р_._-;_-@_-"/>
    <numFmt numFmtId="193" formatCode="_-* #,##0.0000_р_._-;\-* #,##0.0000_р_._-;_-* &quot;-&quot;??_р_._-;_-@_-"/>
    <numFmt numFmtId="194" formatCode="_-* #,##0.000000_р_._-;\-* #,##0.000000_р_._-;_-* &quot;-&quot;??_р_._-;_-@_-"/>
    <numFmt numFmtId="195" formatCode="#,##0.00_р_."/>
    <numFmt numFmtId="196" formatCode="_-* #,##0.0000_р_._-;\-* #,##0.0000_р_._-;_-* &quot;-&quot;?????_р_._-;_-@_-"/>
    <numFmt numFmtId="197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left"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49" fontId="57" fillId="33" borderId="10" xfId="0" applyNumberFormat="1" applyFont="1" applyFill="1" applyBorder="1" applyAlignment="1">
      <alignment horizontal="left"/>
    </xf>
    <xf numFmtId="0" fontId="57" fillId="33" borderId="10" xfId="0" applyFont="1" applyFill="1" applyBorder="1" applyAlignment="1">
      <alignment vertical="center" wrapText="1"/>
    </xf>
    <xf numFmtId="0" fontId="8" fillId="33" borderId="1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49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3" fontId="55" fillId="0" borderId="0" xfId="0" applyNumberFormat="1" applyFont="1" applyAlignment="1">
      <alignment/>
    </xf>
    <xf numFmtId="43" fontId="55" fillId="33" borderId="10" xfId="66" applyFont="1" applyFill="1" applyBorder="1" applyAlignment="1">
      <alignment horizontal="left"/>
    </xf>
    <xf numFmtId="0" fontId="57" fillId="33" borderId="10" xfId="0" applyFont="1" applyFill="1" applyBorder="1" applyAlignment="1">
      <alignment horizontal="right" vertical="center" wrapText="1"/>
    </xf>
    <xf numFmtId="43" fontId="55" fillId="33" borderId="10" xfId="68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66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66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55" fillId="33" borderId="10" xfId="66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 vertical="center" wrapText="1"/>
    </xf>
    <xf numFmtId="49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43" fontId="55" fillId="33" borderId="10" xfId="66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vertical="top"/>
    </xf>
    <xf numFmtId="43" fontId="55" fillId="34" borderId="10" xfId="66" applyFont="1" applyFill="1" applyBorder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55" fillId="33" borderId="10" xfId="66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3" fontId="55" fillId="33" borderId="10" xfId="68" applyNumberFormat="1" applyFont="1" applyFill="1" applyBorder="1" applyAlignment="1">
      <alignment horizontal="center"/>
    </xf>
    <xf numFmtId="43" fontId="56" fillId="0" borderId="10" xfId="0" applyNumberFormat="1" applyFont="1" applyBorder="1" applyAlignment="1">
      <alignment/>
    </xf>
    <xf numFmtId="43" fontId="55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top"/>
    </xf>
    <xf numFmtId="0" fontId="58" fillId="0" borderId="0" xfId="0" applyFont="1" applyFill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195" fontId="59" fillId="0" borderId="10" xfId="0" applyNumberFormat="1" applyFont="1" applyFill="1" applyBorder="1" applyAlignment="1">
      <alignment vertical="top" wrapText="1"/>
    </xf>
    <xf numFmtId="0" fontId="59" fillId="0" borderId="0" xfId="0" applyFont="1" applyFill="1" applyAlignment="1">
      <alignment vertical="top" wrapText="1"/>
    </xf>
    <xf numFmtId="4" fontId="58" fillId="0" borderId="0" xfId="0" applyNumberFormat="1" applyFont="1" applyFill="1" applyAlignment="1">
      <alignment vertical="top" wrapText="1"/>
    </xf>
    <xf numFmtId="0" fontId="58" fillId="0" borderId="10" xfId="0" applyFont="1" applyFill="1" applyBorder="1" applyAlignment="1">
      <alignment horizontal="left" vertical="top" wrapText="1"/>
    </xf>
    <xf numFmtId="195" fontId="5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195" fontId="11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left" vertical="top" wrapText="1"/>
    </xf>
    <xf numFmtId="4" fontId="59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 wrapText="1"/>
    </xf>
    <xf numFmtId="43" fontId="0" fillId="0" borderId="0" xfId="0" applyNumberFormat="1" applyAlignment="1">
      <alignment/>
    </xf>
    <xf numFmtId="196" fontId="0" fillId="0" borderId="0" xfId="0" applyNumberFormat="1" applyAlignment="1">
      <alignment/>
    </xf>
    <xf numFmtId="43" fontId="2" fillId="33" borderId="10" xfId="66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43" fontId="55" fillId="34" borderId="10" xfId="0" applyNumberFormat="1" applyFont="1" applyFill="1" applyBorder="1" applyAlignment="1">
      <alignment/>
    </xf>
    <xf numFmtId="0" fontId="55" fillId="35" borderId="10" xfId="0" applyFont="1" applyFill="1" applyBorder="1" applyAlignment="1">
      <alignment/>
    </xf>
    <xf numFmtId="43" fontId="55" fillId="35" borderId="10" xfId="0" applyNumberFormat="1" applyFont="1" applyFill="1" applyBorder="1" applyAlignment="1">
      <alignment/>
    </xf>
    <xf numFmtId="0" fontId="55" fillId="35" borderId="0" xfId="0" applyFont="1" applyFill="1" applyAlignment="1">
      <alignment/>
    </xf>
    <xf numFmtId="189" fontId="55" fillId="0" borderId="0" xfId="0" applyNumberFormat="1" applyFont="1" applyAlignment="1">
      <alignment/>
    </xf>
    <xf numFmtId="170" fontId="55" fillId="0" borderId="0" xfId="0" applyNumberFormat="1" applyFont="1" applyAlignment="1">
      <alignment/>
    </xf>
    <xf numFmtId="169" fontId="55" fillId="0" borderId="0" xfId="0" applyNumberFormat="1" applyFont="1" applyAlignment="1">
      <alignment/>
    </xf>
    <xf numFmtId="168" fontId="55" fillId="0" borderId="0" xfId="0" applyNumberFormat="1" applyFont="1" applyAlignment="1">
      <alignment/>
    </xf>
    <xf numFmtId="167" fontId="55" fillId="0" borderId="0" xfId="0" applyNumberFormat="1" applyFont="1" applyAlignment="1">
      <alignment/>
    </xf>
    <xf numFmtId="194" fontId="55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173" fontId="56" fillId="0" borderId="0" xfId="0" applyNumberFormat="1" applyFont="1" applyAlignment="1">
      <alignment horizontal="center" vertical="center" wrapText="1"/>
    </xf>
    <xf numFmtId="173" fontId="55" fillId="0" borderId="0" xfId="0" applyNumberFormat="1" applyFont="1" applyAlignment="1">
      <alignment/>
    </xf>
    <xf numFmtId="0" fontId="55" fillId="35" borderId="12" xfId="0" applyFont="1" applyFill="1" applyBorder="1" applyAlignment="1">
      <alignment horizontal="left"/>
    </xf>
    <xf numFmtId="0" fontId="55" fillId="35" borderId="13" xfId="0" applyFont="1" applyFill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13" xfId="68"/>
    <cellStyle name="Финансовый 2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5"/>
  <sheetViews>
    <sheetView tabSelected="1" view="pageBreakPreview" zoomScale="60" zoomScaleNormal="91" zoomScalePageLayoutView="0" workbookViewId="0" topLeftCell="A206">
      <selection activeCell="E206" sqref="E206"/>
    </sheetView>
  </sheetViews>
  <sheetFormatPr defaultColWidth="9.00390625" defaultRowHeight="12.75"/>
  <cols>
    <col min="1" max="1" width="68.25390625" style="32" customWidth="1"/>
    <col min="2" max="2" width="34.875" style="33" customWidth="1"/>
    <col min="3" max="3" width="20.25390625" style="33" hidden="1" customWidth="1"/>
    <col min="4" max="4" width="8.875" style="33" hidden="1" customWidth="1"/>
    <col min="5" max="5" width="15.625" style="34" customWidth="1"/>
    <col min="6" max="6" width="18.125" style="1" customWidth="1"/>
    <col min="7" max="7" width="18.375" style="1" customWidth="1"/>
    <col min="8" max="8" width="19.00390625" style="1" customWidth="1"/>
    <col min="9" max="9" width="14.875" style="1" bestFit="1" customWidth="1"/>
    <col min="10" max="10" width="13.75390625" style="1" bestFit="1" customWidth="1"/>
    <col min="11" max="16" width="9.125" style="1" customWidth="1"/>
    <col min="17" max="17" width="13.75390625" style="1" bestFit="1" customWidth="1"/>
    <col min="18" max="18" width="16.25390625" style="1" customWidth="1"/>
    <col min="19" max="29" width="9.125" style="1" customWidth="1"/>
    <col min="30" max="30" width="13.75390625" style="1" bestFit="1" customWidth="1"/>
    <col min="31" max="31" width="16.25390625" style="1" customWidth="1"/>
    <col min="32" max="42" width="9.125" style="1" customWidth="1"/>
    <col min="43" max="43" width="13.75390625" style="1" bestFit="1" customWidth="1"/>
    <col min="44" max="44" width="16.25390625" style="1" customWidth="1"/>
    <col min="45" max="55" width="9.125" style="1" customWidth="1"/>
    <col min="56" max="56" width="13.75390625" style="1" bestFit="1" customWidth="1"/>
    <col min="57" max="57" width="16.25390625" style="1" customWidth="1"/>
    <col min="58" max="68" width="9.125" style="1" customWidth="1"/>
    <col min="69" max="69" width="13.75390625" style="1" bestFit="1" customWidth="1"/>
    <col min="70" max="70" width="16.25390625" style="1" customWidth="1"/>
    <col min="71" max="81" width="9.125" style="1" customWidth="1"/>
    <col min="82" max="82" width="13.75390625" style="1" bestFit="1" customWidth="1"/>
    <col min="83" max="83" width="16.25390625" style="1" customWidth="1"/>
    <col min="84" max="94" width="9.125" style="1" customWidth="1"/>
    <col min="95" max="95" width="13.75390625" style="1" bestFit="1" customWidth="1"/>
    <col min="96" max="96" width="16.25390625" style="1" customWidth="1"/>
    <col min="97" max="107" width="9.125" style="1" customWidth="1"/>
    <col min="108" max="108" width="13.75390625" style="1" bestFit="1" customWidth="1"/>
    <col min="109" max="109" width="16.25390625" style="1" customWidth="1"/>
    <col min="110" max="120" width="9.125" style="1" customWidth="1"/>
    <col min="121" max="121" width="13.75390625" style="1" bestFit="1" customWidth="1"/>
    <col min="122" max="122" width="16.25390625" style="1" customWidth="1"/>
    <col min="123" max="133" width="9.125" style="1" customWidth="1"/>
    <col min="134" max="134" width="13.75390625" style="1" bestFit="1" customWidth="1"/>
    <col min="135" max="135" width="16.25390625" style="1" customWidth="1"/>
    <col min="136" max="146" width="9.125" style="1" customWidth="1"/>
    <col min="147" max="147" width="13.75390625" style="1" bestFit="1" customWidth="1"/>
    <col min="148" max="148" width="16.25390625" style="1" customWidth="1"/>
    <col min="149" max="159" width="9.125" style="1" customWidth="1"/>
    <col min="160" max="160" width="13.75390625" style="1" bestFit="1" customWidth="1"/>
    <col min="161" max="161" width="16.25390625" style="1" customWidth="1"/>
    <col min="162" max="172" width="9.125" style="1" customWidth="1"/>
    <col min="173" max="173" width="13.75390625" style="1" bestFit="1" customWidth="1"/>
    <col min="174" max="174" width="16.25390625" style="1" customWidth="1"/>
    <col min="175" max="185" width="9.125" style="1" customWidth="1"/>
    <col min="186" max="186" width="13.75390625" style="1" bestFit="1" customWidth="1"/>
    <col min="187" max="187" width="16.25390625" style="1" customWidth="1"/>
    <col min="188" max="198" width="9.125" style="1" customWidth="1"/>
    <col min="199" max="199" width="13.75390625" style="1" bestFit="1" customWidth="1"/>
    <col min="200" max="200" width="16.25390625" style="1" customWidth="1"/>
    <col min="201" max="211" width="9.125" style="1" customWidth="1"/>
    <col min="212" max="212" width="13.75390625" style="1" bestFit="1" customWidth="1"/>
    <col min="213" max="213" width="16.25390625" style="1" customWidth="1"/>
    <col min="214" max="224" width="9.125" style="1" customWidth="1"/>
    <col min="225" max="225" width="13.75390625" style="1" bestFit="1" customWidth="1"/>
    <col min="226" max="226" width="16.25390625" style="1" customWidth="1"/>
    <col min="227" max="237" width="9.125" style="1" customWidth="1"/>
    <col min="238" max="238" width="13.75390625" style="1" bestFit="1" customWidth="1"/>
    <col min="239" max="239" width="16.25390625" style="1" customWidth="1"/>
    <col min="240" max="250" width="9.125" style="1" customWidth="1"/>
    <col min="251" max="251" width="13.75390625" style="1" bestFit="1" customWidth="1"/>
    <col min="252" max="252" width="16.25390625" style="1" customWidth="1"/>
    <col min="253" max="16384" width="9.125" style="1" customWidth="1"/>
  </cols>
  <sheetData>
    <row r="1" spans="1:254" s="38" customFormat="1" ht="23.25" customHeight="1">
      <c r="A1" s="37"/>
      <c r="B1" s="37"/>
      <c r="C1" s="37"/>
      <c r="D1" s="37"/>
      <c r="E1" s="98" t="s">
        <v>293</v>
      </c>
      <c r="F1" s="98"/>
      <c r="G1" s="9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38" customFormat="1" ht="15" customHeight="1">
      <c r="A2" s="37"/>
      <c r="B2" s="37"/>
      <c r="C2" s="37" t="s">
        <v>358</v>
      </c>
      <c r="D2" s="37"/>
      <c r="E2" s="105" t="s">
        <v>492</v>
      </c>
      <c r="F2" s="105"/>
      <c r="G2" s="105"/>
      <c r="H2" s="7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s="38" customFormat="1" ht="12.75" customHeight="1">
      <c r="A3" s="37"/>
      <c r="B3" s="37"/>
      <c r="C3" s="37"/>
      <c r="D3" s="37"/>
      <c r="E3" s="105"/>
      <c r="F3" s="105"/>
      <c r="G3" s="105"/>
      <c r="H3" s="7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s="38" customFormat="1" ht="57.75" customHeight="1">
      <c r="A4" s="37"/>
      <c r="B4" s="37"/>
      <c r="C4" s="37"/>
      <c r="D4" s="37"/>
      <c r="E4" s="105"/>
      <c r="F4" s="105"/>
      <c r="G4" s="10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s="38" customFormat="1" ht="39" customHeight="1">
      <c r="A5" s="97" t="s">
        <v>347</v>
      </c>
      <c r="B5" s="97"/>
      <c r="C5" s="97"/>
      <c r="D5" s="97"/>
      <c r="E5" s="97"/>
      <c r="F5" s="97"/>
      <c r="G5" s="9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s="27" customFormat="1" ht="15.75" customHeight="1">
      <c r="A6" s="101" t="s">
        <v>288</v>
      </c>
      <c r="B6" s="103" t="s">
        <v>287</v>
      </c>
      <c r="E6" s="99" t="s">
        <v>294</v>
      </c>
      <c r="F6" s="99" t="s">
        <v>303</v>
      </c>
      <c r="G6" s="99" t="s">
        <v>349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8" customFormat="1" ht="58.5" customHeight="1">
      <c r="A7" s="102"/>
      <c r="B7" s="104"/>
      <c r="E7" s="100"/>
      <c r="F7" s="100"/>
      <c r="G7" s="10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28" customFormat="1" ht="17.25" customHeight="1">
      <c r="A8" s="26">
        <v>1</v>
      </c>
      <c r="B8" s="29">
        <v>2</v>
      </c>
      <c r="C8" s="29">
        <v>3</v>
      </c>
      <c r="D8" s="29">
        <v>4</v>
      </c>
      <c r="E8" s="29">
        <v>3</v>
      </c>
      <c r="F8" s="29">
        <v>4</v>
      </c>
      <c r="G8" s="29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.75">
      <c r="A9" s="4" t="s">
        <v>59</v>
      </c>
      <c r="B9" s="5" t="s">
        <v>60</v>
      </c>
      <c r="C9" s="40">
        <f>C10+C95</f>
        <v>350029.19</v>
      </c>
      <c r="D9" s="14">
        <f>E9-C9</f>
        <v>56606.82</v>
      </c>
      <c r="E9" s="40">
        <f>E10+E95</f>
        <v>406636.01</v>
      </c>
      <c r="F9" s="40">
        <f>F10+F95</f>
        <v>80352.35</v>
      </c>
      <c r="G9" s="40">
        <f>G10+G95</f>
        <v>486988.36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17.25" customHeight="1">
      <c r="A10" s="4" t="s">
        <v>39</v>
      </c>
      <c r="B10" s="5" t="s">
        <v>61</v>
      </c>
      <c r="C10" s="40">
        <f>C11+C48</f>
        <v>81056.49</v>
      </c>
      <c r="D10" s="30">
        <f aca="true" t="shared" si="0" ref="D10:D83">E10-C10</f>
        <v>14223.95</v>
      </c>
      <c r="E10" s="40">
        <f>E11+E48</f>
        <v>95280.44</v>
      </c>
      <c r="F10" s="40">
        <f>F11+F48</f>
        <v>4956.13</v>
      </c>
      <c r="G10" s="40">
        <f>G11+G48</f>
        <v>100236.57</v>
      </c>
      <c r="H10" s="9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2.5" customHeight="1" hidden="1">
      <c r="A11" s="4" t="s">
        <v>62</v>
      </c>
      <c r="B11" s="5"/>
      <c r="C11" s="30">
        <f>C12+C18+C30+C37+C40</f>
        <v>76361.89</v>
      </c>
      <c r="D11" s="30">
        <f t="shared" si="0"/>
        <v>6469.42</v>
      </c>
      <c r="E11" s="30">
        <f>E12+E18+E30+E37+E40</f>
        <v>82831.31</v>
      </c>
      <c r="F11" s="30">
        <f>F12+F18+F30+F37+F40</f>
        <v>433.66</v>
      </c>
      <c r="G11" s="30">
        <f>G12+G18+G30+G37+G40</f>
        <v>83264.97</v>
      </c>
      <c r="H11" s="9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9" ht="15.75">
      <c r="A12" s="4" t="s">
        <v>40</v>
      </c>
      <c r="B12" s="5" t="s">
        <v>63</v>
      </c>
      <c r="C12" s="30">
        <f>C13</f>
        <v>36044</v>
      </c>
      <c r="D12" s="46">
        <f t="shared" si="0"/>
        <v>5511.4</v>
      </c>
      <c r="E12" s="40">
        <f>E13</f>
        <v>41555.42</v>
      </c>
      <c r="F12" s="40">
        <f>F13</f>
        <v>348.66</v>
      </c>
      <c r="G12" s="40">
        <f>G13</f>
        <v>41904.08</v>
      </c>
      <c r="I12" s="13"/>
    </row>
    <row r="13" spans="1:9" ht="15.75">
      <c r="A13" s="4" t="s">
        <v>41</v>
      </c>
      <c r="B13" s="5" t="s">
        <v>64</v>
      </c>
      <c r="C13" s="30">
        <f>SUM(C14:C17)</f>
        <v>36044</v>
      </c>
      <c r="D13" s="46">
        <f t="shared" si="0"/>
        <v>5511.4</v>
      </c>
      <c r="E13" s="40">
        <f>SUM(E14:E17)</f>
        <v>41555.42</v>
      </c>
      <c r="F13" s="40">
        <f aca="true" t="shared" si="1" ref="F13:F73">G13-E13</f>
        <v>348.66</v>
      </c>
      <c r="G13" s="40">
        <f>SUM(G14:G17)</f>
        <v>41904.08</v>
      </c>
      <c r="H13" s="13"/>
      <c r="I13" s="13"/>
    </row>
    <row r="14" spans="1:7" ht="78.75">
      <c r="A14" s="4" t="s">
        <v>304</v>
      </c>
      <c r="B14" s="5" t="s">
        <v>65</v>
      </c>
      <c r="C14" s="30">
        <v>35759</v>
      </c>
      <c r="D14" s="46">
        <f t="shared" si="0"/>
        <v>5511.4</v>
      </c>
      <c r="E14" s="40">
        <f>35759+0.00301+5000-250+762-0.00001-0.58463</f>
        <v>41270.42</v>
      </c>
      <c r="F14" s="40">
        <f>G14-E14</f>
        <v>348.66</v>
      </c>
      <c r="G14" s="40">
        <f>35759+0.00301+5000-250+762-0.00001-0.58463+200+46.5+102.1576</f>
        <v>41619.08</v>
      </c>
    </row>
    <row r="15" spans="1:252" ht="110.25">
      <c r="A15" s="4" t="s">
        <v>66</v>
      </c>
      <c r="B15" s="5" t="s">
        <v>67</v>
      </c>
      <c r="C15" s="30">
        <v>125</v>
      </c>
      <c r="D15" s="30">
        <f t="shared" si="0"/>
        <v>0</v>
      </c>
      <c r="E15" s="30">
        <v>125</v>
      </c>
      <c r="F15" s="30">
        <f t="shared" si="1"/>
        <v>0</v>
      </c>
      <c r="G15" s="30">
        <v>125</v>
      </c>
      <c r="Q15" s="13"/>
      <c r="R15" s="13"/>
      <c r="AD15" s="13"/>
      <c r="AE15" s="13"/>
      <c r="AQ15" s="13"/>
      <c r="AR15" s="13"/>
      <c r="BD15" s="13"/>
      <c r="BE15" s="13"/>
      <c r="BQ15" s="13"/>
      <c r="BR15" s="13"/>
      <c r="CD15" s="13"/>
      <c r="CE15" s="13"/>
      <c r="CQ15" s="13"/>
      <c r="CR15" s="13"/>
      <c r="DD15" s="13"/>
      <c r="DE15" s="13"/>
      <c r="DQ15" s="13"/>
      <c r="DR15" s="13"/>
      <c r="ED15" s="13"/>
      <c r="EE15" s="13"/>
      <c r="EQ15" s="13"/>
      <c r="ER15" s="13"/>
      <c r="FD15" s="13"/>
      <c r="FE15" s="13"/>
      <c r="FQ15" s="13"/>
      <c r="FR15" s="13"/>
      <c r="GD15" s="13"/>
      <c r="GE15" s="13"/>
      <c r="GQ15" s="13"/>
      <c r="GR15" s="13"/>
      <c r="HD15" s="13"/>
      <c r="HE15" s="13"/>
      <c r="HQ15" s="13"/>
      <c r="HR15" s="13"/>
      <c r="ID15" s="13"/>
      <c r="IE15" s="13"/>
      <c r="IQ15" s="13"/>
      <c r="IR15" s="13"/>
    </row>
    <row r="16" spans="1:7" ht="61.5" customHeight="1">
      <c r="A16" s="4" t="s">
        <v>68</v>
      </c>
      <c r="B16" s="5" t="s">
        <v>69</v>
      </c>
      <c r="C16" s="30">
        <v>150</v>
      </c>
      <c r="D16" s="30">
        <f t="shared" si="0"/>
        <v>0</v>
      </c>
      <c r="E16" s="30">
        <v>150</v>
      </c>
      <c r="F16" s="30">
        <f t="shared" si="1"/>
        <v>0</v>
      </c>
      <c r="G16" s="30">
        <v>150</v>
      </c>
    </row>
    <row r="17" spans="1:7" ht="123" customHeight="1">
      <c r="A17" s="4" t="s">
        <v>70</v>
      </c>
      <c r="B17" s="5" t="s">
        <v>71</v>
      </c>
      <c r="C17" s="30">
        <v>10</v>
      </c>
      <c r="D17" s="30">
        <f t="shared" si="0"/>
        <v>0</v>
      </c>
      <c r="E17" s="30">
        <v>10</v>
      </c>
      <c r="F17" s="30">
        <f t="shared" si="1"/>
        <v>0</v>
      </c>
      <c r="G17" s="30">
        <v>10</v>
      </c>
    </row>
    <row r="18" spans="1:7" ht="15.75">
      <c r="A18" s="4" t="s">
        <v>42</v>
      </c>
      <c r="B18" s="5" t="s">
        <v>72</v>
      </c>
      <c r="C18" s="16">
        <f>C19+C24+C26+C28</f>
        <v>17598.09</v>
      </c>
      <c r="D18" s="16">
        <f>D19+D24+D26+D28</f>
        <v>850</v>
      </c>
      <c r="E18" s="16">
        <f>E19+E24+E26+E28</f>
        <v>18448.09</v>
      </c>
      <c r="F18" s="16">
        <f t="shared" si="1"/>
        <v>0</v>
      </c>
      <c r="G18" s="16">
        <f>G19+G24+G26+G28</f>
        <v>18448.09</v>
      </c>
    </row>
    <row r="19" spans="1:7" ht="41.25" customHeight="1">
      <c r="A19" s="4" t="s">
        <v>43</v>
      </c>
      <c r="B19" s="5" t="s">
        <v>73</v>
      </c>
      <c r="C19" s="30">
        <f>SUM(C20:C23)</f>
        <v>8842</v>
      </c>
      <c r="D19" s="30">
        <f t="shared" si="0"/>
        <v>800</v>
      </c>
      <c r="E19" s="30">
        <f>SUM(E20:E23)</f>
        <v>9642</v>
      </c>
      <c r="F19" s="30">
        <f t="shared" si="1"/>
        <v>0</v>
      </c>
      <c r="G19" s="30">
        <f>SUM(G20:G23)</f>
        <v>9642</v>
      </c>
    </row>
    <row r="20" spans="1:7" ht="31.5">
      <c r="A20" s="4" t="s">
        <v>74</v>
      </c>
      <c r="B20" s="5" t="s">
        <v>310</v>
      </c>
      <c r="C20" s="30">
        <v>4854</v>
      </c>
      <c r="D20" s="30">
        <f t="shared" si="0"/>
        <v>0</v>
      </c>
      <c r="E20" s="30">
        <v>4854</v>
      </c>
      <c r="F20" s="30">
        <f t="shared" si="1"/>
        <v>0</v>
      </c>
      <c r="G20" s="30">
        <v>4854</v>
      </c>
    </row>
    <row r="21" spans="1:7" ht="47.25">
      <c r="A21" s="4" t="s">
        <v>75</v>
      </c>
      <c r="B21" s="5" t="s">
        <v>311</v>
      </c>
      <c r="C21" s="30">
        <v>2813</v>
      </c>
      <c r="D21" s="30">
        <f t="shared" si="0"/>
        <v>0</v>
      </c>
      <c r="E21" s="30">
        <v>2813</v>
      </c>
      <c r="F21" s="30">
        <f t="shared" si="1"/>
        <v>0</v>
      </c>
      <c r="G21" s="30">
        <v>2813</v>
      </c>
    </row>
    <row r="22" spans="1:7" ht="50.25" customHeight="1" hidden="1">
      <c r="A22" s="4" t="s">
        <v>76</v>
      </c>
      <c r="B22" s="5" t="s">
        <v>77</v>
      </c>
      <c r="C22" s="30">
        <v>0</v>
      </c>
      <c r="D22" s="30"/>
      <c r="E22" s="30">
        <v>0</v>
      </c>
      <c r="F22" s="30">
        <f t="shared" si="1"/>
        <v>0</v>
      </c>
      <c r="G22" s="30">
        <v>0</v>
      </c>
    </row>
    <row r="23" spans="1:7" ht="39" customHeight="1">
      <c r="A23" s="4" t="s">
        <v>78</v>
      </c>
      <c r="B23" s="5" t="s">
        <v>79</v>
      </c>
      <c r="C23" s="30">
        <v>1175</v>
      </c>
      <c r="D23" s="30">
        <f t="shared" si="0"/>
        <v>800</v>
      </c>
      <c r="E23" s="30">
        <f>1175+800</f>
        <v>1975</v>
      </c>
      <c r="F23" s="30">
        <f t="shared" si="1"/>
        <v>0</v>
      </c>
      <c r="G23" s="30">
        <f>1175+800</f>
        <v>1975</v>
      </c>
    </row>
    <row r="24" spans="1:7" ht="31.5">
      <c r="A24" s="4" t="s">
        <v>44</v>
      </c>
      <c r="B24" s="5" t="s">
        <v>314</v>
      </c>
      <c r="C24" s="30">
        <f>C25</f>
        <v>8369.09</v>
      </c>
      <c r="D24" s="30">
        <f t="shared" si="0"/>
        <v>0</v>
      </c>
      <c r="E24" s="30">
        <f>E25</f>
        <v>8369.09</v>
      </c>
      <c r="F24" s="30">
        <f t="shared" si="1"/>
        <v>0</v>
      </c>
      <c r="G24" s="30">
        <f>G25</f>
        <v>8369.09</v>
      </c>
    </row>
    <row r="25" spans="1:7" ht="31.5">
      <c r="A25" s="4" t="s">
        <v>44</v>
      </c>
      <c r="B25" s="5" t="s">
        <v>309</v>
      </c>
      <c r="C25" s="30">
        <v>8369.09</v>
      </c>
      <c r="D25" s="30">
        <f>E25-C25</f>
        <v>0</v>
      </c>
      <c r="E25" s="30">
        <v>8369.09</v>
      </c>
      <c r="F25" s="30">
        <f t="shared" si="1"/>
        <v>0</v>
      </c>
      <c r="G25" s="30">
        <v>8369.09</v>
      </c>
    </row>
    <row r="26" spans="1:7" ht="15.75">
      <c r="A26" s="4" t="s">
        <v>45</v>
      </c>
      <c r="B26" s="5" t="s">
        <v>313</v>
      </c>
      <c r="C26" s="30">
        <v>387</v>
      </c>
      <c r="D26" s="30">
        <f t="shared" si="0"/>
        <v>50</v>
      </c>
      <c r="E26" s="30">
        <f>E27</f>
        <v>437</v>
      </c>
      <c r="F26" s="30">
        <f>F27</f>
        <v>0</v>
      </c>
      <c r="G26" s="30">
        <f>G27</f>
        <v>437</v>
      </c>
    </row>
    <row r="27" spans="1:7" ht="15.75">
      <c r="A27" s="4" t="s">
        <v>45</v>
      </c>
      <c r="B27" s="5" t="s">
        <v>307</v>
      </c>
      <c r="C27" s="30">
        <v>387</v>
      </c>
      <c r="D27" s="30">
        <f>E27-C27</f>
        <v>50</v>
      </c>
      <c r="E27" s="30">
        <f>387+50</f>
        <v>437</v>
      </c>
      <c r="F27" s="30">
        <f t="shared" si="1"/>
        <v>0</v>
      </c>
      <c r="G27" s="30">
        <f>387+50</f>
        <v>437</v>
      </c>
    </row>
    <row r="28" spans="1:7" ht="31.5" customHeight="1" hidden="1">
      <c r="A28" s="4" t="s">
        <v>308</v>
      </c>
      <c r="B28" s="5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 t="shared" si="1"/>
        <v>0</v>
      </c>
      <c r="G28" s="16">
        <f>G29</f>
        <v>0</v>
      </c>
    </row>
    <row r="29" spans="1:7" ht="47.25" customHeight="1" hidden="1">
      <c r="A29" s="4" t="s">
        <v>305</v>
      </c>
      <c r="B29" s="5" t="s">
        <v>306</v>
      </c>
      <c r="C29" s="30">
        <v>0</v>
      </c>
      <c r="D29" s="30">
        <f>E29-C29</f>
        <v>0</v>
      </c>
      <c r="E29" s="30">
        <v>0</v>
      </c>
      <c r="F29" s="30">
        <f t="shared" si="1"/>
        <v>0</v>
      </c>
      <c r="G29" s="30">
        <v>0</v>
      </c>
    </row>
    <row r="30" spans="1:7" ht="15.75">
      <c r="A30" s="4" t="s">
        <v>46</v>
      </c>
      <c r="B30" s="5" t="s">
        <v>80</v>
      </c>
      <c r="C30" s="30">
        <f>C31+C34</f>
        <v>20740.8</v>
      </c>
      <c r="D30" s="30">
        <f t="shared" si="0"/>
        <v>0</v>
      </c>
      <c r="E30" s="30">
        <f>E31+E34</f>
        <v>20740.8</v>
      </c>
      <c r="F30" s="30">
        <f t="shared" si="1"/>
        <v>0</v>
      </c>
      <c r="G30" s="30">
        <f>G31+G34</f>
        <v>20740.8</v>
      </c>
    </row>
    <row r="31" spans="1:7" ht="15.75">
      <c r="A31" s="4" t="s">
        <v>47</v>
      </c>
      <c r="B31" s="5" t="s">
        <v>81</v>
      </c>
      <c r="C31" s="30">
        <f>C32+C33</f>
        <v>20740.8</v>
      </c>
      <c r="D31" s="30">
        <f t="shared" si="0"/>
        <v>0</v>
      </c>
      <c r="E31" s="30">
        <f>E32+E33</f>
        <v>20740.8</v>
      </c>
      <c r="F31" s="30">
        <f t="shared" si="1"/>
        <v>0</v>
      </c>
      <c r="G31" s="30">
        <f>G32+G33</f>
        <v>20740.8</v>
      </c>
    </row>
    <row r="32" spans="1:7" ht="31.5">
      <c r="A32" s="4" t="s">
        <v>48</v>
      </c>
      <c r="B32" s="5" t="s">
        <v>82</v>
      </c>
      <c r="C32" s="30">
        <v>20740.4</v>
      </c>
      <c r="D32" s="30">
        <f t="shared" si="0"/>
        <v>0</v>
      </c>
      <c r="E32" s="30">
        <v>20740.4</v>
      </c>
      <c r="F32" s="30">
        <f t="shared" si="1"/>
        <v>0</v>
      </c>
      <c r="G32" s="30">
        <v>20740.4</v>
      </c>
    </row>
    <row r="33" spans="1:7" ht="31.5">
      <c r="A33" s="4" t="s">
        <v>49</v>
      </c>
      <c r="B33" s="5" t="s">
        <v>83</v>
      </c>
      <c r="C33" s="30">
        <v>0.4</v>
      </c>
      <c r="D33" s="30">
        <f t="shared" si="0"/>
        <v>0</v>
      </c>
      <c r="E33" s="30">
        <v>0.4</v>
      </c>
      <c r="F33" s="30">
        <f t="shared" si="1"/>
        <v>0</v>
      </c>
      <c r="G33" s="30">
        <v>0.4</v>
      </c>
    </row>
    <row r="34" spans="1:7" ht="15.75" customHeight="1" hidden="1">
      <c r="A34" s="4" t="s">
        <v>50</v>
      </c>
      <c r="B34" s="5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 t="shared" si="1"/>
        <v>0</v>
      </c>
      <c r="G34" s="30">
        <f>G35+G36</f>
        <v>0</v>
      </c>
    </row>
    <row r="35" spans="1:7" ht="15.75" customHeight="1" hidden="1">
      <c r="A35" s="4" t="s">
        <v>51</v>
      </c>
      <c r="B35" s="5" t="s">
        <v>85</v>
      </c>
      <c r="C35" s="30"/>
      <c r="D35" s="30">
        <f t="shared" si="0"/>
        <v>0</v>
      </c>
      <c r="E35" s="30"/>
      <c r="F35" s="30">
        <f t="shared" si="1"/>
        <v>0</v>
      </c>
      <c r="G35" s="30"/>
    </row>
    <row r="36" spans="1:7" ht="15.75" customHeight="1" hidden="1">
      <c r="A36" s="4" t="s">
        <v>52</v>
      </c>
      <c r="B36" s="5" t="s">
        <v>86</v>
      </c>
      <c r="C36" s="30"/>
      <c r="D36" s="30">
        <f t="shared" si="0"/>
        <v>0</v>
      </c>
      <c r="E36" s="30"/>
      <c r="F36" s="30">
        <f t="shared" si="1"/>
        <v>0</v>
      </c>
      <c r="G36" s="30"/>
    </row>
    <row r="37" spans="1:7" ht="31.5">
      <c r="A37" s="4" t="s">
        <v>53</v>
      </c>
      <c r="B37" s="5" t="s">
        <v>87</v>
      </c>
      <c r="C37" s="30">
        <f>C38</f>
        <v>7</v>
      </c>
      <c r="D37" s="30">
        <f t="shared" si="0"/>
        <v>108</v>
      </c>
      <c r="E37" s="30">
        <f>E38</f>
        <v>115</v>
      </c>
      <c r="F37" s="30">
        <f t="shared" si="1"/>
        <v>85</v>
      </c>
      <c r="G37" s="30">
        <f>G38</f>
        <v>200</v>
      </c>
    </row>
    <row r="38" spans="1:7" ht="15.75">
      <c r="A38" s="4" t="s">
        <v>54</v>
      </c>
      <c r="B38" s="5" t="s">
        <v>88</v>
      </c>
      <c r="C38" s="30">
        <f>C39</f>
        <v>7</v>
      </c>
      <c r="D38" s="30">
        <f t="shared" si="0"/>
        <v>108</v>
      </c>
      <c r="E38" s="30">
        <f>E39</f>
        <v>115</v>
      </c>
      <c r="F38" s="30">
        <f t="shared" si="1"/>
        <v>85</v>
      </c>
      <c r="G38" s="30">
        <f>G39</f>
        <v>200</v>
      </c>
    </row>
    <row r="39" spans="1:7" ht="15.75">
      <c r="A39" s="4" t="s">
        <v>55</v>
      </c>
      <c r="B39" s="5" t="s">
        <v>89</v>
      </c>
      <c r="C39" s="30">
        <v>7</v>
      </c>
      <c r="D39" s="30">
        <f t="shared" si="0"/>
        <v>108</v>
      </c>
      <c r="E39" s="30">
        <f>17+100-2</f>
        <v>115</v>
      </c>
      <c r="F39" s="30">
        <f t="shared" si="1"/>
        <v>85</v>
      </c>
      <c r="G39" s="30">
        <f>17+100-2+85</f>
        <v>200</v>
      </c>
    </row>
    <row r="40" spans="1:7" ht="15.75">
      <c r="A40" s="4" t="s">
        <v>56</v>
      </c>
      <c r="B40" s="5" t="s">
        <v>90</v>
      </c>
      <c r="C40" s="30">
        <f>C41+C43</f>
        <v>1972</v>
      </c>
      <c r="D40" s="30">
        <f t="shared" si="0"/>
        <v>0</v>
      </c>
      <c r="E40" s="30">
        <f>E41+E43</f>
        <v>1972</v>
      </c>
      <c r="F40" s="30">
        <f t="shared" si="1"/>
        <v>0</v>
      </c>
      <c r="G40" s="30">
        <f>G41+G43</f>
        <v>1972</v>
      </c>
    </row>
    <row r="41" spans="1:7" ht="31.5">
      <c r="A41" s="4" t="s">
        <v>57</v>
      </c>
      <c r="B41" s="5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 t="shared" si="1"/>
        <v>0</v>
      </c>
      <c r="G41" s="30">
        <f>G42</f>
        <v>1160</v>
      </c>
    </row>
    <row r="42" spans="1:7" ht="47.25">
      <c r="A42" s="4" t="s">
        <v>92</v>
      </c>
      <c r="B42" s="5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 t="shared" si="1"/>
        <v>0</v>
      </c>
      <c r="G42" s="30">
        <f>1110+50</f>
        <v>1160</v>
      </c>
    </row>
    <row r="43" spans="1:7" ht="31.5">
      <c r="A43" s="4" t="s">
        <v>58</v>
      </c>
      <c r="B43" s="5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 t="shared" si="1"/>
        <v>0</v>
      </c>
      <c r="G43" s="30">
        <f>G44+G46+G47</f>
        <v>812</v>
      </c>
    </row>
    <row r="44" spans="1:7" ht="78.75" customHeight="1" hidden="1">
      <c r="A44" s="4" t="s">
        <v>95</v>
      </c>
      <c r="B44" s="5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 t="shared" si="1"/>
        <v>0</v>
      </c>
      <c r="G44" s="30">
        <f>G45</f>
        <v>803</v>
      </c>
    </row>
    <row r="45" spans="1:7" ht="63">
      <c r="A45" s="4" t="s">
        <v>97</v>
      </c>
      <c r="B45" s="5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 t="shared" si="1"/>
        <v>0</v>
      </c>
      <c r="G45" s="30">
        <f>753+50</f>
        <v>803</v>
      </c>
    </row>
    <row r="46" spans="1:7" ht="63" hidden="1">
      <c r="A46" s="4" t="s">
        <v>315</v>
      </c>
      <c r="B46" s="5" t="s">
        <v>289</v>
      </c>
      <c r="C46" s="30">
        <v>100</v>
      </c>
      <c r="D46" s="30">
        <f t="shared" si="0"/>
        <v>-100</v>
      </c>
      <c r="E46" s="30">
        <v>0</v>
      </c>
      <c r="F46" s="30">
        <f t="shared" si="1"/>
        <v>0</v>
      </c>
      <c r="G46" s="30">
        <v>0</v>
      </c>
    </row>
    <row r="47" spans="1:7" ht="31.5">
      <c r="A47" s="4" t="s">
        <v>99</v>
      </c>
      <c r="B47" s="5" t="s">
        <v>100</v>
      </c>
      <c r="C47" s="30">
        <v>9</v>
      </c>
      <c r="D47" s="30">
        <f t="shared" si="0"/>
        <v>0</v>
      </c>
      <c r="E47" s="30">
        <v>9</v>
      </c>
      <c r="F47" s="30">
        <f t="shared" si="1"/>
        <v>0</v>
      </c>
      <c r="G47" s="30">
        <v>9</v>
      </c>
    </row>
    <row r="48" spans="1:8" ht="24" customHeight="1" hidden="1">
      <c r="A48" s="4" t="s">
        <v>101</v>
      </c>
      <c r="B48" s="5"/>
      <c r="C48" s="30">
        <f>C49+C57+C63+C67+C74+C77+C92</f>
        <v>4694.6</v>
      </c>
      <c r="D48" s="30">
        <f t="shared" si="0"/>
        <v>7754.53</v>
      </c>
      <c r="E48" s="30">
        <f>E49+E57+E63+E67+E74+E77+E92</f>
        <v>12449.13</v>
      </c>
      <c r="F48" s="30">
        <f t="shared" si="1"/>
        <v>4522.47</v>
      </c>
      <c r="G48" s="30">
        <f>G49+G57+G63+G67+G74+G77+G92</f>
        <v>16971.6</v>
      </c>
      <c r="H48" s="94">
        <f>G48</f>
        <v>16971.6</v>
      </c>
    </row>
    <row r="49" spans="1:7" ht="47.25">
      <c r="A49" s="4" t="s">
        <v>0</v>
      </c>
      <c r="B49" s="5" t="s">
        <v>102</v>
      </c>
      <c r="C49" s="30">
        <f>C50+C52</f>
        <v>1032.15</v>
      </c>
      <c r="D49" s="30">
        <f t="shared" si="0"/>
        <v>0</v>
      </c>
      <c r="E49" s="30">
        <f>E50+E52</f>
        <v>1032.15</v>
      </c>
      <c r="F49" s="30">
        <f t="shared" si="1"/>
        <v>0</v>
      </c>
      <c r="G49" s="30">
        <f>G50+G52</f>
        <v>1032.15</v>
      </c>
    </row>
    <row r="50" spans="1:7" ht="31.5" customHeight="1" hidden="1">
      <c r="A50" s="4" t="s">
        <v>1</v>
      </c>
      <c r="B50" s="5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 t="shared" si="1"/>
        <v>0</v>
      </c>
      <c r="G50" s="30">
        <f>G51</f>
        <v>0</v>
      </c>
    </row>
    <row r="51" spans="1:7" ht="47.25" customHeight="1" hidden="1">
      <c r="A51" s="4" t="s">
        <v>104</v>
      </c>
      <c r="B51" s="5" t="s">
        <v>105</v>
      </c>
      <c r="C51" s="30"/>
      <c r="D51" s="30">
        <f t="shared" si="0"/>
        <v>0</v>
      </c>
      <c r="E51" s="30"/>
      <c r="F51" s="30">
        <f t="shared" si="1"/>
        <v>0</v>
      </c>
      <c r="G51" s="30"/>
    </row>
    <row r="52" spans="1:7" ht="94.5">
      <c r="A52" s="4" t="s">
        <v>106</v>
      </c>
      <c r="B52" s="5" t="s">
        <v>107</v>
      </c>
      <c r="C52" s="30">
        <f>C53+C55</f>
        <v>1032.15</v>
      </c>
      <c r="D52" s="30">
        <f t="shared" si="0"/>
        <v>0</v>
      </c>
      <c r="E52" s="30">
        <f>E53+E55</f>
        <v>1032.15</v>
      </c>
      <c r="F52" s="30">
        <f t="shared" si="1"/>
        <v>0</v>
      </c>
      <c r="G52" s="30">
        <f>G53+G55</f>
        <v>1032.15</v>
      </c>
    </row>
    <row r="53" spans="1:7" ht="63">
      <c r="A53" s="4" t="s">
        <v>108</v>
      </c>
      <c r="B53" s="5" t="s">
        <v>316</v>
      </c>
      <c r="C53" s="30">
        <f>C54</f>
        <v>850</v>
      </c>
      <c r="D53" s="30">
        <f t="shared" si="0"/>
        <v>0</v>
      </c>
      <c r="E53" s="30">
        <f>E54</f>
        <v>850</v>
      </c>
      <c r="F53" s="30">
        <f t="shared" si="1"/>
        <v>0</v>
      </c>
      <c r="G53" s="30">
        <f>G54</f>
        <v>850</v>
      </c>
    </row>
    <row r="54" spans="1:7" ht="78.75">
      <c r="A54" s="4" t="s">
        <v>109</v>
      </c>
      <c r="B54" s="5" t="s">
        <v>110</v>
      </c>
      <c r="C54" s="30">
        <v>850</v>
      </c>
      <c r="D54" s="30">
        <f t="shared" si="0"/>
        <v>0</v>
      </c>
      <c r="E54" s="30">
        <v>850</v>
      </c>
      <c r="F54" s="30">
        <f t="shared" si="1"/>
        <v>0</v>
      </c>
      <c r="G54" s="30">
        <v>850</v>
      </c>
    </row>
    <row r="55" spans="1:7" ht="78.75">
      <c r="A55" s="4" t="s">
        <v>111</v>
      </c>
      <c r="B55" s="5" t="s">
        <v>112</v>
      </c>
      <c r="C55" s="30">
        <f>C56</f>
        <v>182.15</v>
      </c>
      <c r="D55" s="30">
        <f t="shared" si="0"/>
        <v>0</v>
      </c>
      <c r="E55" s="30">
        <f>E56</f>
        <v>182.15</v>
      </c>
      <c r="F55" s="30">
        <f t="shared" si="1"/>
        <v>0</v>
      </c>
      <c r="G55" s="30">
        <f>G56</f>
        <v>182.15</v>
      </c>
    </row>
    <row r="56" spans="1:7" ht="78.75">
      <c r="A56" s="4" t="s">
        <v>113</v>
      </c>
      <c r="B56" s="5" t="s">
        <v>114</v>
      </c>
      <c r="C56" s="30">
        <v>182.15</v>
      </c>
      <c r="D56" s="30">
        <f t="shared" si="0"/>
        <v>0</v>
      </c>
      <c r="E56" s="30">
        <v>182.15</v>
      </c>
      <c r="F56" s="30">
        <f t="shared" si="1"/>
        <v>0</v>
      </c>
      <c r="G56" s="30">
        <v>182.15</v>
      </c>
    </row>
    <row r="57" spans="1:7" ht="15.75">
      <c r="A57" s="4" t="s">
        <v>2</v>
      </c>
      <c r="B57" s="5" t="s">
        <v>115</v>
      </c>
      <c r="C57" s="30">
        <f>C58</f>
        <v>195</v>
      </c>
      <c r="D57" s="30">
        <f t="shared" si="0"/>
        <v>0</v>
      </c>
      <c r="E57" s="30">
        <f>E58</f>
        <v>195</v>
      </c>
      <c r="F57" s="30">
        <f t="shared" si="1"/>
        <v>0</v>
      </c>
      <c r="G57" s="30">
        <f>G58</f>
        <v>195</v>
      </c>
    </row>
    <row r="58" spans="1:7" ht="15.75">
      <c r="A58" s="4" t="s">
        <v>3</v>
      </c>
      <c r="B58" s="5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 t="shared" si="1"/>
        <v>0</v>
      </c>
      <c r="G58" s="16">
        <f>SUM(G59:G62)</f>
        <v>195</v>
      </c>
    </row>
    <row r="59" spans="1:7" ht="31.5">
      <c r="A59" s="4" t="s">
        <v>320</v>
      </c>
      <c r="B59" s="5" t="s">
        <v>321</v>
      </c>
      <c r="C59" s="30">
        <v>80</v>
      </c>
      <c r="D59" s="30">
        <f t="shared" si="0"/>
        <v>0</v>
      </c>
      <c r="E59" s="30">
        <v>80</v>
      </c>
      <c r="F59" s="30">
        <f t="shared" si="1"/>
        <v>0</v>
      </c>
      <c r="G59" s="30">
        <v>80</v>
      </c>
    </row>
    <row r="60" spans="1:7" ht="31.5">
      <c r="A60" s="4" t="s">
        <v>317</v>
      </c>
      <c r="B60" s="5" t="s">
        <v>322</v>
      </c>
      <c r="C60" s="30">
        <v>5</v>
      </c>
      <c r="D60" s="30">
        <f t="shared" si="0"/>
        <v>0</v>
      </c>
      <c r="E60" s="30">
        <v>5</v>
      </c>
      <c r="F60" s="30">
        <f t="shared" si="1"/>
        <v>0</v>
      </c>
      <c r="G60" s="30">
        <v>5</v>
      </c>
    </row>
    <row r="61" spans="1:7" ht="15.75">
      <c r="A61" s="4" t="s">
        <v>318</v>
      </c>
      <c r="B61" s="5" t="s">
        <v>323</v>
      </c>
      <c r="C61" s="30">
        <v>5</v>
      </c>
      <c r="D61" s="30">
        <f t="shared" si="0"/>
        <v>0</v>
      </c>
      <c r="E61" s="30">
        <v>5</v>
      </c>
      <c r="F61" s="30">
        <f t="shared" si="1"/>
        <v>0</v>
      </c>
      <c r="G61" s="30">
        <v>5</v>
      </c>
    </row>
    <row r="62" spans="1:7" ht="15.75">
      <c r="A62" s="4" t="s">
        <v>319</v>
      </c>
      <c r="B62" s="5" t="s">
        <v>324</v>
      </c>
      <c r="C62" s="30">
        <v>105</v>
      </c>
      <c r="D62" s="30">
        <f t="shared" si="0"/>
        <v>0</v>
      </c>
      <c r="E62" s="30">
        <v>105</v>
      </c>
      <c r="F62" s="30">
        <f t="shared" si="1"/>
        <v>0</v>
      </c>
      <c r="G62" s="30">
        <v>105</v>
      </c>
    </row>
    <row r="63" spans="1:8" ht="31.5">
      <c r="A63" s="4" t="s">
        <v>348</v>
      </c>
      <c r="B63" s="5" t="s">
        <v>117</v>
      </c>
      <c r="C63" s="30">
        <f>C64</f>
        <v>0</v>
      </c>
      <c r="D63" s="30">
        <f t="shared" si="0"/>
        <v>6864.53</v>
      </c>
      <c r="E63" s="30">
        <f>E64</f>
        <v>6864.53</v>
      </c>
      <c r="F63" s="30">
        <f t="shared" si="1"/>
        <v>4522.47</v>
      </c>
      <c r="G63" s="30">
        <f>G64</f>
        <v>11387</v>
      </c>
      <c r="H63" s="13">
        <f>G63</f>
        <v>11387</v>
      </c>
    </row>
    <row r="64" spans="1:7" ht="16.5">
      <c r="A64" s="45" t="s">
        <v>363</v>
      </c>
      <c r="B64" s="5" t="s">
        <v>364</v>
      </c>
      <c r="C64" s="30">
        <f>C66</f>
        <v>0</v>
      </c>
      <c r="D64" s="30">
        <f t="shared" si="0"/>
        <v>6864.53</v>
      </c>
      <c r="E64" s="30">
        <f>E66</f>
        <v>6864.53</v>
      </c>
      <c r="F64" s="30">
        <f t="shared" si="1"/>
        <v>4522.47</v>
      </c>
      <c r="G64" s="30">
        <f>G66</f>
        <v>11387</v>
      </c>
    </row>
    <row r="65" spans="1:7" ht="15.75">
      <c r="A65" s="4" t="s">
        <v>360</v>
      </c>
      <c r="B65" s="5" t="s">
        <v>361</v>
      </c>
      <c r="C65" s="16">
        <f>C66</f>
        <v>0</v>
      </c>
      <c r="D65" s="16">
        <f>D66</f>
        <v>6864.53</v>
      </c>
      <c r="E65" s="16">
        <f>E66</f>
        <v>6864.53</v>
      </c>
      <c r="F65" s="16">
        <f t="shared" si="1"/>
        <v>4522.47</v>
      </c>
      <c r="G65" s="16">
        <f>G66</f>
        <v>11387</v>
      </c>
    </row>
    <row r="66" spans="1:7" ht="31.5">
      <c r="A66" s="4" t="s">
        <v>362</v>
      </c>
      <c r="B66" s="5" t="s">
        <v>359</v>
      </c>
      <c r="C66" s="30">
        <v>0</v>
      </c>
      <c r="D66" s="30">
        <f t="shared" si="0"/>
        <v>6864.53</v>
      </c>
      <c r="E66" s="30">
        <f>4558.066+2306.462</f>
        <v>6864.53</v>
      </c>
      <c r="F66" s="30">
        <f t="shared" si="1"/>
        <v>4522.47</v>
      </c>
      <c r="G66" s="30">
        <f>4558.066+2306.462+4522.4685</f>
        <v>11387</v>
      </c>
    </row>
    <row r="67" spans="1:7" ht="31.5">
      <c r="A67" s="4" t="s">
        <v>4</v>
      </c>
      <c r="B67" s="5" t="s">
        <v>118</v>
      </c>
      <c r="C67" s="30">
        <f>C68+C71</f>
        <v>1725</v>
      </c>
      <c r="D67" s="30">
        <f t="shared" si="0"/>
        <v>100</v>
      </c>
      <c r="E67" s="30">
        <f>E68+E71</f>
        <v>1825</v>
      </c>
      <c r="F67" s="30">
        <f t="shared" si="1"/>
        <v>0</v>
      </c>
      <c r="G67" s="30">
        <f>G68+G71</f>
        <v>1825</v>
      </c>
    </row>
    <row r="68" spans="1:7" ht="94.5" customHeight="1">
      <c r="A68" s="4" t="s">
        <v>119</v>
      </c>
      <c r="B68" s="5" t="s">
        <v>120</v>
      </c>
      <c r="C68" s="30">
        <f>C69</f>
        <v>1325</v>
      </c>
      <c r="D68" s="30">
        <f t="shared" si="0"/>
        <v>0</v>
      </c>
      <c r="E68" s="30">
        <f>E69</f>
        <v>1325</v>
      </c>
      <c r="F68" s="30">
        <f t="shared" si="1"/>
        <v>0</v>
      </c>
      <c r="G68" s="30">
        <f>G69</f>
        <v>1325</v>
      </c>
    </row>
    <row r="69" spans="1:7" ht="126" customHeight="1">
      <c r="A69" s="4" t="s">
        <v>121</v>
      </c>
      <c r="B69" s="5" t="s">
        <v>122</v>
      </c>
      <c r="C69" s="30">
        <f>C70</f>
        <v>1325</v>
      </c>
      <c r="D69" s="30">
        <f t="shared" si="0"/>
        <v>0</v>
      </c>
      <c r="E69" s="30">
        <f>E70</f>
        <v>1325</v>
      </c>
      <c r="F69" s="30">
        <f t="shared" si="1"/>
        <v>0</v>
      </c>
      <c r="G69" s="30">
        <f>G70</f>
        <v>1325</v>
      </c>
    </row>
    <row r="70" spans="1:7" ht="110.25" customHeight="1">
      <c r="A70" s="4" t="s">
        <v>123</v>
      </c>
      <c r="B70" s="5" t="s">
        <v>325</v>
      </c>
      <c r="C70" s="30">
        <v>1325</v>
      </c>
      <c r="D70" s="30">
        <f t="shared" si="0"/>
        <v>0</v>
      </c>
      <c r="E70" s="30">
        <v>1325</v>
      </c>
      <c r="F70" s="30">
        <f t="shared" si="1"/>
        <v>0</v>
      </c>
      <c r="G70" s="30">
        <v>1325</v>
      </c>
    </row>
    <row r="71" spans="1:7" ht="63">
      <c r="A71" s="4" t="s">
        <v>326</v>
      </c>
      <c r="B71" s="5" t="s">
        <v>124</v>
      </c>
      <c r="C71" s="30">
        <f>C72</f>
        <v>400</v>
      </c>
      <c r="D71" s="30">
        <f t="shared" si="0"/>
        <v>100</v>
      </c>
      <c r="E71" s="30">
        <f>E72</f>
        <v>500</v>
      </c>
      <c r="F71" s="30">
        <f t="shared" si="1"/>
        <v>0</v>
      </c>
      <c r="G71" s="30">
        <f>G72</f>
        <v>500</v>
      </c>
    </row>
    <row r="72" spans="1:7" ht="47.25" customHeight="1" hidden="1">
      <c r="A72" s="4" t="s">
        <v>125</v>
      </c>
      <c r="B72" s="5" t="s">
        <v>126</v>
      </c>
      <c r="C72" s="30">
        <f>C73</f>
        <v>400</v>
      </c>
      <c r="D72" s="30">
        <f t="shared" si="0"/>
        <v>100</v>
      </c>
      <c r="E72" s="30">
        <f>E73</f>
        <v>500</v>
      </c>
      <c r="F72" s="30">
        <f t="shared" si="1"/>
        <v>0</v>
      </c>
      <c r="G72" s="30">
        <f>G73</f>
        <v>500</v>
      </c>
    </row>
    <row r="73" spans="1:7" ht="47.25">
      <c r="A73" s="4" t="s">
        <v>327</v>
      </c>
      <c r="B73" s="5" t="s">
        <v>292</v>
      </c>
      <c r="C73" s="30">
        <v>400</v>
      </c>
      <c r="D73" s="30">
        <f t="shared" si="0"/>
        <v>100</v>
      </c>
      <c r="E73" s="30">
        <v>500</v>
      </c>
      <c r="F73" s="30">
        <f t="shared" si="1"/>
        <v>0</v>
      </c>
      <c r="G73" s="30">
        <v>500</v>
      </c>
    </row>
    <row r="74" spans="1:7" ht="15.75" customHeight="1" hidden="1">
      <c r="A74" s="4" t="s">
        <v>5</v>
      </c>
      <c r="B74" s="5" t="s">
        <v>127</v>
      </c>
      <c r="C74" s="30">
        <f>C75</f>
        <v>0</v>
      </c>
      <c r="D74" s="30">
        <f t="shared" si="0"/>
        <v>0</v>
      </c>
      <c r="E74" s="30">
        <f>E75</f>
        <v>0</v>
      </c>
      <c r="F74" s="30">
        <f aca="true" t="shared" si="2" ref="F74:F140">G74-E74</f>
        <v>0</v>
      </c>
      <c r="G74" s="30">
        <f>G75</f>
        <v>0</v>
      </c>
    </row>
    <row r="75" spans="1:7" ht="47.25" customHeight="1" hidden="1">
      <c r="A75" s="4" t="s">
        <v>6</v>
      </c>
      <c r="B75" s="5" t="s">
        <v>128</v>
      </c>
      <c r="C75" s="30">
        <f>C76</f>
        <v>0</v>
      </c>
      <c r="D75" s="30">
        <f t="shared" si="0"/>
        <v>0</v>
      </c>
      <c r="E75" s="30">
        <f>E76</f>
        <v>0</v>
      </c>
      <c r="F75" s="30">
        <f t="shared" si="2"/>
        <v>0</v>
      </c>
      <c r="G75" s="30">
        <f>G76</f>
        <v>0</v>
      </c>
    </row>
    <row r="76" spans="1:7" ht="47.25" customHeight="1" hidden="1">
      <c r="A76" s="4" t="s">
        <v>129</v>
      </c>
      <c r="B76" s="5" t="s">
        <v>130</v>
      </c>
      <c r="C76" s="30"/>
      <c r="D76" s="30">
        <f t="shared" si="0"/>
        <v>0</v>
      </c>
      <c r="E76" s="30"/>
      <c r="F76" s="30">
        <f t="shared" si="2"/>
        <v>0</v>
      </c>
      <c r="G76" s="30"/>
    </row>
    <row r="77" spans="1:7" ht="15.75">
      <c r="A77" s="4" t="s">
        <v>7</v>
      </c>
      <c r="B77" s="5" t="s">
        <v>131</v>
      </c>
      <c r="C77" s="16">
        <f>C78+C81+C82+C86+C90+C88+C87+C83+C84+C85</f>
        <v>1742.45</v>
      </c>
      <c r="D77" s="30">
        <f t="shared" si="0"/>
        <v>0</v>
      </c>
      <c r="E77" s="48">
        <f>E78+E81+E82+E86+E90+E88+E87+E83+E84+E85</f>
        <v>1742.45</v>
      </c>
      <c r="F77" s="48">
        <f t="shared" si="2"/>
        <v>0</v>
      </c>
      <c r="G77" s="48">
        <f>G78+G81+G82+G86+G90+G88+G87+G83+G84+G85</f>
        <v>1742.45</v>
      </c>
    </row>
    <row r="78" spans="1:7" ht="31.5">
      <c r="A78" s="4" t="s">
        <v>8</v>
      </c>
      <c r="B78" s="5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 t="shared" si="2"/>
        <v>0</v>
      </c>
      <c r="G78" s="30">
        <f>G79+G80</f>
        <v>59.39</v>
      </c>
    </row>
    <row r="79" spans="1:7" ht="87">
      <c r="A79" s="4" t="s">
        <v>328</v>
      </c>
      <c r="B79" s="5" t="s">
        <v>133</v>
      </c>
      <c r="C79" s="30">
        <v>16</v>
      </c>
      <c r="D79" s="30">
        <f t="shared" si="0"/>
        <v>0</v>
      </c>
      <c r="E79" s="30">
        <v>16</v>
      </c>
      <c r="F79" s="30">
        <f t="shared" si="2"/>
        <v>0</v>
      </c>
      <c r="G79" s="30">
        <v>16</v>
      </c>
    </row>
    <row r="80" spans="1:7" ht="63">
      <c r="A80" s="4" t="s">
        <v>9</v>
      </c>
      <c r="B80" s="5" t="s">
        <v>134</v>
      </c>
      <c r="C80" s="30">
        <v>43.39</v>
      </c>
      <c r="D80" s="30">
        <f t="shared" si="0"/>
        <v>0</v>
      </c>
      <c r="E80" s="30">
        <v>43.39</v>
      </c>
      <c r="F80" s="30">
        <f t="shared" si="2"/>
        <v>0</v>
      </c>
      <c r="G80" s="30">
        <v>43.39</v>
      </c>
    </row>
    <row r="81" spans="1:7" ht="63">
      <c r="A81" s="4" t="s">
        <v>329</v>
      </c>
      <c r="B81" s="5" t="s">
        <v>135</v>
      </c>
      <c r="C81" s="30">
        <v>77</v>
      </c>
      <c r="D81" s="30">
        <f t="shared" si="0"/>
        <v>0</v>
      </c>
      <c r="E81" s="30">
        <v>77</v>
      </c>
      <c r="F81" s="30">
        <f t="shared" si="2"/>
        <v>0</v>
      </c>
      <c r="G81" s="30">
        <v>77</v>
      </c>
    </row>
    <row r="82" spans="1:7" ht="63">
      <c r="A82" s="4" t="s">
        <v>330</v>
      </c>
      <c r="B82" s="5" t="s">
        <v>331</v>
      </c>
      <c r="C82" s="30">
        <v>36.2</v>
      </c>
      <c r="D82" s="30">
        <f t="shared" si="0"/>
        <v>0</v>
      </c>
      <c r="E82" s="30">
        <v>36.2</v>
      </c>
      <c r="F82" s="30">
        <f t="shared" si="2"/>
        <v>0</v>
      </c>
      <c r="G82" s="30">
        <v>36.2</v>
      </c>
    </row>
    <row r="83" spans="1:7" ht="63">
      <c r="A83" s="4" t="s">
        <v>332</v>
      </c>
      <c r="B83" s="5" t="s">
        <v>333</v>
      </c>
      <c r="C83" s="30">
        <v>30</v>
      </c>
      <c r="D83" s="30">
        <f t="shared" si="0"/>
        <v>0</v>
      </c>
      <c r="E83" s="30">
        <v>30</v>
      </c>
      <c r="F83" s="30">
        <f t="shared" si="2"/>
        <v>0</v>
      </c>
      <c r="G83" s="30">
        <v>30</v>
      </c>
    </row>
    <row r="84" spans="1:7" ht="47.25">
      <c r="A84" s="4" t="s">
        <v>334</v>
      </c>
      <c r="B84" s="5" t="s">
        <v>335</v>
      </c>
      <c r="C84" s="30">
        <v>40</v>
      </c>
      <c r="D84" s="30">
        <f aca="true" t="shared" si="3" ref="D84:D150">E84-C84</f>
        <v>0</v>
      </c>
      <c r="E84" s="30">
        <v>40</v>
      </c>
      <c r="F84" s="30">
        <f t="shared" si="2"/>
        <v>0</v>
      </c>
      <c r="G84" s="30">
        <v>40</v>
      </c>
    </row>
    <row r="85" spans="1:7" ht="31.5">
      <c r="A85" s="4" t="s">
        <v>10</v>
      </c>
      <c r="B85" s="5" t="s">
        <v>136</v>
      </c>
      <c r="C85" s="30">
        <v>17.95</v>
      </c>
      <c r="D85" s="30">
        <f t="shared" si="3"/>
        <v>0</v>
      </c>
      <c r="E85" s="30">
        <v>17.95</v>
      </c>
      <c r="F85" s="30">
        <f t="shared" si="2"/>
        <v>0</v>
      </c>
      <c r="G85" s="30">
        <v>17.95</v>
      </c>
    </row>
    <row r="86" spans="1:7" ht="63">
      <c r="A86" s="4" t="s">
        <v>11</v>
      </c>
      <c r="B86" s="5" t="s">
        <v>137</v>
      </c>
      <c r="C86" s="30">
        <v>365.81</v>
      </c>
      <c r="D86" s="30">
        <f t="shared" si="3"/>
        <v>0</v>
      </c>
      <c r="E86" s="30">
        <v>365.81</v>
      </c>
      <c r="F86" s="30">
        <f t="shared" si="2"/>
        <v>0</v>
      </c>
      <c r="G86" s="30">
        <v>365.81</v>
      </c>
    </row>
    <row r="87" spans="1:7" ht="47.25" customHeight="1" hidden="1">
      <c r="A87" s="4" t="s">
        <v>291</v>
      </c>
      <c r="B87" s="5" t="s">
        <v>290</v>
      </c>
      <c r="C87" s="30"/>
      <c r="D87" s="30">
        <f t="shared" si="3"/>
        <v>0</v>
      </c>
      <c r="E87" s="30"/>
      <c r="F87" s="30">
        <f t="shared" si="2"/>
        <v>0</v>
      </c>
      <c r="G87" s="30"/>
    </row>
    <row r="88" spans="1:7" ht="63" customHeight="1" hidden="1">
      <c r="A88" s="4" t="s">
        <v>138</v>
      </c>
      <c r="B88" s="5" t="s">
        <v>139</v>
      </c>
      <c r="C88" s="30">
        <f>C89</f>
        <v>30</v>
      </c>
      <c r="D88" s="30">
        <f t="shared" si="3"/>
        <v>0</v>
      </c>
      <c r="E88" s="30">
        <f>E89</f>
        <v>30</v>
      </c>
      <c r="F88" s="30">
        <f t="shared" si="2"/>
        <v>0</v>
      </c>
      <c r="G88" s="30">
        <f>G89</f>
        <v>30</v>
      </c>
    </row>
    <row r="89" spans="1:7" ht="63">
      <c r="A89" s="4" t="s">
        <v>140</v>
      </c>
      <c r="B89" s="5" t="s">
        <v>141</v>
      </c>
      <c r="C89" s="30">
        <v>30</v>
      </c>
      <c r="D89" s="30">
        <f t="shared" si="3"/>
        <v>0</v>
      </c>
      <c r="E89" s="30">
        <v>30</v>
      </c>
      <c r="F89" s="30">
        <f t="shared" si="2"/>
        <v>0</v>
      </c>
      <c r="G89" s="30">
        <v>30</v>
      </c>
    </row>
    <row r="90" spans="1:7" ht="31.5">
      <c r="A90" s="4" t="s">
        <v>142</v>
      </c>
      <c r="B90" s="5" t="s">
        <v>143</v>
      </c>
      <c r="C90" s="30">
        <f>C91</f>
        <v>1086.1</v>
      </c>
      <c r="D90" s="30">
        <f t="shared" si="3"/>
        <v>0</v>
      </c>
      <c r="E90" s="30">
        <f>E91</f>
        <v>1086.1</v>
      </c>
      <c r="F90" s="30">
        <f t="shared" si="2"/>
        <v>0</v>
      </c>
      <c r="G90" s="30">
        <f>G91</f>
        <v>1086.1</v>
      </c>
    </row>
    <row r="91" spans="1:7" ht="47.25">
      <c r="A91" s="4" t="s">
        <v>144</v>
      </c>
      <c r="B91" s="5" t="s">
        <v>145</v>
      </c>
      <c r="C91" s="30">
        <f>1138.28-52.18</f>
        <v>1086.1</v>
      </c>
      <c r="D91" s="30">
        <f t="shared" si="3"/>
        <v>0</v>
      </c>
      <c r="E91" s="30">
        <f>1138.28-52.18</f>
        <v>1086.1</v>
      </c>
      <c r="F91" s="30">
        <f t="shared" si="2"/>
        <v>0</v>
      </c>
      <c r="G91" s="30">
        <f>1138.28-52.18</f>
        <v>1086.1</v>
      </c>
    </row>
    <row r="92" spans="1:7" ht="15.75" customHeight="1">
      <c r="A92" s="4" t="s">
        <v>12</v>
      </c>
      <c r="B92" s="5" t="s">
        <v>146</v>
      </c>
      <c r="C92" s="30">
        <f>C93</f>
        <v>0</v>
      </c>
      <c r="D92" s="30">
        <f t="shared" si="3"/>
        <v>790</v>
      </c>
      <c r="E92" s="30">
        <f>E93</f>
        <v>790</v>
      </c>
      <c r="F92" s="30">
        <f t="shared" si="2"/>
        <v>0</v>
      </c>
      <c r="G92" s="30">
        <f>G93</f>
        <v>790</v>
      </c>
    </row>
    <row r="93" spans="1:7" ht="15.75" customHeight="1">
      <c r="A93" s="4" t="s">
        <v>13</v>
      </c>
      <c r="B93" s="5" t="s">
        <v>147</v>
      </c>
      <c r="C93" s="30">
        <f>C94</f>
        <v>0</v>
      </c>
      <c r="D93" s="30">
        <f t="shared" si="3"/>
        <v>790</v>
      </c>
      <c r="E93" s="30">
        <f>E94</f>
        <v>790</v>
      </c>
      <c r="F93" s="30">
        <f t="shared" si="2"/>
        <v>0</v>
      </c>
      <c r="G93" s="30">
        <f>G94</f>
        <v>790</v>
      </c>
    </row>
    <row r="94" spans="1:10" ht="31.5" customHeight="1">
      <c r="A94" s="4" t="s">
        <v>14</v>
      </c>
      <c r="B94" s="5" t="s">
        <v>148</v>
      </c>
      <c r="C94" s="30"/>
      <c r="D94" s="30">
        <f t="shared" si="3"/>
        <v>790</v>
      </c>
      <c r="E94" s="30">
        <v>790</v>
      </c>
      <c r="F94" s="30">
        <f t="shared" si="2"/>
        <v>0</v>
      </c>
      <c r="G94" s="30">
        <v>790</v>
      </c>
      <c r="I94" s="13"/>
      <c r="J94" s="13"/>
    </row>
    <row r="95" spans="1:9" ht="15.75">
      <c r="A95" s="4" t="s">
        <v>16</v>
      </c>
      <c r="B95" s="5" t="s">
        <v>149</v>
      </c>
      <c r="C95" s="30">
        <f>C96+C204+C206+C202</f>
        <v>268972.7</v>
      </c>
      <c r="D95" s="30">
        <f t="shared" si="3"/>
        <v>42382.87</v>
      </c>
      <c r="E95" s="30">
        <f>E96+E204+E206+E202</f>
        <v>311355.57</v>
      </c>
      <c r="F95" s="40">
        <f t="shared" si="2"/>
        <v>75396.22</v>
      </c>
      <c r="G95" s="30">
        <f>G96+G204+G206+G202</f>
        <v>386751.79</v>
      </c>
      <c r="H95" s="13"/>
      <c r="I95" s="13"/>
    </row>
    <row r="96" spans="1:9" ht="31.5">
      <c r="A96" s="4" t="s">
        <v>17</v>
      </c>
      <c r="B96" s="5" t="s">
        <v>150</v>
      </c>
      <c r="C96" s="30">
        <f>C97+C106+C141+C191</f>
        <v>268972.7</v>
      </c>
      <c r="D96" s="30">
        <f t="shared" si="3"/>
        <v>42480.3</v>
      </c>
      <c r="E96" s="30">
        <f>E97+E106+E141+E191</f>
        <v>311453</v>
      </c>
      <c r="F96" s="40">
        <f t="shared" si="2"/>
        <v>75139.19</v>
      </c>
      <c r="G96" s="30">
        <f>G97+G106+G141+G191</f>
        <v>386592.19</v>
      </c>
      <c r="H96" s="13"/>
      <c r="I96" s="13"/>
    </row>
    <row r="97" spans="1:8" ht="31.5">
      <c r="A97" s="4" t="s">
        <v>18</v>
      </c>
      <c r="B97" s="5" t="s">
        <v>151</v>
      </c>
      <c r="C97" s="30">
        <f>C98+C102+C104</f>
        <v>72729.6</v>
      </c>
      <c r="D97" s="30">
        <f t="shared" si="3"/>
        <v>8551</v>
      </c>
      <c r="E97" s="30">
        <f>E98+E102+E104</f>
        <v>81280.6</v>
      </c>
      <c r="F97" s="40">
        <f t="shared" si="2"/>
        <v>7292.5</v>
      </c>
      <c r="G97" s="30">
        <f>G98+G102+G104</f>
        <v>88573.1</v>
      </c>
      <c r="H97" s="13"/>
    </row>
    <row r="98" spans="1:252" ht="15.75">
      <c r="A98" s="4" t="s">
        <v>152</v>
      </c>
      <c r="B98" s="5" t="s">
        <v>153</v>
      </c>
      <c r="C98" s="30">
        <f>C99</f>
        <v>72729.6</v>
      </c>
      <c r="D98" s="30">
        <f t="shared" si="3"/>
        <v>0</v>
      </c>
      <c r="E98" s="30">
        <f>E99</f>
        <v>72729.6</v>
      </c>
      <c r="F98" s="30">
        <f t="shared" si="2"/>
        <v>0</v>
      </c>
      <c r="G98" s="30">
        <f>G99</f>
        <v>72729.6</v>
      </c>
      <c r="Q98" s="13"/>
      <c r="R98" s="13"/>
      <c r="AD98" s="13"/>
      <c r="AE98" s="13"/>
      <c r="AQ98" s="13"/>
      <c r="AR98" s="13"/>
      <c r="BD98" s="13"/>
      <c r="BE98" s="13"/>
      <c r="BQ98" s="13"/>
      <c r="BR98" s="13"/>
      <c r="CD98" s="13"/>
      <c r="CE98" s="13"/>
      <c r="CQ98" s="13"/>
      <c r="CR98" s="13"/>
      <c r="DD98" s="13"/>
      <c r="DE98" s="13"/>
      <c r="DQ98" s="13"/>
      <c r="DR98" s="13"/>
      <c r="ED98" s="13"/>
      <c r="EE98" s="13"/>
      <c r="EQ98" s="13"/>
      <c r="ER98" s="13"/>
      <c r="FD98" s="13"/>
      <c r="FE98" s="13"/>
      <c r="FQ98" s="13"/>
      <c r="FR98" s="13"/>
      <c r="GD98" s="13"/>
      <c r="GE98" s="13"/>
      <c r="GQ98" s="13"/>
      <c r="GR98" s="13"/>
      <c r="HD98" s="13"/>
      <c r="HE98" s="13"/>
      <c r="HQ98" s="13"/>
      <c r="HR98" s="13"/>
      <c r="ID98" s="13"/>
      <c r="IE98" s="13"/>
      <c r="IQ98" s="13"/>
      <c r="IR98" s="13"/>
    </row>
    <row r="99" spans="1:252" ht="31.5">
      <c r="A99" s="4" t="s">
        <v>19</v>
      </c>
      <c r="B99" s="5" t="s">
        <v>154</v>
      </c>
      <c r="C99" s="30">
        <f>SUM(C100:C101)</f>
        <v>72729.6</v>
      </c>
      <c r="D99" s="30">
        <f t="shared" si="3"/>
        <v>0</v>
      </c>
      <c r="E99" s="30">
        <f>SUM(E100:E101)</f>
        <v>72729.6</v>
      </c>
      <c r="F99" s="30">
        <f t="shared" si="2"/>
        <v>0</v>
      </c>
      <c r="G99" s="30">
        <f>SUM(G100:G101)</f>
        <v>72729.6</v>
      </c>
      <c r="H99" s="1">
        <f>SUM(H102:H110)+J110+J109</f>
        <v>7292.5</v>
      </c>
      <c r="I99" s="13">
        <f>F103-H99</f>
        <v>0</v>
      </c>
      <c r="J99" s="13"/>
      <c r="Q99" s="13"/>
      <c r="R99" s="13"/>
      <c r="AD99" s="13"/>
      <c r="AE99" s="13"/>
      <c r="AQ99" s="13"/>
      <c r="AR99" s="13"/>
      <c r="BD99" s="13"/>
      <c r="BE99" s="13"/>
      <c r="BQ99" s="13"/>
      <c r="BR99" s="13"/>
      <c r="CD99" s="13"/>
      <c r="CE99" s="13"/>
      <c r="CQ99" s="13"/>
      <c r="CR99" s="13"/>
      <c r="DD99" s="13"/>
      <c r="DE99" s="13"/>
      <c r="DQ99" s="13"/>
      <c r="DR99" s="13"/>
      <c r="ED99" s="13"/>
      <c r="EE99" s="13"/>
      <c r="EQ99" s="13"/>
      <c r="ER99" s="13"/>
      <c r="FD99" s="13"/>
      <c r="FE99" s="13"/>
      <c r="FQ99" s="13"/>
      <c r="FR99" s="13"/>
      <c r="GD99" s="13"/>
      <c r="GE99" s="13"/>
      <c r="GQ99" s="13"/>
      <c r="GR99" s="13"/>
      <c r="HD99" s="13"/>
      <c r="HE99" s="13"/>
      <c r="HQ99" s="13"/>
      <c r="HR99" s="13"/>
      <c r="ID99" s="13"/>
      <c r="IE99" s="13"/>
      <c r="IQ99" s="13"/>
      <c r="IR99" s="13"/>
    </row>
    <row r="100" spans="1:7" ht="15.75" customHeight="1" hidden="1">
      <c r="A100" s="15" t="s">
        <v>155</v>
      </c>
      <c r="B100" s="5"/>
      <c r="C100" s="30">
        <v>63420.6</v>
      </c>
      <c r="D100" s="30">
        <f t="shared" si="3"/>
        <v>0</v>
      </c>
      <c r="E100" s="30">
        <v>63420.6</v>
      </c>
      <c r="F100" s="30">
        <f t="shared" si="2"/>
        <v>0</v>
      </c>
      <c r="G100" s="30">
        <v>63420.6</v>
      </c>
    </row>
    <row r="101" spans="1:7" ht="15.75" customHeight="1" hidden="1">
      <c r="A101" s="15" t="s">
        <v>156</v>
      </c>
      <c r="B101" s="5"/>
      <c r="C101" s="30">
        <v>9309</v>
      </c>
      <c r="D101" s="30">
        <f t="shared" si="3"/>
        <v>0</v>
      </c>
      <c r="E101" s="30">
        <v>9309</v>
      </c>
      <c r="F101" s="30">
        <f t="shared" si="2"/>
        <v>0</v>
      </c>
      <c r="G101" s="30">
        <v>9309</v>
      </c>
    </row>
    <row r="102" spans="1:11" ht="31.5" customHeight="1">
      <c r="A102" s="4" t="s">
        <v>157</v>
      </c>
      <c r="B102" s="5" t="s">
        <v>158</v>
      </c>
      <c r="C102" s="30">
        <f>C103</f>
        <v>0</v>
      </c>
      <c r="D102" s="30">
        <f t="shared" si="3"/>
        <v>8551</v>
      </c>
      <c r="E102" s="30">
        <f>E103</f>
        <v>8551</v>
      </c>
      <c r="F102" s="30">
        <f t="shared" si="2"/>
        <v>7292.5</v>
      </c>
      <c r="G102" s="30">
        <f>G103</f>
        <v>15843.5</v>
      </c>
      <c r="H102" s="81">
        <v>1350</v>
      </c>
      <c r="I102" s="81" t="s">
        <v>479</v>
      </c>
      <c r="J102" s="82"/>
      <c r="K102" s="81"/>
    </row>
    <row r="103" spans="1:11" ht="47.25" customHeight="1">
      <c r="A103" s="4" t="s">
        <v>20</v>
      </c>
      <c r="B103" s="5" t="s">
        <v>159</v>
      </c>
      <c r="C103" s="30"/>
      <c r="D103" s="30">
        <f t="shared" si="3"/>
        <v>8551</v>
      </c>
      <c r="E103" s="30">
        <f>2386+1425+250+185+500+500+1305+2000</f>
        <v>8551</v>
      </c>
      <c r="F103" s="40">
        <f t="shared" si="2"/>
        <v>7292.5</v>
      </c>
      <c r="G103" s="30">
        <v>15843.5</v>
      </c>
      <c r="H103" s="81">
        <f>594.5+1515.7</f>
        <v>2110.2</v>
      </c>
      <c r="I103" s="81" t="s">
        <v>473</v>
      </c>
      <c r="J103" s="81"/>
      <c r="K103" s="81"/>
    </row>
    <row r="104" spans="1:11" ht="15.75" customHeight="1" hidden="1">
      <c r="A104" s="4" t="s">
        <v>160</v>
      </c>
      <c r="B104" s="5" t="s">
        <v>161</v>
      </c>
      <c r="C104" s="30">
        <f>SUM(C105)</f>
        <v>0</v>
      </c>
      <c r="D104" s="30">
        <f t="shared" si="3"/>
        <v>0</v>
      </c>
      <c r="E104" s="30">
        <f>SUM(E105)</f>
        <v>0</v>
      </c>
      <c r="F104" s="30">
        <f t="shared" si="2"/>
        <v>0</v>
      </c>
      <c r="G104" s="30">
        <f>SUM(G105)</f>
        <v>0</v>
      </c>
      <c r="H104" s="81"/>
      <c r="I104" s="81"/>
      <c r="J104" s="81"/>
      <c r="K104" s="81"/>
    </row>
    <row r="105" spans="1:11" ht="31.5" customHeight="1" hidden="1">
      <c r="A105" s="4" t="s">
        <v>162</v>
      </c>
      <c r="B105" s="5" t="s">
        <v>163</v>
      </c>
      <c r="C105" s="30"/>
      <c r="D105" s="30">
        <f t="shared" si="3"/>
        <v>0</v>
      </c>
      <c r="E105" s="30"/>
      <c r="F105" s="30">
        <f t="shared" si="2"/>
        <v>0</v>
      </c>
      <c r="G105" s="30"/>
      <c r="H105" s="81"/>
      <c r="I105" s="81"/>
      <c r="J105" s="81"/>
      <c r="K105" s="81"/>
    </row>
    <row r="106" spans="1:11" ht="31.5">
      <c r="A106" s="4" t="s">
        <v>21</v>
      </c>
      <c r="B106" s="5" t="s">
        <v>164</v>
      </c>
      <c r="C106" s="16">
        <f>C107+C111+C113+C115+C120+C123+C131+C125+C117+C109+C127</f>
        <v>23926</v>
      </c>
      <c r="D106" s="16">
        <f>D107+D111+D113+D115+D120+D123+D131+D125+D117+D109+D127</f>
        <v>52507.29</v>
      </c>
      <c r="E106" s="16">
        <f>E107+E111+E113+E115+E120+E123+E131+E125+E117+E109+E127</f>
        <v>76433.29</v>
      </c>
      <c r="F106" s="16">
        <f t="shared" si="2"/>
        <v>38191.42</v>
      </c>
      <c r="G106" s="16">
        <f>G107+G111+G113+G115+G120+G123+G131+G125+G117+G109+G127+G129</f>
        <v>114624.71</v>
      </c>
      <c r="H106" s="81">
        <f>182.3+554+45</f>
        <v>781.3</v>
      </c>
      <c r="I106" s="81" t="s">
        <v>474</v>
      </c>
      <c r="J106" s="81"/>
      <c r="K106" s="81"/>
    </row>
    <row r="107" spans="1:11" ht="63" customHeight="1" hidden="1">
      <c r="A107" s="4" t="s">
        <v>165</v>
      </c>
      <c r="B107" s="5" t="s">
        <v>166</v>
      </c>
      <c r="C107" s="30">
        <f>C108</f>
        <v>0</v>
      </c>
      <c r="D107" s="30">
        <f t="shared" si="3"/>
        <v>0</v>
      </c>
      <c r="E107" s="30">
        <f>E108</f>
        <v>0</v>
      </c>
      <c r="F107" s="30">
        <f t="shared" si="2"/>
        <v>0</v>
      </c>
      <c r="G107" s="30">
        <f>G108</f>
        <v>0</v>
      </c>
      <c r="H107" s="81"/>
      <c r="I107" s="81"/>
      <c r="J107" s="81"/>
      <c r="K107" s="81"/>
    </row>
    <row r="108" spans="1:11" ht="63" customHeight="1" hidden="1">
      <c r="A108" s="4" t="s">
        <v>167</v>
      </c>
      <c r="B108" s="5" t="s">
        <v>168</v>
      </c>
      <c r="C108" s="30"/>
      <c r="D108" s="30">
        <f t="shared" si="3"/>
        <v>0</v>
      </c>
      <c r="E108" s="30"/>
      <c r="F108" s="30">
        <f t="shared" si="2"/>
        <v>0</v>
      </c>
      <c r="G108" s="30"/>
      <c r="H108" s="81"/>
      <c r="I108" s="81"/>
      <c r="J108" s="81"/>
      <c r="K108" s="81"/>
    </row>
    <row r="109" spans="1:11" ht="31.5" customHeight="1">
      <c r="A109" s="4" t="s">
        <v>169</v>
      </c>
      <c r="B109" s="5" t="s">
        <v>170</v>
      </c>
      <c r="C109" s="30">
        <f>SUM(C110)</f>
        <v>0</v>
      </c>
      <c r="D109" s="30">
        <f t="shared" si="3"/>
        <v>11056</v>
      </c>
      <c r="E109" s="30">
        <f>SUM(E110)</f>
        <v>11056</v>
      </c>
      <c r="F109" s="30">
        <f t="shared" si="2"/>
        <v>-11056</v>
      </c>
      <c r="G109" s="30">
        <f>SUM(G110)</f>
        <v>0</v>
      </c>
      <c r="H109" s="81">
        <v>780</v>
      </c>
      <c r="I109" s="81" t="s">
        <v>480</v>
      </c>
      <c r="J109" s="81">
        <v>500</v>
      </c>
      <c r="K109" s="81" t="s">
        <v>483</v>
      </c>
    </row>
    <row r="110" spans="1:11" ht="31.5" customHeight="1">
      <c r="A110" s="4" t="s">
        <v>171</v>
      </c>
      <c r="B110" s="5" t="s">
        <v>172</v>
      </c>
      <c r="C110" s="30"/>
      <c r="D110" s="30">
        <f t="shared" si="3"/>
        <v>11056</v>
      </c>
      <c r="E110" s="30">
        <v>11056</v>
      </c>
      <c r="F110" s="30">
        <f t="shared" si="2"/>
        <v>-11056</v>
      </c>
      <c r="G110" s="30">
        <v>0</v>
      </c>
      <c r="H110" s="81">
        <v>1771</v>
      </c>
      <c r="I110" s="81" t="s">
        <v>481</v>
      </c>
      <c r="J110" s="81">
        <v>0</v>
      </c>
      <c r="K110" s="81" t="s">
        <v>482</v>
      </c>
    </row>
    <row r="111" spans="1:10" ht="63">
      <c r="A111" s="4" t="s">
        <v>173</v>
      </c>
      <c r="B111" s="5" t="s">
        <v>174</v>
      </c>
      <c r="C111" s="30">
        <f>SUM(C112)</f>
        <v>9000</v>
      </c>
      <c r="D111" s="30">
        <f t="shared" si="3"/>
        <v>0</v>
      </c>
      <c r="E111" s="30">
        <f>SUM(E112)</f>
        <v>9000</v>
      </c>
      <c r="F111" s="80">
        <f t="shared" si="2"/>
        <v>19318.77</v>
      </c>
      <c r="G111" s="30">
        <f>SUM(G112)</f>
        <v>28318.77</v>
      </c>
      <c r="H111" s="83">
        <v>10000</v>
      </c>
      <c r="I111" s="83" t="s">
        <v>472</v>
      </c>
      <c r="J111" s="84">
        <f>H111+H112+H115+H116+H125</f>
        <v>19318.77</v>
      </c>
    </row>
    <row r="112" spans="1:10" ht="47.25">
      <c r="A112" s="4" t="s">
        <v>175</v>
      </c>
      <c r="B112" s="5" t="s">
        <v>176</v>
      </c>
      <c r="C112" s="30">
        <v>9000</v>
      </c>
      <c r="D112" s="30">
        <f t="shared" si="3"/>
        <v>0</v>
      </c>
      <c r="E112" s="30">
        <v>9000</v>
      </c>
      <c r="F112" s="30">
        <f t="shared" si="2"/>
        <v>19318.77</v>
      </c>
      <c r="G112" s="30">
        <v>28318.77</v>
      </c>
      <c r="H112" s="83">
        <v>4000</v>
      </c>
      <c r="I112" s="83" t="s">
        <v>475</v>
      </c>
      <c r="J112" s="84">
        <f>F111-J111</f>
        <v>0</v>
      </c>
    </row>
    <row r="113" spans="1:10" ht="47.25" customHeight="1" hidden="1">
      <c r="A113" s="4" t="s">
        <v>177</v>
      </c>
      <c r="B113" s="5" t="s">
        <v>178</v>
      </c>
      <c r="C113" s="30">
        <f>C114</f>
        <v>0</v>
      </c>
      <c r="D113" s="30">
        <f t="shared" si="3"/>
        <v>0</v>
      </c>
      <c r="E113" s="30">
        <f>E114</f>
        <v>0</v>
      </c>
      <c r="F113" s="30">
        <f t="shared" si="2"/>
        <v>0</v>
      </c>
      <c r="G113" s="30">
        <f>G114</f>
        <v>0</v>
      </c>
      <c r="H113" s="83"/>
      <c r="I113" s="83"/>
      <c r="J113" s="83"/>
    </row>
    <row r="114" spans="1:10" ht="63" customHeight="1" hidden="1">
      <c r="A114" s="4" t="s">
        <v>179</v>
      </c>
      <c r="B114" s="5" t="s">
        <v>180</v>
      </c>
      <c r="C114" s="30"/>
      <c r="D114" s="30">
        <f t="shared" si="3"/>
        <v>0</v>
      </c>
      <c r="E114" s="30"/>
      <c r="F114" s="30">
        <f t="shared" si="2"/>
        <v>0</v>
      </c>
      <c r="G114" s="30"/>
      <c r="H114" s="83"/>
      <c r="I114" s="83"/>
      <c r="J114" s="83"/>
    </row>
    <row r="115" spans="1:10" ht="63" customHeight="1">
      <c r="A115" s="4" t="s">
        <v>181</v>
      </c>
      <c r="B115" s="5" t="s">
        <v>182</v>
      </c>
      <c r="C115" s="30">
        <f>C116</f>
        <v>0</v>
      </c>
      <c r="D115" s="30">
        <f t="shared" si="3"/>
        <v>0</v>
      </c>
      <c r="E115" s="30">
        <f>E116</f>
        <v>0</v>
      </c>
      <c r="F115" s="30">
        <f t="shared" si="2"/>
        <v>2591.85</v>
      </c>
      <c r="G115" s="30">
        <f>G116</f>
        <v>2591.85</v>
      </c>
      <c r="H115" s="84">
        <v>1500</v>
      </c>
      <c r="I115" s="83" t="s">
        <v>476</v>
      </c>
      <c r="J115" s="83"/>
    </row>
    <row r="116" spans="1:10" ht="63" customHeight="1">
      <c r="A116" s="4" t="s">
        <v>183</v>
      </c>
      <c r="B116" s="5" t="s">
        <v>184</v>
      </c>
      <c r="C116" s="30"/>
      <c r="D116" s="30">
        <f t="shared" si="3"/>
        <v>0</v>
      </c>
      <c r="E116" s="30"/>
      <c r="F116" s="30">
        <f t="shared" si="2"/>
        <v>2591.85</v>
      </c>
      <c r="G116" s="30">
        <v>2591.85</v>
      </c>
      <c r="H116" s="83">
        <f>1818.2+416.3</f>
        <v>2234.5</v>
      </c>
      <c r="I116" s="83" t="s">
        <v>477</v>
      </c>
      <c r="J116" s="83"/>
    </row>
    <row r="117" spans="1:7" ht="149.25" customHeight="1" hidden="1">
      <c r="A117" s="4" t="s">
        <v>185</v>
      </c>
      <c r="B117" s="5" t="s">
        <v>186</v>
      </c>
      <c r="C117" s="30">
        <f>C118</f>
        <v>0</v>
      </c>
      <c r="D117" s="30">
        <f t="shared" si="3"/>
        <v>0</v>
      </c>
      <c r="E117" s="30">
        <f>E118</f>
        <v>0</v>
      </c>
      <c r="F117" s="30">
        <f t="shared" si="2"/>
        <v>0</v>
      </c>
      <c r="G117" s="30">
        <f>G118</f>
        <v>0</v>
      </c>
    </row>
    <row r="118" spans="1:7" ht="108" customHeight="1" hidden="1">
      <c r="A118" s="4" t="s">
        <v>187</v>
      </c>
      <c r="B118" s="5" t="s">
        <v>188</v>
      </c>
      <c r="C118" s="30">
        <f>C119</f>
        <v>0</v>
      </c>
      <c r="D118" s="30">
        <f t="shared" si="3"/>
        <v>0</v>
      </c>
      <c r="E118" s="30">
        <f>E119</f>
        <v>0</v>
      </c>
      <c r="F118" s="30">
        <f t="shared" si="2"/>
        <v>0</v>
      </c>
      <c r="G118" s="30">
        <f>G119</f>
        <v>0</v>
      </c>
    </row>
    <row r="119" spans="1:7" ht="94.5" customHeight="1" hidden="1">
      <c r="A119" s="4" t="s">
        <v>189</v>
      </c>
      <c r="B119" s="5" t="s">
        <v>190</v>
      </c>
      <c r="C119" s="30"/>
      <c r="D119" s="30">
        <f t="shared" si="3"/>
        <v>0</v>
      </c>
      <c r="E119" s="30"/>
      <c r="F119" s="30">
        <f t="shared" si="2"/>
        <v>0</v>
      </c>
      <c r="G119" s="30"/>
    </row>
    <row r="120" spans="1:7" ht="78.75" customHeight="1" hidden="1">
      <c r="A120" s="4" t="s">
        <v>191</v>
      </c>
      <c r="B120" s="5" t="s">
        <v>192</v>
      </c>
      <c r="C120" s="30">
        <f>SUM(C121)</f>
        <v>0</v>
      </c>
      <c r="D120" s="30">
        <f t="shared" si="3"/>
        <v>0</v>
      </c>
      <c r="E120" s="30">
        <f>SUM(E121)</f>
        <v>0</v>
      </c>
      <c r="F120" s="30">
        <f t="shared" si="2"/>
        <v>0</v>
      </c>
      <c r="G120" s="30">
        <f>SUM(G121)</f>
        <v>0</v>
      </c>
    </row>
    <row r="121" spans="1:7" ht="78.75" customHeight="1" hidden="1">
      <c r="A121" s="4" t="s">
        <v>193</v>
      </c>
      <c r="B121" s="5" t="s">
        <v>194</v>
      </c>
      <c r="C121" s="30">
        <f>C122</f>
        <v>0</v>
      </c>
      <c r="D121" s="30">
        <f t="shared" si="3"/>
        <v>0</v>
      </c>
      <c r="E121" s="30">
        <f>E122</f>
        <v>0</v>
      </c>
      <c r="F121" s="30">
        <f t="shared" si="2"/>
        <v>0</v>
      </c>
      <c r="G121" s="30">
        <f>G122</f>
        <v>0</v>
      </c>
    </row>
    <row r="122" spans="1:7" ht="63" customHeight="1" hidden="1">
      <c r="A122" s="4" t="s">
        <v>26</v>
      </c>
      <c r="B122" s="5" t="s">
        <v>195</v>
      </c>
      <c r="C122" s="30"/>
      <c r="D122" s="30">
        <f t="shared" si="3"/>
        <v>0</v>
      </c>
      <c r="E122" s="30"/>
      <c r="F122" s="30">
        <f t="shared" si="2"/>
        <v>0</v>
      </c>
      <c r="G122" s="30"/>
    </row>
    <row r="123" spans="1:7" ht="31.5" customHeight="1" hidden="1">
      <c r="A123" s="4" t="s">
        <v>196</v>
      </c>
      <c r="B123" s="5" t="s">
        <v>197</v>
      </c>
      <c r="C123" s="30">
        <f>C124</f>
        <v>0</v>
      </c>
      <c r="D123" s="30">
        <f t="shared" si="3"/>
        <v>0</v>
      </c>
      <c r="E123" s="30">
        <f>E124</f>
        <v>0</v>
      </c>
      <c r="F123" s="30">
        <f t="shared" si="2"/>
        <v>0</v>
      </c>
      <c r="G123" s="30">
        <f>G124</f>
        <v>0</v>
      </c>
    </row>
    <row r="124" spans="1:7" ht="47.25" customHeight="1" hidden="1">
      <c r="A124" s="4" t="s">
        <v>198</v>
      </c>
      <c r="B124" s="5" t="s">
        <v>199</v>
      </c>
      <c r="C124" s="30"/>
      <c r="D124" s="30">
        <f t="shared" si="3"/>
        <v>0</v>
      </c>
      <c r="E124" s="30"/>
      <c r="F124" s="30">
        <f t="shared" si="2"/>
        <v>0</v>
      </c>
      <c r="G124" s="30"/>
    </row>
    <row r="125" spans="1:10" ht="47.25" customHeight="1">
      <c r="A125" s="4" t="s">
        <v>200</v>
      </c>
      <c r="B125" s="5" t="s">
        <v>201</v>
      </c>
      <c r="C125" s="30">
        <f>C126</f>
        <v>0</v>
      </c>
      <c r="D125" s="30">
        <f t="shared" si="3"/>
        <v>2399.99</v>
      </c>
      <c r="E125" s="30">
        <f>E126</f>
        <v>2399.99</v>
      </c>
      <c r="F125" s="30">
        <f t="shared" si="2"/>
        <v>0</v>
      </c>
      <c r="G125" s="30">
        <f>G126</f>
        <v>2399.99</v>
      </c>
      <c r="H125" s="83">
        <v>1584.27</v>
      </c>
      <c r="I125" s="95" t="s">
        <v>478</v>
      </c>
      <c r="J125" s="96"/>
    </row>
    <row r="126" spans="1:7" ht="57" customHeight="1">
      <c r="A126" s="4" t="s">
        <v>202</v>
      </c>
      <c r="B126" s="5" t="s">
        <v>203</v>
      </c>
      <c r="C126" s="30"/>
      <c r="D126" s="30">
        <f t="shared" si="3"/>
        <v>2399.99</v>
      </c>
      <c r="E126" s="30">
        <f>1200+1199.99</f>
        <v>2399.99</v>
      </c>
      <c r="F126" s="30">
        <f t="shared" si="2"/>
        <v>0</v>
      </c>
      <c r="G126" s="30">
        <f>1200+1199.99</f>
        <v>2399.99</v>
      </c>
    </row>
    <row r="127" spans="1:9" ht="42" customHeight="1">
      <c r="A127" s="4" t="s">
        <v>352</v>
      </c>
      <c r="B127" s="5" t="s">
        <v>350</v>
      </c>
      <c r="C127" s="30">
        <f>C128</f>
        <v>11805</v>
      </c>
      <c r="D127" s="30">
        <f>E127-C127</f>
        <v>1091</v>
      </c>
      <c r="E127" s="30">
        <f>E128</f>
        <v>12896</v>
      </c>
      <c r="F127" s="30">
        <f t="shared" si="2"/>
        <v>41318.9</v>
      </c>
      <c r="G127" s="30">
        <f>G128</f>
        <v>54214.9</v>
      </c>
      <c r="H127" s="1">
        <f>SUM(H128:H131)</f>
        <v>41318.9</v>
      </c>
      <c r="I127" s="13">
        <f>F127-H127</f>
        <v>0</v>
      </c>
    </row>
    <row r="128" spans="1:9" ht="53.25" customHeight="1">
      <c r="A128" s="4" t="s">
        <v>353</v>
      </c>
      <c r="B128" s="5" t="s">
        <v>351</v>
      </c>
      <c r="C128" s="30">
        <v>11805</v>
      </c>
      <c r="D128" s="30">
        <f>E128-C128</f>
        <v>1091</v>
      </c>
      <c r="E128" s="30">
        <f>11056+1840</f>
        <v>12896</v>
      </c>
      <c r="F128" s="30">
        <f t="shared" si="2"/>
        <v>41318.9</v>
      </c>
      <c r="G128" s="30">
        <f>36290.9+17924</f>
        <v>54214.9</v>
      </c>
      <c r="H128" s="1">
        <v>17924</v>
      </c>
      <c r="I128" s="1" t="s">
        <v>484</v>
      </c>
    </row>
    <row r="129" spans="1:9" ht="53.25" customHeight="1">
      <c r="A129" s="4" t="s">
        <v>466</v>
      </c>
      <c r="B129" s="5" t="s">
        <v>468</v>
      </c>
      <c r="C129" s="30"/>
      <c r="D129" s="30"/>
      <c r="E129" s="30"/>
      <c r="F129" s="30">
        <f t="shared" si="2"/>
        <v>747</v>
      </c>
      <c r="G129" s="30">
        <f>G130</f>
        <v>747</v>
      </c>
      <c r="H129" s="1">
        <v>143.3</v>
      </c>
      <c r="I129" s="1" t="s">
        <v>487</v>
      </c>
    </row>
    <row r="130" spans="1:9" ht="64.5" customHeight="1">
      <c r="A130" s="4" t="s">
        <v>465</v>
      </c>
      <c r="B130" s="5" t="s">
        <v>467</v>
      </c>
      <c r="C130" s="30"/>
      <c r="D130" s="30"/>
      <c r="E130" s="30"/>
      <c r="F130" s="30">
        <f t="shared" si="2"/>
        <v>747</v>
      </c>
      <c r="G130" s="30">
        <v>747</v>
      </c>
      <c r="H130" s="1">
        <v>11805</v>
      </c>
      <c r="I130" s="1" t="s">
        <v>487</v>
      </c>
    </row>
    <row r="131" spans="1:9" ht="15.75">
      <c r="A131" s="4" t="s">
        <v>204</v>
      </c>
      <c r="B131" s="5" t="s">
        <v>205</v>
      </c>
      <c r="C131" s="30">
        <f>C132</f>
        <v>3121</v>
      </c>
      <c r="D131" s="30">
        <f t="shared" si="3"/>
        <v>37960.3</v>
      </c>
      <c r="E131" s="30">
        <f>E132</f>
        <v>41081.3</v>
      </c>
      <c r="F131" s="30">
        <f t="shared" si="2"/>
        <v>-14729.1</v>
      </c>
      <c r="G131" s="30">
        <f>G132</f>
        <v>26352.2</v>
      </c>
      <c r="H131" s="1">
        <v>11446.6</v>
      </c>
      <c r="I131" s="1" t="s">
        <v>484</v>
      </c>
    </row>
    <row r="132" spans="1:9" ht="15.75">
      <c r="A132" s="4" t="s">
        <v>206</v>
      </c>
      <c r="B132" s="5" t="s">
        <v>207</v>
      </c>
      <c r="C132" s="30">
        <f>SUM(C133:C140)</f>
        <v>3121</v>
      </c>
      <c r="D132" s="30">
        <f t="shared" si="3"/>
        <v>37960.3</v>
      </c>
      <c r="E132" s="30">
        <f>SUM(E133:E140)</f>
        <v>41081.3</v>
      </c>
      <c r="F132" s="30">
        <f t="shared" si="2"/>
        <v>-14729.1</v>
      </c>
      <c r="G132" s="30">
        <f>SUM(G133:G140)</f>
        <v>26352.2</v>
      </c>
      <c r="H132" s="85">
        <v>11056</v>
      </c>
      <c r="I132" s="85" t="s">
        <v>486</v>
      </c>
    </row>
    <row r="133" spans="1:9" ht="117.75" customHeight="1" hidden="1">
      <c r="A133" s="8" t="s">
        <v>367</v>
      </c>
      <c r="B133" s="7"/>
      <c r="C133" s="30"/>
      <c r="D133" s="30">
        <f t="shared" si="3"/>
        <v>1092</v>
      </c>
      <c r="E133" s="30">
        <v>1092</v>
      </c>
      <c r="F133" s="30">
        <f t="shared" si="2"/>
        <v>0</v>
      </c>
      <c r="G133" s="42">
        <v>1092</v>
      </c>
      <c r="H133" s="85">
        <v>1840</v>
      </c>
      <c r="I133" s="85" t="s">
        <v>485</v>
      </c>
    </row>
    <row r="134" spans="1:7" ht="117.75" customHeight="1" hidden="1">
      <c r="A134" s="8" t="s">
        <v>462</v>
      </c>
      <c r="B134" s="7"/>
      <c r="C134" s="30"/>
      <c r="D134" s="30">
        <f>E134-C134</f>
        <v>0</v>
      </c>
      <c r="E134" s="30">
        <v>0</v>
      </c>
      <c r="F134" s="30">
        <f>G134-E134</f>
        <v>837.3</v>
      </c>
      <c r="G134" s="30">
        <v>837.3</v>
      </c>
    </row>
    <row r="135" spans="1:7" ht="112.5" customHeight="1" hidden="1">
      <c r="A135" s="8" t="s">
        <v>461</v>
      </c>
      <c r="B135" s="7"/>
      <c r="C135" s="30"/>
      <c r="D135" s="30">
        <f t="shared" si="3"/>
        <v>17924</v>
      </c>
      <c r="E135" s="30">
        <v>17924</v>
      </c>
      <c r="F135" s="30">
        <f t="shared" si="2"/>
        <v>-17924</v>
      </c>
      <c r="G135" s="30">
        <v>0</v>
      </c>
    </row>
    <row r="136" spans="1:7" ht="78.75" customHeight="1" hidden="1">
      <c r="A136" s="8" t="s">
        <v>463</v>
      </c>
      <c r="B136" s="7"/>
      <c r="C136" s="30"/>
      <c r="D136" s="30">
        <f t="shared" si="3"/>
        <v>0</v>
      </c>
      <c r="E136" s="30"/>
      <c r="F136" s="30">
        <f t="shared" si="2"/>
        <v>1517.6</v>
      </c>
      <c r="G136" s="30">
        <v>1517.6</v>
      </c>
    </row>
    <row r="137" spans="1:7" ht="124.5" customHeight="1" hidden="1">
      <c r="A137" s="8" t="s">
        <v>456</v>
      </c>
      <c r="B137" s="7"/>
      <c r="C137" s="30"/>
      <c r="D137" s="30">
        <f t="shared" si="3"/>
        <v>18944.3</v>
      </c>
      <c r="E137" s="30">
        <v>18944.3</v>
      </c>
      <c r="F137" s="30">
        <f t="shared" si="2"/>
        <v>0</v>
      </c>
      <c r="G137" s="42">
        <v>18944.3</v>
      </c>
    </row>
    <row r="138" spans="1:7" ht="94.5" customHeight="1" hidden="1">
      <c r="A138" s="8" t="s">
        <v>337</v>
      </c>
      <c r="B138" s="7"/>
      <c r="C138" s="30">
        <v>2067</v>
      </c>
      <c r="D138" s="30">
        <f t="shared" si="3"/>
        <v>0</v>
      </c>
      <c r="E138" s="30">
        <v>2067</v>
      </c>
      <c r="F138" s="30">
        <f t="shared" si="2"/>
        <v>0</v>
      </c>
      <c r="G138" s="42">
        <v>2067</v>
      </c>
    </row>
    <row r="139" spans="1:7" ht="94.5" hidden="1">
      <c r="A139" s="8" t="s">
        <v>336</v>
      </c>
      <c r="B139" s="7"/>
      <c r="C139" s="30">
        <v>1054</v>
      </c>
      <c r="D139" s="30">
        <f t="shared" si="3"/>
        <v>0</v>
      </c>
      <c r="E139" s="30">
        <v>1054</v>
      </c>
      <c r="F139" s="30">
        <f t="shared" si="2"/>
        <v>400</v>
      </c>
      <c r="G139" s="42">
        <f>1054+400</f>
        <v>1454</v>
      </c>
    </row>
    <row r="140" spans="1:7" ht="47.25" hidden="1">
      <c r="A140" s="8" t="s">
        <v>210</v>
      </c>
      <c r="B140" s="7"/>
      <c r="C140" s="30"/>
      <c r="D140" s="30">
        <f t="shared" si="3"/>
        <v>0</v>
      </c>
      <c r="E140" s="30"/>
      <c r="F140" s="30">
        <f t="shared" si="2"/>
        <v>440</v>
      </c>
      <c r="G140" s="30">
        <v>440</v>
      </c>
    </row>
    <row r="141" spans="1:8" ht="31.5">
      <c r="A141" s="4" t="s">
        <v>211</v>
      </c>
      <c r="B141" s="5" t="s">
        <v>212</v>
      </c>
      <c r="C141" s="30">
        <f>C142+C144+C146+C150+C152+C154+C156+C158+C177+C179+C181+C183+C185+C187+C189+C148</f>
        <v>172227.1</v>
      </c>
      <c r="D141" s="30">
        <f t="shared" si="3"/>
        <v>-18677.99</v>
      </c>
      <c r="E141" s="30">
        <f>E142+E144+E146+E150+E152+E154+E156+E158+E177+E179+E181+E183+E185+E187+E189+E148</f>
        <v>153549.11</v>
      </c>
      <c r="F141" s="30">
        <f aca="true" t="shared" si="4" ref="F141:F207">G141-E141</f>
        <v>1538.5</v>
      </c>
      <c r="G141" s="30">
        <f>G142+G144+G146+G150+G152+G154+G156+G158+G177+G179+G181+G183+G185+G187+G189+G148</f>
        <v>155087.61</v>
      </c>
      <c r="H141" s="13">
        <f>G141-155087.61</f>
        <v>0</v>
      </c>
    </row>
    <row r="142" spans="1:7" ht="47.25" customHeight="1" hidden="1">
      <c r="A142" s="4" t="s">
        <v>213</v>
      </c>
      <c r="B142" s="5" t="s">
        <v>214</v>
      </c>
      <c r="C142" s="30">
        <f>C143</f>
        <v>0</v>
      </c>
      <c r="D142" s="30">
        <f t="shared" si="3"/>
        <v>0</v>
      </c>
      <c r="E142" s="30">
        <f>E143</f>
        <v>0</v>
      </c>
      <c r="F142" s="30">
        <f t="shared" si="4"/>
        <v>0</v>
      </c>
      <c r="G142" s="30">
        <f>G143</f>
        <v>0</v>
      </c>
    </row>
    <row r="143" spans="1:7" ht="47.25" customHeight="1" hidden="1">
      <c r="A143" s="4" t="s">
        <v>215</v>
      </c>
      <c r="B143" s="5" t="s">
        <v>216</v>
      </c>
      <c r="C143" s="30">
        <v>0</v>
      </c>
      <c r="D143" s="30">
        <f t="shared" si="3"/>
        <v>0</v>
      </c>
      <c r="E143" s="30">
        <v>0</v>
      </c>
      <c r="F143" s="30">
        <f t="shared" si="4"/>
        <v>0</v>
      </c>
      <c r="G143" s="30">
        <v>0</v>
      </c>
    </row>
    <row r="144" spans="1:7" ht="47.25" customHeight="1" hidden="1">
      <c r="A144" s="4" t="s">
        <v>217</v>
      </c>
      <c r="B144" s="5" t="s">
        <v>218</v>
      </c>
      <c r="C144" s="30">
        <f>C145</f>
        <v>0</v>
      </c>
      <c r="D144" s="30">
        <f t="shared" si="3"/>
        <v>0</v>
      </c>
      <c r="E144" s="30">
        <f>E145</f>
        <v>0</v>
      </c>
      <c r="F144" s="30">
        <f t="shared" si="4"/>
        <v>0</v>
      </c>
      <c r="G144" s="30">
        <f>G145</f>
        <v>0</v>
      </c>
    </row>
    <row r="145" spans="1:7" ht="47.25" customHeight="1" hidden="1">
      <c r="A145" s="4" t="s">
        <v>22</v>
      </c>
      <c r="B145" s="5" t="s">
        <v>219</v>
      </c>
      <c r="C145" s="30"/>
      <c r="D145" s="30">
        <f t="shared" si="3"/>
        <v>0</v>
      </c>
      <c r="E145" s="30"/>
      <c r="F145" s="30">
        <f t="shared" si="4"/>
        <v>0</v>
      </c>
      <c r="G145" s="30"/>
    </row>
    <row r="146" spans="1:7" ht="63" customHeight="1" hidden="1">
      <c r="A146" s="4" t="s">
        <v>220</v>
      </c>
      <c r="B146" s="5" t="s">
        <v>221</v>
      </c>
      <c r="C146" s="30">
        <f>C147</f>
        <v>0</v>
      </c>
      <c r="D146" s="30">
        <f t="shared" si="3"/>
        <v>0</v>
      </c>
      <c r="E146" s="30">
        <f>E147</f>
        <v>0</v>
      </c>
      <c r="F146" s="30">
        <f t="shared" si="4"/>
        <v>0</v>
      </c>
      <c r="G146" s="30">
        <f>G147</f>
        <v>0</v>
      </c>
    </row>
    <row r="147" spans="1:7" ht="63" customHeight="1" hidden="1">
      <c r="A147" s="4" t="s">
        <v>222</v>
      </c>
      <c r="B147" s="5" t="s">
        <v>223</v>
      </c>
      <c r="C147" s="30">
        <v>0</v>
      </c>
      <c r="D147" s="30">
        <f t="shared" si="3"/>
        <v>0</v>
      </c>
      <c r="E147" s="30">
        <v>0</v>
      </c>
      <c r="F147" s="30">
        <f t="shared" si="4"/>
        <v>0</v>
      </c>
      <c r="G147" s="30">
        <v>0</v>
      </c>
    </row>
    <row r="148" spans="1:7" ht="63" customHeight="1" hidden="1">
      <c r="A148" s="4" t="s">
        <v>224</v>
      </c>
      <c r="B148" s="5" t="s">
        <v>225</v>
      </c>
      <c r="C148" s="30">
        <f>SUM(C149)</f>
        <v>0</v>
      </c>
      <c r="D148" s="30">
        <f t="shared" si="3"/>
        <v>0</v>
      </c>
      <c r="E148" s="30">
        <f>SUM(E149)</f>
        <v>0</v>
      </c>
      <c r="F148" s="30">
        <f t="shared" si="4"/>
        <v>0</v>
      </c>
      <c r="G148" s="30">
        <f>SUM(G149)</f>
        <v>0</v>
      </c>
    </row>
    <row r="149" spans="1:7" ht="78.75" customHeight="1" hidden="1">
      <c r="A149" s="4" t="s">
        <v>226</v>
      </c>
      <c r="B149" s="5" t="s">
        <v>227</v>
      </c>
      <c r="C149" s="30"/>
      <c r="D149" s="30">
        <f t="shared" si="3"/>
        <v>0</v>
      </c>
      <c r="E149" s="30"/>
      <c r="F149" s="30">
        <f t="shared" si="4"/>
        <v>0</v>
      </c>
      <c r="G149" s="30"/>
    </row>
    <row r="150" spans="1:7" ht="78.75" customHeight="1" hidden="1">
      <c r="A150" s="4" t="s">
        <v>228</v>
      </c>
      <c r="B150" s="5" t="s">
        <v>229</v>
      </c>
      <c r="C150" s="30">
        <f>C151</f>
        <v>0</v>
      </c>
      <c r="D150" s="30">
        <f t="shared" si="3"/>
        <v>0</v>
      </c>
      <c r="E150" s="30">
        <f>E151</f>
        <v>0</v>
      </c>
      <c r="F150" s="30">
        <f t="shared" si="4"/>
        <v>0</v>
      </c>
      <c r="G150" s="30">
        <f>G151</f>
        <v>0</v>
      </c>
    </row>
    <row r="151" spans="1:7" ht="63" customHeight="1" hidden="1">
      <c r="A151" s="4" t="s">
        <v>23</v>
      </c>
      <c r="B151" s="5" t="s">
        <v>230</v>
      </c>
      <c r="C151" s="30">
        <v>0</v>
      </c>
      <c r="D151" s="30">
        <f aca="true" t="shared" si="5" ref="D151:D207">E151-C151</f>
        <v>0</v>
      </c>
      <c r="E151" s="30">
        <v>0</v>
      </c>
      <c r="F151" s="30">
        <f t="shared" si="4"/>
        <v>0</v>
      </c>
      <c r="G151" s="30">
        <v>0</v>
      </c>
    </row>
    <row r="152" spans="1:7" ht="31.5">
      <c r="A152" s="4" t="s">
        <v>231</v>
      </c>
      <c r="B152" s="5" t="s">
        <v>232</v>
      </c>
      <c r="C152" s="30">
        <f>C153</f>
        <v>504.4</v>
      </c>
      <c r="D152" s="30">
        <f t="shared" si="5"/>
        <v>0</v>
      </c>
      <c r="E152" s="30">
        <f>E153</f>
        <v>504.4</v>
      </c>
      <c r="F152" s="30">
        <f t="shared" si="4"/>
        <v>0</v>
      </c>
      <c r="G152" s="30">
        <f>G153</f>
        <v>504.4</v>
      </c>
    </row>
    <row r="153" spans="1:7" ht="47.25">
      <c r="A153" s="4" t="s">
        <v>233</v>
      </c>
      <c r="B153" s="5" t="s">
        <v>234</v>
      </c>
      <c r="C153" s="30">
        <v>504.4</v>
      </c>
      <c r="D153" s="30">
        <f t="shared" si="5"/>
        <v>0</v>
      </c>
      <c r="E153" s="30">
        <v>504.4</v>
      </c>
      <c r="F153" s="30">
        <f t="shared" si="4"/>
        <v>0</v>
      </c>
      <c r="G153" s="30">
        <v>504.4</v>
      </c>
    </row>
    <row r="154" spans="1:7" ht="47.25" customHeight="1" hidden="1">
      <c r="A154" s="4" t="s">
        <v>235</v>
      </c>
      <c r="B154" s="5" t="s">
        <v>236</v>
      </c>
      <c r="C154" s="30">
        <f>C155</f>
        <v>0</v>
      </c>
      <c r="D154" s="30">
        <f t="shared" si="5"/>
        <v>0</v>
      </c>
      <c r="E154" s="30">
        <f>E155</f>
        <v>0</v>
      </c>
      <c r="F154" s="30">
        <f t="shared" si="4"/>
        <v>0</v>
      </c>
      <c r="G154" s="30">
        <f>G155</f>
        <v>0</v>
      </c>
    </row>
    <row r="155" spans="1:7" ht="47.25" customHeight="1" hidden="1">
      <c r="A155" s="4" t="s">
        <v>237</v>
      </c>
      <c r="B155" s="5" t="s">
        <v>238</v>
      </c>
      <c r="C155" s="30"/>
      <c r="D155" s="30">
        <f t="shared" si="5"/>
        <v>0</v>
      </c>
      <c r="E155" s="30"/>
      <c r="F155" s="30">
        <f t="shared" si="4"/>
        <v>0</v>
      </c>
      <c r="G155" s="30"/>
    </row>
    <row r="156" spans="1:7" ht="63" customHeight="1" hidden="1">
      <c r="A156" s="4" t="s">
        <v>239</v>
      </c>
      <c r="B156" s="5" t="s">
        <v>240</v>
      </c>
      <c r="C156" s="30">
        <f>C157</f>
        <v>0</v>
      </c>
      <c r="D156" s="30">
        <f t="shared" si="5"/>
        <v>0</v>
      </c>
      <c r="E156" s="30">
        <f>E157</f>
        <v>0</v>
      </c>
      <c r="F156" s="30">
        <f t="shared" si="4"/>
        <v>0</v>
      </c>
      <c r="G156" s="30">
        <f>G157</f>
        <v>0</v>
      </c>
    </row>
    <row r="157" spans="1:7" ht="47.25" customHeight="1" hidden="1">
      <c r="A157" s="4" t="s">
        <v>24</v>
      </c>
      <c r="B157" s="5" t="s">
        <v>241</v>
      </c>
      <c r="C157" s="30">
        <v>0</v>
      </c>
      <c r="D157" s="30">
        <f t="shared" si="5"/>
        <v>0</v>
      </c>
      <c r="E157" s="30">
        <v>0</v>
      </c>
      <c r="F157" s="30">
        <f t="shared" si="4"/>
        <v>0</v>
      </c>
      <c r="G157" s="30">
        <v>0</v>
      </c>
    </row>
    <row r="158" spans="1:7" ht="31.5">
      <c r="A158" s="4" t="s">
        <v>242</v>
      </c>
      <c r="B158" s="5" t="s">
        <v>243</v>
      </c>
      <c r="C158" s="30">
        <f>C159</f>
        <v>167421.5</v>
      </c>
      <c r="D158" s="30">
        <f t="shared" si="5"/>
        <v>-18678</v>
      </c>
      <c r="E158" s="30">
        <f>E159</f>
        <v>148743.5</v>
      </c>
      <c r="F158" s="30">
        <f t="shared" si="4"/>
        <v>1538.5</v>
      </c>
      <c r="G158" s="30">
        <f>G159</f>
        <v>150282</v>
      </c>
    </row>
    <row r="159" spans="1:7" ht="31.5">
      <c r="A159" s="4" t="s">
        <v>25</v>
      </c>
      <c r="B159" s="5" t="s">
        <v>244</v>
      </c>
      <c r="C159" s="30">
        <f>SUM(C160:C176)</f>
        <v>167421.5</v>
      </c>
      <c r="D159" s="30">
        <f t="shared" si="5"/>
        <v>-18678</v>
      </c>
      <c r="E159" s="30">
        <f>SUM(E160:E176)</f>
        <v>148743.5</v>
      </c>
      <c r="F159" s="30">
        <f t="shared" si="4"/>
        <v>1538.5</v>
      </c>
      <c r="G159" s="30">
        <f>SUM(G160:G176)</f>
        <v>150282</v>
      </c>
    </row>
    <row r="160" spans="1:254" s="31" customFormat="1" ht="63" hidden="1">
      <c r="A160" s="9" t="s">
        <v>338</v>
      </c>
      <c r="B160" s="7"/>
      <c r="C160" s="30">
        <v>617.2</v>
      </c>
      <c r="D160" s="30">
        <f t="shared" si="5"/>
        <v>0</v>
      </c>
      <c r="E160" s="30">
        <v>617.2</v>
      </c>
      <c r="F160" s="30">
        <f t="shared" si="4"/>
        <v>0</v>
      </c>
      <c r="G160" s="30">
        <v>617.2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31" customFormat="1" ht="110.25" hidden="1">
      <c r="A161" s="9" t="s">
        <v>339</v>
      </c>
      <c r="B161" s="7"/>
      <c r="C161" s="30">
        <v>765</v>
      </c>
      <c r="D161" s="30">
        <f t="shared" si="5"/>
        <v>0</v>
      </c>
      <c r="E161" s="30">
        <v>765</v>
      </c>
      <c r="F161" s="30">
        <f t="shared" si="4"/>
        <v>0</v>
      </c>
      <c r="G161" s="30">
        <v>765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31" customFormat="1" ht="126" customHeight="1" hidden="1">
      <c r="A162" s="9" t="s">
        <v>340</v>
      </c>
      <c r="B162" s="7"/>
      <c r="C162" s="42">
        <v>20</v>
      </c>
      <c r="D162" s="30">
        <f t="shared" si="5"/>
        <v>-20</v>
      </c>
      <c r="E162" s="42">
        <v>0</v>
      </c>
      <c r="F162" s="30">
        <f t="shared" si="4"/>
        <v>0</v>
      </c>
      <c r="G162" s="42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31" customFormat="1" ht="110.25" hidden="1">
      <c r="A163" s="9" t="s">
        <v>345</v>
      </c>
      <c r="B163" s="7"/>
      <c r="C163" s="30">
        <v>8</v>
      </c>
      <c r="D163" s="30">
        <f t="shared" si="5"/>
        <v>0</v>
      </c>
      <c r="E163" s="30">
        <v>8</v>
      </c>
      <c r="F163" s="30">
        <f t="shared" si="4"/>
        <v>0</v>
      </c>
      <c r="G163" s="30">
        <v>8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</row>
    <row r="164" spans="1:254" s="31" customFormat="1" ht="189" hidden="1">
      <c r="A164" s="9" t="s">
        <v>342</v>
      </c>
      <c r="B164" s="7"/>
      <c r="C164" s="30">
        <v>165748</v>
      </c>
      <c r="D164" s="30">
        <f t="shared" si="5"/>
        <v>-18658</v>
      </c>
      <c r="E164" s="30">
        <f>165748-18658</f>
        <v>147090</v>
      </c>
      <c r="F164" s="30">
        <f t="shared" si="4"/>
        <v>1538.5</v>
      </c>
      <c r="G164" s="30">
        <v>148628.5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</row>
    <row r="165" spans="1:254" s="31" customFormat="1" ht="113.25" customHeight="1" hidden="1">
      <c r="A165" s="9" t="s">
        <v>286</v>
      </c>
      <c r="B165" s="7"/>
      <c r="C165" s="30"/>
      <c r="D165" s="30">
        <f t="shared" si="5"/>
        <v>0</v>
      </c>
      <c r="E165" s="30"/>
      <c r="F165" s="30">
        <f t="shared" si="4"/>
        <v>0</v>
      </c>
      <c r="G165" s="3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s="31" customFormat="1" ht="94.5" customHeight="1" hidden="1">
      <c r="A166" s="9" t="s">
        <v>27</v>
      </c>
      <c r="B166" s="7"/>
      <c r="C166" s="30"/>
      <c r="D166" s="30">
        <f t="shared" si="5"/>
        <v>0</v>
      </c>
      <c r="E166" s="30"/>
      <c r="F166" s="30">
        <f t="shared" si="4"/>
        <v>0</v>
      </c>
      <c r="G166" s="3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s="31" customFormat="1" ht="31.5" customHeight="1" hidden="1">
      <c r="A167" s="9" t="s">
        <v>28</v>
      </c>
      <c r="B167" s="7"/>
      <c r="C167" s="30"/>
      <c r="D167" s="30">
        <f t="shared" si="5"/>
        <v>0</v>
      </c>
      <c r="E167" s="30"/>
      <c r="F167" s="30">
        <f t="shared" si="4"/>
        <v>0</v>
      </c>
      <c r="G167" s="3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s="31" customFormat="1" ht="31.5" customHeight="1" hidden="1">
      <c r="A168" s="9" t="s">
        <v>29</v>
      </c>
      <c r="B168" s="7"/>
      <c r="C168" s="30"/>
      <c r="D168" s="30">
        <f t="shared" si="5"/>
        <v>0</v>
      </c>
      <c r="E168" s="30"/>
      <c r="F168" s="30">
        <f t="shared" si="4"/>
        <v>0</v>
      </c>
      <c r="G168" s="3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</row>
    <row r="169" spans="1:254" s="31" customFormat="1" ht="63" customHeight="1" hidden="1">
      <c r="A169" s="9" t="s">
        <v>30</v>
      </c>
      <c r="B169" s="7"/>
      <c r="C169" s="30"/>
      <c r="D169" s="30">
        <f t="shared" si="5"/>
        <v>0</v>
      </c>
      <c r="E169" s="30"/>
      <c r="F169" s="30">
        <f t="shared" si="4"/>
        <v>0</v>
      </c>
      <c r="G169" s="3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</row>
    <row r="170" spans="1:254" s="31" customFormat="1" ht="31.5" customHeight="1" hidden="1">
      <c r="A170" s="9" t="s">
        <v>31</v>
      </c>
      <c r="B170" s="7"/>
      <c r="C170" s="30"/>
      <c r="D170" s="30">
        <f t="shared" si="5"/>
        <v>0</v>
      </c>
      <c r="E170" s="30"/>
      <c r="F170" s="30">
        <f t="shared" si="4"/>
        <v>0</v>
      </c>
      <c r="G170" s="3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</row>
    <row r="171" spans="1:254" s="31" customFormat="1" ht="31.5" customHeight="1" hidden="1">
      <c r="A171" s="9" t="s">
        <v>32</v>
      </c>
      <c r="B171" s="7"/>
      <c r="C171" s="30"/>
      <c r="D171" s="30">
        <f t="shared" si="5"/>
        <v>0</v>
      </c>
      <c r="E171" s="30"/>
      <c r="F171" s="30">
        <f t="shared" si="4"/>
        <v>0</v>
      </c>
      <c r="G171" s="3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</row>
    <row r="172" spans="1:254" s="31" customFormat="1" ht="31.5" customHeight="1" hidden="1">
      <c r="A172" s="9" t="s">
        <v>33</v>
      </c>
      <c r="B172" s="7"/>
      <c r="C172" s="30"/>
      <c r="D172" s="30">
        <f t="shared" si="5"/>
        <v>0</v>
      </c>
      <c r="E172" s="30"/>
      <c r="F172" s="30">
        <f t="shared" si="4"/>
        <v>0</v>
      </c>
      <c r="G172" s="3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</row>
    <row r="173" spans="1:254" s="31" customFormat="1" ht="94.5" hidden="1">
      <c r="A173" s="9" t="s">
        <v>343</v>
      </c>
      <c r="B173" s="7"/>
      <c r="C173" s="30">
        <v>51</v>
      </c>
      <c r="D173" s="30">
        <f t="shared" si="5"/>
        <v>0</v>
      </c>
      <c r="E173" s="30">
        <v>51</v>
      </c>
      <c r="F173" s="30">
        <f t="shared" si="4"/>
        <v>0</v>
      </c>
      <c r="G173" s="30">
        <v>51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</row>
    <row r="174" spans="1:254" s="31" customFormat="1" ht="126" hidden="1">
      <c r="A174" s="9" t="s">
        <v>341</v>
      </c>
      <c r="B174" s="7"/>
      <c r="C174" s="30">
        <v>0.7</v>
      </c>
      <c r="D174" s="30">
        <f t="shared" si="5"/>
        <v>0</v>
      </c>
      <c r="E174" s="30">
        <v>0.7</v>
      </c>
      <c r="F174" s="30">
        <f t="shared" si="4"/>
        <v>0</v>
      </c>
      <c r="G174" s="30">
        <v>0.7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</row>
    <row r="175" spans="1:254" s="31" customFormat="1" ht="110.25" hidden="1">
      <c r="A175" s="9" t="s">
        <v>245</v>
      </c>
      <c r="B175" s="7"/>
      <c r="C175" s="30"/>
      <c r="D175" s="30">
        <f t="shared" si="5"/>
        <v>0</v>
      </c>
      <c r="E175" s="30"/>
      <c r="F175" s="30">
        <f t="shared" si="4"/>
        <v>0</v>
      </c>
      <c r="G175" s="3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s="31" customFormat="1" ht="165" customHeight="1" hidden="1">
      <c r="A176" s="9" t="s">
        <v>344</v>
      </c>
      <c r="B176" s="7"/>
      <c r="C176" s="30">
        <v>211.6</v>
      </c>
      <c r="D176" s="30">
        <f t="shared" si="5"/>
        <v>0</v>
      </c>
      <c r="E176" s="30">
        <v>211.6</v>
      </c>
      <c r="F176" s="30">
        <f t="shared" si="4"/>
        <v>0</v>
      </c>
      <c r="G176" s="30">
        <v>211.6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254" ht="78.75" hidden="1">
      <c r="A177" s="4" t="s">
        <v>246</v>
      </c>
      <c r="B177" s="5" t="s">
        <v>247</v>
      </c>
      <c r="C177" s="30">
        <f>C178</f>
        <v>0</v>
      </c>
      <c r="D177" s="30">
        <f t="shared" si="5"/>
        <v>0</v>
      </c>
      <c r="E177" s="30">
        <f>E178</f>
        <v>0</v>
      </c>
      <c r="F177" s="30">
        <f t="shared" si="4"/>
        <v>0</v>
      </c>
      <c r="G177" s="30">
        <f>G178</f>
        <v>0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</row>
    <row r="178" spans="1:254" ht="78.75" hidden="1">
      <c r="A178" s="4" t="s">
        <v>34</v>
      </c>
      <c r="B178" s="5" t="s">
        <v>248</v>
      </c>
      <c r="C178" s="30"/>
      <c r="D178" s="30">
        <f t="shared" si="5"/>
        <v>0</v>
      </c>
      <c r="E178" s="30"/>
      <c r="F178" s="30">
        <f t="shared" si="4"/>
        <v>0</v>
      </c>
      <c r="G178" s="3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</row>
    <row r="179" spans="1:254" ht="47.25" hidden="1">
      <c r="A179" s="4" t="s">
        <v>249</v>
      </c>
      <c r="B179" s="5" t="s">
        <v>250</v>
      </c>
      <c r="C179" s="30">
        <f>C180</f>
        <v>0</v>
      </c>
      <c r="D179" s="30">
        <f t="shared" si="5"/>
        <v>0</v>
      </c>
      <c r="E179" s="30">
        <f>E180</f>
        <v>0</v>
      </c>
      <c r="F179" s="30">
        <f t="shared" si="4"/>
        <v>0</v>
      </c>
      <c r="G179" s="30">
        <f>G180</f>
        <v>0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pans="1:7" ht="47.25" hidden="1">
      <c r="A180" s="4" t="s">
        <v>35</v>
      </c>
      <c r="B180" s="5" t="s">
        <v>251</v>
      </c>
      <c r="C180" s="30"/>
      <c r="D180" s="30">
        <f t="shared" si="5"/>
        <v>0</v>
      </c>
      <c r="E180" s="30"/>
      <c r="F180" s="30">
        <f t="shared" si="4"/>
        <v>0</v>
      </c>
      <c r="G180" s="30"/>
    </row>
    <row r="181" spans="1:7" ht="78.75">
      <c r="A181" s="4" t="s">
        <v>252</v>
      </c>
      <c r="B181" s="5" t="s">
        <v>253</v>
      </c>
      <c r="C181" s="30">
        <f>C182</f>
        <v>1712.3</v>
      </c>
      <c r="D181" s="30">
        <f t="shared" si="5"/>
        <v>0</v>
      </c>
      <c r="E181" s="30">
        <f>E182</f>
        <v>1712.3</v>
      </c>
      <c r="F181" s="30">
        <f t="shared" si="4"/>
        <v>0</v>
      </c>
      <c r="G181" s="30">
        <f>G182</f>
        <v>1712.3</v>
      </c>
    </row>
    <row r="182" spans="1:7" ht="78.75">
      <c r="A182" s="4" t="s">
        <v>254</v>
      </c>
      <c r="B182" s="5" t="s">
        <v>255</v>
      </c>
      <c r="C182" s="30">
        <v>1712.3</v>
      </c>
      <c r="D182" s="30">
        <f t="shared" si="5"/>
        <v>0</v>
      </c>
      <c r="E182" s="30">
        <v>1712.3</v>
      </c>
      <c r="F182" s="49">
        <f t="shared" si="4"/>
        <v>0</v>
      </c>
      <c r="G182" s="30">
        <v>1712.3</v>
      </c>
    </row>
    <row r="183" spans="1:7" ht="31.5">
      <c r="A183" s="4" t="s">
        <v>256</v>
      </c>
      <c r="B183" s="11" t="s">
        <v>257</v>
      </c>
      <c r="C183" s="30">
        <f>C184</f>
        <v>1979.7</v>
      </c>
      <c r="D183" s="30">
        <f t="shared" si="5"/>
        <v>0</v>
      </c>
      <c r="E183" s="30">
        <f>E184</f>
        <v>1979.7</v>
      </c>
      <c r="F183" s="49">
        <f t="shared" si="4"/>
        <v>0</v>
      </c>
      <c r="G183" s="30">
        <f>G184</f>
        <v>1979.7</v>
      </c>
    </row>
    <row r="184" spans="1:7" ht="31.5">
      <c r="A184" s="4" t="s">
        <v>36</v>
      </c>
      <c r="B184" s="11" t="s">
        <v>258</v>
      </c>
      <c r="C184" s="30">
        <v>1979.7</v>
      </c>
      <c r="D184" s="30">
        <f t="shared" si="5"/>
        <v>0</v>
      </c>
      <c r="E184" s="30">
        <v>1979.7</v>
      </c>
      <c r="F184" s="49">
        <f t="shared" si="4"/>
        <v>0</v>
      </c>
      <c r="G184" s="30">
        <v>1979.7</v>
      </c>
    </row>
    <row r="185" spans="1:7" ht="94.5" customHeight="1" hidden="1">
      <c r="A185" s="4" t="s">
        <v>259</v>
      </c>
      <c r="B185" s="11" t="s">
        <v>260</v>
      </c>
      <c r="C185" s="30">
        <f>C186</f>
        <v>0</v>
      </c>
      <c r="D185" s="30">
        <f t="shared" si="5"/>
        <v>0</v>
      </c>
      <c r="E185" s="30">
        <f>E186</f>
        <v>0</v>
      </c>
      <c r="F185" s="49">
        <f t="shared" si="4"/>
        <v>0</v>
      </c>
      <c r="G185" s="30">
        <f>G186</f>
        <v>0</v>
      </c>
    </row>
    <row r="186" spans="1:7" ht="78.75" customHeight="1" hidden="1">
      <c r="A186" s="4" t="s">
        <v>37</v>
      </c>
      <c r="B186" s="11" t="s">
        <v>261</v>
      </c>
      <c r="C186" s="30"/>
      <c r="D186" s="30">
        <f t="shared" si="5"/>
        <v>0</v>
      </c>
      <c r="E186" s="30"/>
      <c r="F186" s="49">
        <f t="shared" si="4"/>
        <v>0</v>
      </c>
      <c r="G186" s="30"/>
    </row>
    <row r="187" spans="1:7" ht="94.5" hidden="1">
      <c r="A187" s="4" t="s">
        <v>262</v>
      </c>
      <c r="B187" s="11" t="s">
        <v>263</v>
      </c>
      <c r="C187" s="30">
        <f>C188</f>
        <v>0</v>
      </c>
      <c r="D187" s="30">
        <f t="shared" si="5"/>
        <v>0</v>
      </c>
      <c r="E187" s="30">
        <f>E188</f>
        <v>0</v>
      </c>
      <c r="F187" s="49">
        <f t="shared" si="4"/>
        <v>0</v>
      </c>
      <c r="G187" s="30">
        <f>G188</f>
        <v>0</v>
      </c>
    </row>
    <row r="188" spans="1:7" ht="94.5" hidden="1">
      <c r="A188" s="4" t="s">
        <v>264</v>
      </c>
      <c r="B188" s="11" t="s">
        <v>265</v>
      </c>
      <c r="C188" s="30"/>
      <c r="D188" s="30">
        <f t="shared" si="5"/>
        <v>0</v>
      </c>
      <c r="E188" s="30"/>
      <c r="F188" s="49">
        <f t="shared" si="4"/>
        <v>0</v>
      </c>
      <c r="G188" s="30"/>
    </row>
    <row r="189" spans="1:7" ht="78.75">
      <c r="A189" s="4" t="s">
        <v>266</v>
      </c>
      <c r="B189" s="11" t="s">
        <v>267</v>
      </c>
      <c r="C189" s="30">
        <f>C190</f>
        <v>609.2</v>
      </c>
      <c r="D189" s="30">
        <f t="shared" si="5"/>
        <v>0.01</v>
      </c>
      <c r="E189" s="30">
        <f>E190</f>
        <v>609.21</v>
      </c>
      <c r="F189" s="49">
        <f t="shared" si="4"/>
        <v>0</v>
      </c>
      <c r="G189" s="30">
        <f>G190</f>
        <v>609.21</v>
      </c>
    </row>
    <row r="190" spans="1:7" ht="78.75">
      <c r="A190" s="4" t="s">
        <v>346</v>
      </c>
      <c r="B190" s="11" t="s">
        <v>268</v>
      </c>
      <c r="C190" s="30">
        <v>609.2</v>
      </c>
      <c r="D190" s="30">
        <f t="shared" si="5"/>
        <v>0.01</v>
      </c>
      <c r="E190" s="30">
        <v>609.21</v>
      </c>
      <c r="F190" s="49">
        <f t="shared" si="4"/>
        <v>0</v>
      </c>
      <c r="G190" s="30">
        <v>609.21</v>
      </c>
    </row>
    <row r="191" spans="1:7" ht="15.75" customHeight="1">
      <c r="A191" s="4" t="s">
        <v>269</v>
      </c>
      <c r="B191" s="11" t="s">
        <v>270</v>
      </c>
      <c r="C191" s="12">
        <f>C192+C194+C196</f>
        <v>90</v>
      </c>
      <c r="D191" s="14">
        <f t="shared" si="5"/>
        <v>100</v>
      </c>
      <c r="E191" s="30">
        <f>E192+E194+E196+E200+E198</f>
        <v>190</v>
      </c>
      <c r="F191" s="30">
        <f>F192+F194+F196+F200+F198</f>
        <v>28116.77</v>
      </c>
      <c r="G191" s="30">
        <f>G192+G194+G196+G200+G198</f>
        <v>28306.77</v>
      </c>
    </row>
    <row r="192" spans="1:7" ht="63" customHeight="1" hidden="1">
      <c r="A192" s="4" t="s">
        <v>271</v>
      </c>
      <c r="B192" s="11" t="s">
        <v>272</v>
      </c>
      <c r="C192" s="12">
        <f>C193</f>
        <v>0</v>
      </c>
      <c r="D192" s="14">
        <f t="shared" si="5"/>
        <v>0</v>
      </c>
      <c r="E192" s="30">
        <f>E193</f>
        <v>0</v>
      </c>
      <c r="F192" s="50">
        <f t="shared" si="4"/>
        <v>0</v>
      </c>
      <c r="G192" s="30">
        <f>G193</f>
        <v>0</v>
      </c>
    </row>
    <row r="193" spans="1:7" ht="78.75" customHeight="1" hidden="1">
      <c r="A193" s="4" t="s">
        <v>273</v>
      </c>
      <c r="B193" s="11" t="s">
        <v>274</v>
      </c>
      <c r="C193" s="12"/>
      <c r="D193" s="14">
        <f t="shared" si="5"/>
        <v>0</v>
      </c>
      <c r="E193" s="30"/>
      <c r="F193" s="50">
        <f t="shared" si="4"/>
        <v>0</v>
      </c>
      <c r="G193" s="30"/>
    </row>
    <row r="194" spans="1:7" ht="47.25" customHeight="1">
      <c r="A194" s="43" t="s">
        <v>354</v>
      </c>
      <c r="B194" s="44" t="s">
        <v>355</v>
      </c>
      <c r="C194" s="12">
        <f>C195</f>
        <v>90</v>
      </c>
      <c r="D194" s="14">
        <f t="shared" si="5"/>
        <v>0</v>
      </c>
      <c r="E194" s="30">
        <f>E195</f>
        <v>90</v>
      </c>
      <c r="F194" s="50">
        <f t="shared" si="4"/>
        <v>0</v>
      </c>
      <c r="G194" s="30">
        <f>G195</f>
        <v>90</v>
      </c>
    </row>
    <row r="195" spans="1:7" ht="110.25" customHeight="1">
      <c r="A195" s="43" t="s">
        <v>356</v>
      </c>
      <c r="B195" s="44" t="s">
        <v>357</v>
      </c>
      <c r="C195" s="12">
        <v>90</v>
      </c>
      <c r="D195" s="14">
        <f t="shared" si="5"/>
        <v>0</v>
      </c>
      <c r="E195" s="30">
        <v>90</v>
      </c>
      <c r="F195" s="50">
        <f t="shared" si="4"/>
        <v>0</v>
      </c>
      <c r="G195" s="30">
        <v>90</v>
      </c>
    </row>
    <row r="196" spans="1:7" ht="74.25" customHeight="1">
      <c r="A196" s="4" t="s">
        <v>460</v>
      </c>
      <c r="B196" s="11" t="s">
        <v>459</v>
      </c>
      <c r="C196" s="11"/>
      <c r="D196" s="14">
        <f t="shared" si="5"/>
        <v>100</v>
      </c>
      <c r="E196" s="30">
        <f>E197</f>
        <v>100</v>
      </c>
      <c r="F196" s="50">
        <f t="shared" si="4"/>
        <v>0</v>
      </c>
      <c r="G196" s="30">
        <f>G197</f>
        <v>100</v>
      </c>
    </row>
    <row r="197" spans="1:7" ht="77.25" customHeight="1">
      <c r="A197" s="4" t="s">
        <v>457</v>
      </c>
      <c r="B197" s="11" t="s">
        <v>458</v>
      </c>
      <c r="C197" s="11"/>
      <c r="D197" s="14">
        <f t="shared" si="5"/>
        <v>100</v>
      </c>
      <c r="E197" s="30">
        <v>100</v>
      </c>
      <c r="F197" s="50">
        <f t="shared" si="4"/>
        <v>0</v>
      </c>
      <c r="G197" s="30">
        <v>100</v>
      </c>
    </row>
    <row r="198" spans="1:7" ht="177" customHeight="1">
      <c r="A198" s="4" t="s">
        <v>491</v>
      </c>
      <c r="B198" s="11" t="s">
        <v>471</v>
      </c>
      <c r="C198" s="11"/>
      <c r="D198" s="14"/>
      <c r="E198" s="30">
        <f>E199</f>
        <v>0</v>
      </c>
      <c r="F198" s="30">
        <f>F199</f>
        <v>27807.57</v>
      </c>
      <c r="G198" s="30">
        <f>G199</f>
        <v>27807.57</v>
      </c>
    </row>
    <row r="199" spans="1:7" ht="198.75" customHeight="1">
      <c r="A199" s="4" t="s">
        <v>490</v>
      </c>
      <c r="B199" s="11" t="s">
        <v>470</v>
      </c>
      <c r="C199" s="11"/>
      <c r="D199" s="14"/>
      <c r="E199" s="30"/>
      <c r="F199" s="50">
        <f t="shared" si="4"/>
        <v>27807.57</v>
      </c>
      <c r="G199" s="30">
        <v>27807.57</v>
      </c>
    </row>
    <row r="200" spans="1:7" ht="37.5" customHeight="1">
      <c r="A200" s="4" t="s">
        <v>275</v>
      </c>
      <c r="B200" s="11" t="s">
        <v>469</v>
      </c>
      <c r="C200" s="11"/>
      <c r="D200" s="14">
        <f>E200-C200</f>
        <v>0</v>
      </c>
      <c r="E200" s="30">
        <f>E201</f>
        <v>0</v>
      </c>
      <c r="F200" s="50">
        <f>G200-E200</f>
        <v>309.2</v>
      </c>
      <c r="G200" s="30">
        <f>G201</f>
        <v>309.2</v>
      </c>
    </row>
    <row r="201" spans="1:7" ht="48.75" customHeight="1">
      <c r="A201" s="4" t="s">
        <v>277</v>
      </c>
      <c r="B201" s="11" t="s">
        <v>278</v>
      </c>
      <c r="C201" s="11"/>
      <c r="D201" s="14">
        <f>E201-C201</f>
        <v>0</v>
      </c>
      <c r="E201" s="30">
        <v>0</v>
      </c>
      <c r="F201" s="50">
        <f>G201-E201</f>
        <v>309.2</v>
      </c>
      <c r="G201" s="30">
        <f>250+59.2</f>
        <v>309.2</v>
      </c>
    </row>
    <row r="202" spans="1:7" ht="15.75" customHeight="1">
      <c r="A202" s="4" t="s">
        <v>279</v>
      </c>
      <c r="B202" s="11" t="s">
        <v>280</v>
      </c>
      <c r="C202" s="11"/>
      <c r="D202" s="14">
        <f t="shared" si="5"/>
        <v>0</v>
      </c>
      <c r="E202" s="30">
        <f>SUM(E203)</f>
        <v>0</v>
      </c>
      <c r="F202" s="50">
        <f t="shared" si="4"/>
        <v>257.03</v>
      </c>
      <c r="G202" s="30">
        <f>SUM(G203)</f>
        <v>257.03</v>
      </c>
    </row>
    <row r="203" spans="1:7" ht="31.5" customHeight="1">
      <c r="A203" s="4" t="s">
        <v>38</v>
      </c>
      <c r="B203" s="11" t="s">
        <v>464</v>
      </c>
      <c r="C203" s="11"/>
      <c r="D203" s="14">
        <f t="shared" si="5"/>
        <v>0</v>
      </c>
      <c r="E203" s="30"/>
      <c r="F203" s="50">
        <f t="shared" si="4"/>
        <v>257.03</v>
      </c>
      <c r="G203" s="30">
        <v>257.03</v>
      </c>
    </row>
    <row r="204" spans="1:7" ht="84" customHeight="1">
      <c r="A204" s="4" t="s">
        <v>371</v>
      </c>
      <c r="B204" s="11" t="s">
        <v>369</v>
      </c>
      <c r="C204" s="11"/>
      <c r="D204" s="14">
        <f t="shared" si="5"/>
        <v>0.58</v>
      </c>
      <c r="E204" s="30">
        <f>E205</f>
        <v>0.58</v>
      </c>
      <c r="F204" s="50">
        <f t="shared" si="4"/>
        <v>0</v>
      </c>
      <c r="G204" s="30">
        <f>G205</f>
        <v>0.58</v>
      </c>
    </row>
    <row r="205" spans="1:7" ht="58.5" customHeight="1">
      <c r="A205" s="4" t="s">
        <v>370</v>
      </c>
      <c r="B205" s="11" t="s">
        <v>368</v>
      </c>
      <c r="C205" s="11"/>
      <c r="D205" s="14">
        <f t="shared" si="5"/>
        <v>0.58</v>
      </c>
      <c r="E205" s="30">
        <v>0.58</v>
      </c>
      <c r="F205" s="50">
        <f t="shared" si="4"/>
        <v>0</v>
      </c>
      <c r="G205" s="30">
        <v>0.58</v>
      </c>
    </row>
    <row r="206" spans="1:7" ht="63" customHeight="1">
      <c r="A206" s="4" t="s">
        <v>15</v>
      </c>
      <c r="B206" s="11" t="s">
        <v>282</v>
      </c>
      <c r="C206" s="11"/>
      <c r="D206" s="14">
        <f t="shared" si="5"/>
        <v>-98.01</v>
      </c>
      <c r="E206" s="30">
        <f>E207</f>
        <v>-98.01</v>
      </c>
      <c r="F206" s="49">
        <f t="shared" si="4"/>
        <v>0</v>
      </c>
      <c r="G206" s="30">
        <f>G207</f>
        <v>-98.01</v>
      </c>
    </row>
    <row r="207" spans="1:7" ht="63" customHeight="1">
      <c r="A207" s="4" t="s">
        <v>283</v>
      </c>
      <c r="B207" s="11" t="s">
        <v>284</v>
      </c>
      <c r="C207" s="11"/>
      <c r="D207" s="14">
        <f t="shared" si="5"/>
        <v>-98.01</v>
      </c>
      <c r="E207" s="30">
        <v>-98.01</v>
      </c>
      <c r="F207" s="49">
        <f t="shared" si="4"/>
        <v>0</v>
      </c>
      <c r="G207" s="30">
        <v>-98.01</v>
      </c>
    </row>
    <row r="208" spans="1:5" ht="15.75">
      <c r="A208" s="1"/>
      <c r="B208" s="1" t="s">
        <v>285</v>
      </c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8" ht="16.5">
      <c r="A211" s="45"/>
      <c r="B211" s="1"/>
      <c r="C211" s="1"/>
      <c r="D211" s="1"/>
      <c r="E211" s="1" t="s">
        <v>488</v>
      </c>
      <c r="G211" s="91">
        <f>G9</f>
        <v>486988.36</v>
      </c>
      <c r="H211" s="86"/>
    </row>
    <row r="212" spans="1:8" ht="15.75">
      <c r="A212" s="1"/>
      <c r="B212" s="1"/>
      <c r="C212" s="1"/>
      <c r="D212" s="1"/>
      <c r="E212" s="1" t="s">
        <v>365</v>
      </c>
      <c r="G212" s="87">
        <f>G211+G213</f>
        <v>492721.72044</v>
      </c>
      <c r="H212" s="90"/>
    </row>
    <row r="213" spans="1:8" ht="15.75">
      <c r="A213" s="1"/>
      <c r="B213" s="1"/>
      <c r="C213" s="1"/>
      <c r="D213" s="1"/>
      <c r="E213" s="1" t="s">
        <v>366</v>
      </c>
      <c r="G213" s="88">
        <v>5733.36044</v>
      </c>
      <c r="H213" s="89"/>
    </row>
    <row r="214" spans="1:7" ht="15.75">
      <c r="A214" s="1"/>
      <c r="B214" s="1"/>
      <c r="C214" s="1"/>
      <c r="D214" s="1"/>
      <c r="E214" s="1" t="s">
        <v>489</v>
      </c>
      <c r="G214" s="91">
        <f>F9</f>
        <v>80352.35</v>
      </c>
    </row>
    <row r="215" spans="1:7" ht="15.75">
      <c r="A215" s="1"/>
      <c r="B215" s="1"/>
      <c r="C215" s="1"/>
      <c r="D215" s="1"/>
      <c r="E215" s="1"/>
      <c r="G215" s="13">
        <f>G9-E9</f>
        <v>80352.35</v>
      </c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1:5" ht="15.75">
      <c r="A272" s="1"/>
      <c r="B272" s="1"/>
      <c r="C272" s="1"/>
      <c r="D272" s="1"/>
      <c r="E272" s="1"/>
    </row>
    <row r="273" spans="1:5" ht="15.75">
      <c r="A273" s="1"/>
      <c r="B273" s="1"/>
      <c r="C273" s="1"/>
      <c r="D273" s="1"/>
      <c r="E273" s="1"/>
    </row>
    <row r="274" spans="1:5" ht="15.75">
      <c r="A274" s="1"/>
      <c r="B274" s="1"/>
      <c r="C274" s="1"/>
      <c r="D274" s="1"/>
      <c r="E274" s="1"/>
    </row>
    <row r="275" spans="1:5" ht="15.75">
      <c r="A275" s="1"/>
      <c r="B275" s="1"/>
      <c r="C275" s="1"/>
      <c r="D275" s="1"/>
      <c r="E275" s="1"/>
    </row>
    <row r="276" spans="1:5" ht="15.75">
      <c r="A276" s="1"/>
      <c r="B276" s="1"/>
      <c r="C276" s="1"/>
      <c r="D276" s="1"/>
      <c r="E276" s="1"/>
    </row>
    <row r="277" spans="1:5" ht="15.75">
      <c r="A277" s="1"/>
      <c r="B277" s="1"/>
      <c r="C277" s="1"/>
      <c r="D277" s="1"/>
      <c r="E277" s="1"/>
    </row>
    <row r="278" spans="1:5" ht="15.75">
      <c r="A278" s="1"/>
      <c r="B278" s="1"/>
      <c r="C278" s="1"/>
      <c r="D278" s="1"/>
      <c r="E278" s="1"/>
    </row>
    <row r="279" spans="1:5" ht="15.75">
      <c r="A279" s="1"/>
      <c r="B279" s="1"/>
      <c r="C279" s="1"/>
      <c r="D279" s="1"/>
      <c r="E279" s="1"/>
    </row>
    <row r="280" spans="1:5" ht="15.75">
      <c r="A280" s="1"/>
      <c r="B280" s="1"/>
      <c r="C280" s="1"/>
      <c r="D280" s="1"/>
      <c r="E280" s="1"/>
    </row>
    <row r="281" spans="1:5" ht="15.75">
      <c r="A281" s="1"/>
      <c r="B281" s="1"/>
      <c r="C281" s="1"/>
      <c r="D281" s="1"/>
      <c r="E281" s="1"/>
    </row>
    <row r="282" spans="1:5" ht="15.75">
      <c r="A282" s="1"/>
      <c r="B282" s="1"/>
      <c r="C282" s="1"/>
      <c r="D282" s="1"/>
      <c r="E282" s="1"/>
    </row>
    <row r="283" spans="1:5" ht="15.75">
      <c r="A283" s="1"/>
      <c r="B283" s="1"/>
      <c r="C283" s="1"/>
      <c r="D283" s="1"/>
      <c r="E283" s="1"/>
    </row>
    <row r="284" spans="1:5" ht="15.75">
      <c r="A284" s="1"/>
      <c r="B284" s="1"/>
      <c r="C284" s="1"/>
      <c r="D284" s="1"/>
      <c r="E284" s="1"/>
    </row>
    <row r="285" spans="1:5" ht="15.75">
      <c r="A285" s="1"/>
      <c r="B285" s="1"/>
      <c r="C285" s="1"/>
      <c r="D285" s="1"/>
      <c r="E285" s="1"/>
    </row>
    <row r="286" spans="1:5" ht="15.75">
      <c r="A286" s="1"/>
      <c r="B286" s="1"/>
      <c r="C286" s="1"/>
      <c r="D286" s="1"/>
      <c r="E286" s="1"/>
    </row>
    <row r="287" spans="1:5" ht="15.75">
      <c r="A287" s="1"/>
      <c r="B287" s="1"/>
      <c r="C287" s="1"/>
      <c r="D287" s="1"/>
      <c r="E287" s="1"/>
    </row>
    <row r="288" spans="1:5" ht="15.75">
      <c r="A288" s="1"/>
      <c r="B288" s="1"/>
      <c r="C288" s="1"/>
      <c r="D288" s="1"/>
      <c r="E288" s="1"/>
    </row>
    <row r="289" spans="1:5" ht="15.75">
      <c r="A289" s="1"/>
      <c r="B289" s="1"/>
      <c r="C289" s="1"/>
      <c r="D289" s="1"/>
      <c r="E289" s="1"/>
    </row>
    <row r="290" spans="1:5" ht="15.75">
      <c r="A290" s="1"/>
      <c r="B290" s="1"/>
      <c r="C290" s="1"/>
      <c r="D290" s="1"/>
      <c r="E290" s="1"/>
    </row>
    <row r="291" spans="1:5" ht="15.75">
      <c r="A291" s="1"/>
      <c r="B291" s="1"/>
      <c r="C291" s="1"/>
      <c r="D291" s="1"/>
      <c r="E291" s="1"/>
    </row>
    <row r="292" spans="1:5" ht="15.75">
      <c r="A292" s="1"/>
      <c r="B292" s="1"/>
      <c r="C292" s="1"/>
      <c r="D292" s="1"/>
      <c r="E292" s="1"/>
    </row>
    <row r="293" spans="1:5" ht="15.75">
      <c r="A293" s="1"/>
      <c r="B293" s="1"/>
      <c r="C293" s="1"/>
      <c r="D293" s="1"/>
      <c r="E293" s="1"/>
    </row>
    <row r="294" spans="1:5" ht="15.75">
      <c r="A294" s="1"/>
      <c r="B294" s="1"/>
      <c r="C294" s="1"/>
      <c r="D294" s="1"/>
      <c r="E294" s="1"/>
    </row>
    <row r="295" spans="1:5" ht="15.75">
      <c r="A295" s="1"/>
      <c r="B295" s="1"/>
      <c r="C295" s="1"/>
      <c r="D295" s="1"/>
      <c r="E295" s="1"/>
    </row>
    <row r="296" spans="1:5" ht="15.75">
      <c r="A296" s="1"/>
      <c r="B296" s="1"/>
      <c r="C296" s="1"/>
      <c r="D296" s="1"/>
      <c r="E296" s="1"/>
    </row>
    <row r="297" spans="1:5" ht="15.75">
      <c r="A297" s="1"/>
      <c r="B297" s="1"/>
      <c r="C297" s="1"/>
      <c r="D297" s="1"/>
      <c r="E297" s="1"/>
    </row>
    <row r="298" spans="1:5" ht="15.75">
      <c r="A298" s="1"/>
      <c r="B298" s="1"/>
      <c r="C298" s="1"/>
      <c r="D298" s="1"/>
      <c r="E298" s="1"/>
    </row>
    <row r="299" spans="1:5" ht="15.75">
      <c r="A299" s="1"/>
      <c r="B299" s="1"/>
      <c r="C299" s="1"/>
      <c r="D299" s="1"/>
      <c r="E299" s="1"/>
    </row>
    <row r="300" spans="1:5" ht="15.75">
      <c r="A300" s="1"/>
      <c r="B300" s="1"/>
      <c r="C300" s="1"/>
      <c r="D300" s="1"/>
      <c r="E300" s="1"/>
    </row>
    <row r="301" spans="1:5" ht="15.75">
      <c r="A301" s="1"/>
      <c r="B301" s="1"/>
      <c r="C301" s="1"/>
      <c r="D301" s="1"/>
      <c r="E301" s="1"/>
    </row>
    <row r="302" spans="1:5" ht="15.75">
      <c r="A302" s="1"/>
      <c r="B302" s="1"/>
      <c r="C302" s="1"/>
      <c r="D302" s="1"/>
      <c r="E302" s="1"/>
    </row>
    <row r="303" spans="1:5" ht="15.75">
      <c r="A303" s="1"/>
      <c r="B303" s="1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5" ht="15.75">
      <c r="A306" s="1"/>
      <c r="B306" s="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  <row r="314" spans="1:5" ht="15.75">
      <c r="A314" s="1"/>
      <c r="B314" s="1"/>
      <c r="C314" s="1"/>
      <c r="D314" s="1"/>
      <c r="E314" s="1"/>
    </row>
    <row r="315" spans="1:5" ht="15.75">
      <c r="A315" s="1"/>
      <c r="B315" s="1"/>
      <c r="C315" s="1"/>
      <c r="D315" s="1"/>
      <c r="E315" s="1"/>
    </row>
    <row r="316" spans="1:5" ht="15.75">
      <c r="A316" s="1"/>
      <c r="B316" s="1"/>
      <c r="C316" s="1"/>
      <c r="D316" s="1"/>
      <c r="E316" s="1"/>
    </row>
    <row r="317" spans="1:5" ht="15.75">
      <c r="A317" s="1"/>
      <c r="B317" s="1"/>
      <c r="C317" s="1"/>
      <c r="D317" s="1"/>
      <c r="E317" s="1"/>
    </row>
    <row r="318" spans="1:5" ht="15.75">
      <c r="A318" s="1"/>
      <c r="B318" s="1"/>
      <c r="C318" s="1"/>
      <c r="D318" s="1"/>
      <c r="E318" s="1"/>
    </row>
    <row r="319" spans="1:5" ht="15.75">
      <c r="A319" s="1"/>
      <c r="B319" s="1"/>
      <c r="C319" s="1"/>
      <c r="D319" s="1"/>
      <c r="E319" s="1"/>
    </row>
    <row r="320" spans="1:5" ht="15.75">
      <c r="A320" s="1"/>
      <c r="B320" s="1"/>
      <c r="C320" s="1"/>
      <c r="D320" s="1"/>
      <c r="E320" s="1"/>
    </row>
    <row r="321" spans="1:5" ht="15.75">
      <c r="A321" s="1"/>
      <c r="B321" s="1"/>
      <c r="C321" s="1"/>
      <c r="D321" s="1"/>
      <c r="E321" s="1"/>
    </row>
    <row r="322" spans="1:5" ht="15.75">
      <c r="A322" s="1"/>
      <c r="B322" s="1"/>
      <c r="C322" s="1"/>
      <c r="D322" s="1"/>
      <c r="E322" s="1"/>
    </row>
    <row r="323" spans="1:5" ht="15.75">
      <c r="A323" s="1"/>
      <c r="B323" s="1"/>
      <c r="C323" s="1"/>
      <c r="D323" s="1"/>
      <c r="E323" s="1"/>
    </row>
    <row r="324" spans="1:5" ht="15.75">
      <c r="A324" s="1"/>
      <c r="B324" s="1"/>
      <c r="C324" s="1"/>
      <c r="D324" s="1"/>
      <c r="E324" s="1"/>
    </row>
    <row r="325" spans="1:5" ht="15.75">
      <c r="A325" s="1"/>
      <c r="B325" s="1"/>
      <c r="C325" s="1"/>
      <c r="D325" s="1"/>
      <c r="E325" s="1"/>
    </row>
    <row r="326" spans="1:5" ht="15.75">
      <c r="A326" s="1"/>
      <c r="B326" s="1"/>
      <c r="C326" s="1"/>
      <c r="D326" s="1"/>
      <c r="E326" s="1"/>
    </row>
    <row r="327" spans="1:5" ht="15.75">
      <c r="A327" s="1"/>
      <c r="B327" s="1"/>
      <c r="C327" s="1"/>
      <c r="D327" s="1"/>
      <c r="E327" s="1"/>
    </row>
    <row r="328" spans="1:5" ht="15.75">
      <c r="A328" s="1"/>
      <c r="B328" s="1"/>
      <c r="C328" s="1"/>
      <c r="D328" s="1"/>
      <c r="E328" s="1"/>
    </row>
    <row r="329" spans="1:5" ht="15.75">
      <c r="A329" s="1"/>
      <c r="B329" s="1"/>
      <c r="C329" s="1"/>
      <c r="D329" s="1"/>
      <c r="E329" s="1"/>
    </row>
    <row r="330" spans="1:5" ht="15.75">
      <c r="A330" s="1"/>
      <c r="B330" s="1"/>
      <c r="C330" s="1"/>
      <c r="D330" s="1"/>
      <c r="E330" s="1"/>
    </row>
    <row r="331" spans="1:5" ht="15.75">
      <c r="A331" s="1"/>
      <c r="B331" s="1"/>
      <c r="C331" s="1"/>
      <c r="D331" s="1"/>
      <c r="E331" s="1"/>
    </row>
    <row r="332" spans="1:5" ht="15.75">
      <c r="A332" s="1"/>
      <c r="B332" s="1"/>
      <c r="C332" s="1"/>
      <c r="D332" s="1"/>
      <c r="E332" s="1"/>
    </row>
    <row r="333" spans="1:5" ht="15.75">
      <c r="A333" s="1"/>
      <c r="B333" s="1"/>
      <c r="C333" s="1"/>
      <c r="D333" s="1"/>
      <c r="E333" s="1"/>
    </row>
    <row r="334" spans="1:5" ht="15.75">
      <c r="A334" s="1"/>
      <c r="B334" s="1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5.75">
      <c r="A336" s="1"/>
      <c r="B336" s="1"/>
      <c r="C336" s="1"/>
      <c r="D336" s="1"/>
      <c r="E336" s="1"/>
    </row>
    <row r="337" spans="1:5" ht="15.75">
      <c r="A337" s="1"/>
      <c r="B337" s="1"/>
      <c r="C337" s="1"/>
      <c r="D337" s="1"/>
      <c r="E337" s="1"/>
    </row>
    <row r="338" spans="1:5" ht="15.75">
      <c r="A338" s="1"/>
      <c r="B338" s="1"/>
      <c r="C338" s="1"/>
      <c r="D338" s="1"/>
      <c r="E338" s="1"/>
    </row>
    <row r="339" spans="1:5" ht="15.75">
      <c r="A339" s="1"/>
      <c r="B339" s="1"/>
      <c r="C339" s="1"/>
      <c r="D339" s="1"/>
      <c r="E339" s="1"/>
    </row>
    <row r="340" spans="1:5" ht="15.75">
      <c r="A340" s="1"/>
      <c r="B340" s="1"/>
      <c r="C340" s="1"/>
      <c r="D340" s="1"/>
      <c r="E340" s="1"/>
    </row>
    <row r="341" spans="1:5" ht="15.75">
      <c r="A341" s="1"/>
      <c r="B341" s="1"/>
      <c r="C341" s="1"/>
      <c r="D341" s="1"/>
      <c r="E341" s="1"/>
    </row>
    <row r="342" spans="1:5" ht="15.75">
      <c r="A342" s="1"/>
      <c r="B342" s="1"/>
      <c r="C342" s="1"/>
      <c r="D342" s="1"/>
      <c r="E342" s="1"/>
    </row>
    <row r="343" spans="1:5" ht="15.75">
      <c r="A343" s="1"/>
      <c r="B343" s="1"/>
      <c r="C343" s="1"/>
      <c r="D343" s="1"/>
      <c r="E343" s="1"/>
    </row>
    <row r="344" spans="1:5" ht="15.75">
      <c r="A344" s="1"/>
      <c r="B344" s="1"/>
      <c r="C344" s="1"/>
      <c r="D344" s="1"/>
      <c r="E344" s="1"/>
    </row>
    <row r="345" spans="1:5" ht="15.75">
      <c r="A345" s="1"/>
      <c r="B345" s="1"/>
      <c r="C345" s="1"/>
      <c r="D345" s="1"/>
      <c r="E345" s="1"/>
    </row>
    <row r="346" spans="1:5" ht="15.75">
      <c r="A346" s="1"/>
      <c r="B346" s="1"/>
      <c r="C346" s="1"/>
      <c r="D346" s="1"/>
      <c r="E346" s="1"/>
    </row>
    <row r="347" spans="1:5" ht="15.75">
      <c r="A347" s="1"/>
      <c r="B347" s="1"/>
      <c r="C347" s="1"/>
      <c r="D347" s="1"/>
      <c r="E347" s="1"/>
    </row>
    <row r="348" spans="1:5" ht="15.75">
      <c r="A348" s="1"/>
      <c r="B348" s="1"/>
      <c r="C348" s="1"/>
      <c r="D348" s="1"/>
      <c r="E348" s="1"/>
    </row>
    <row r="349" spans="1:5" ht="15.75">
      <c r="A349" s="1"/>
      <c r="B349" s="1"/>
      <c r="C349" s="1"/>
      <c r="D349" s="1"/>
      <c r="E349" s="1"/>
    </row>
    <row r="350" spans="1:5" ht="15.75">
      <c r="A350" s="1"/>
      <c r="B350" s="1"/>
      <c r="C350" s="1"/>
      <c r="D350" s="1"/>
      <c r="E350" s="1"/>
    </row>
    <row r="351" spans="1:5" ht="15.75">
      <c r="A351" s="1"/>
      <c r="B351" s="1"/>
      <c r="C351" s="1"/>
      <c r="D351" s="1"/>
      <c r="E351" s="1"/>
    </row>
    <row r="352" spans="1:5" ht="15.75">
      <c r="A352" s="1"/>
      <c r="B352" s="1"/>
      <c r="C352" s="1"/>
      <c r="D352" s="1"/>
      <c r="E352" s="1"/>
    </row>
    <row r="353" spans="1:5" ht="15.75">
      <c r="A353" s="1"/>
      <c r="B353" s="1"/>
      <c r="C353" s="1"/>
      <c r="D353" s="1"/>
      <c r="E353" s="1"/>
    </row>
    <row r="354" spans="1:5" ht="15.75">
      <c r="A354" s="1"/>
      <c r="B354" s="1"/>
      <c r="C354" s="1"/>
      <c r="D354" s="1"/>
      <c r="E354" s="1"/>
    </row>
    <row r="355" spans="1:5" ht="15.75">
      <c r="A355" s="1"/>
      <c r="B355" s="1"/>
      <c r="C355" s="1"/>
      <c r="D355" s="1"/>
      <c r="E355" s="1"/>
    </row>
    <row r="356" spans="1:5" ht="15.75">
      <c r="A356" s="1"/>
      <c r="B356" s="1"/>
      <c r="C356" s="1"/>
      <c r="D356" s="1"/>
      <c r="E356" s="1"/>
    </row>
    <row r="357" spans="1:5" ht="15.75">
      <c r="A357" s="1"/>
      <c r="B357" s="1"/>
      <c r="C357" s="1"/>
      <c r="D357" s="1"/>
      <c r="E357" s="1"/>
    </row>
    <row r="358" spans="1:5" ht="15.75">
      <c r="A358" s="1"/>
      <c r="B358" s="1"/>
      <c r="C358" s="1"/>
      <c r="D358" s="1"/>
      <c r="E358" s="1"/>
    </row>
    <row r="359" spans="1:5" ht="15.75">
      <c r="A359" s="1"/>
      <c r="B359" s="1"/>
      <c r="C359" s="1"/>
      <c r="D359" s="1"/>
      <c r="E359" s="1"/>
    </row>
    <row r="360" spans="1:5" ht="15.75">
      <c r="A360" s="1"/>
      <c r="B360" s="1"/>
      <c r="C360" s="1"/>
      <c r="D360" s="1"/>
      <c r="E360" s="1"/>
    </row>
    <row r="361" spans="1:5" ht="15.75">
      <c r="A361" s="1"/>
      <c r="B361" s="1"/>
      <c r="C361" s="1"/>
      <c r="D361" s="1"/>
      <c r="E361" s="1"/>
    </row>
    <row r="362" spans="1:5" ht="15.75">
      <c r="A362" s="1"/>
      <c r="B362" s="1"/>
      <c r="C362" s="1"/>
      <c r="D362" s="1"/>
      <c r="E362" s="1"/>
    </row>
    <row r="363" spans="1:5" ht="15.75">
      <c r="A363" s="1"/>
      <c r="B363" s="1"/>
      <c r="C363" s="1"/>
      <c r="D363" s="1"/>
      <c r="E363" s="1"/>
    </row>
    <row r="364" spans="1:5" ht="15.75">
      <c r="A364" s="1"/>
      <c r="B364" s="1"/>
      <c r="C364" s="1"/>
      <c r="D364" s="1"/>
      <c r="E364" s="1"/>
    </row>
    <row r="365" spans="1:5" ht="15.75">
      <c r="A365" s="1"/>
      <c r="B365" s="1"/>
      <c r="C365" s="1"/>
      <c r="D365" s="1"/>
      <c r="E365" s="1"/>
    </row>
    <row r="366" spans="1:5" ht="15.75">
      <c r="A366" s="1"/>
      <c r="B366" s="1"/>
      <c r="C366" s="1"/>
      <c r="D366" s="1"/>
      <c r="E366" s="1"/>
    </row>
    <row r="367" spans="1:5" ht="15.75">
      <c r="A367" s="1"/>
      <c r="B367" s="1"/>
      <c r="C367" s="1"/>
      <c r="D367" s="1"/>
      <c r="E367" s="1"/>
    </row>
    <row r="368" spans="1:5" ht="15.75">
      <c r="A368" s="1"/>
      <c r="B368" s="1"/>
      <c r="C368" s="1"/>
      <c r="D368" s="1"/>
      <c r="E368" s="1"/>
    </row>
    <row r="369" spans="1:5" ht="15.75">
      <c r="A369" s="1"/>
      <c r="B369" s="1"/>
      <c r="C369" s="1"/>
      <c r="D369" s="1"/>
      <c r="E369" s="1"/>
    </row>
    <row r="370" spans="1:5" ht="15.75">
      <c r="A370" s="1"/>
      <c r="B370" s="1"/>
      <c r="C370" s="1"/>
      <c r="D370" s="1"/>
      <c r="E370" s="1"/>
    </row>
    <row r="371" spans="1:5" ht="15.75">
      <c r="A371" s="1"/>
      <c r="B371" s="1"/>
      <c r="C371" s="1"/>
      <c r="D371" s="1"/>
      <c r="E371" s="1"/>
    </row>
    <row r="372" spans="1:5" ht="15.75">
      <c r="A372" s="1"/>
      <c r="B372" s="1"/>
      <c r="C372" s="1"/>
      <c r="D372" s="1"/>
      <c r="E372" s="1"/>
    </row>
    <row r="373" spans="1:5" ht="15.75">
      <c r="A373" s="1"/>
      <c r="B373" s="1"/>
      <c r="C373" s="1"/>
      <c r="D373" s="1"/>
      <c r="E373" s="1"/>
    </row>
    <row r="374" spans="1:5" ht="15.75">
      <c r="A374" s="1"/>
      <c r="B374" s="1"/>
      <c r="C374" s="1"/>
      <c r="D374" s="1"/>
      <c r="E374" s="1"/>
    </row>
    <row r="375" spans="1:5" ht="15.75">
      <c r="A375" s="1"/>
      <c r="B375" s="1"/>
      <c r="C375" s="1"/>
      <c r="D375" s="1"/>
      <c r="E375" s="1"/>
    </row>
    <row r="376" spans="1:5" ht="15.75">
      <c r="A376" s="1"/>
      <c r="B376" s="1"/>
      <c r="C376" s="1"/>
      <c r="D376" s="1"/>
      <c r="E376" s="1"/>
    </row>
    <row r="377" spans="1:5" ht="15.75">
      <c r="A377" s="1"/>
      <c r="B377" s="1"/>
      <c r="C377" s="1"/>
      <c r="D377" s="1"/>
      <c r="E377" s="1"/>
    </row>
    <row r="378" spans="1:5" ht="15.75">
      <c r="A378" s="1"/>
      <c r="B378" s="1"/>
      <c r="C378" s="1"/>
      <c r="D378" s="1"/>
      <c r="E378" s="1"/>
    </row>
    <row r="379" spans="1:5" ht="15.75">
      <c r="A379" s="1"/>
      <c r="B379" s="1"/>
      <c r="C379" s="1"/>
      <c r="D379" s="1"/>
      <c r="E379" s="1"/>
    </row>
    <row r="380" spans="1:5" ht="15.75">
      <c r="A380" s="1"/>
      <c r="B380" s="1"/>
      <c r="C380" s="1"/>
      <c r="D380" s="1"/>
      <c r="E380" s="1"/>
    </row>
    <row r="381" spans="1:5" ht="15.75">
      <c r="A381" s="1"/>
      <c r="B381" s="1"/>
      <c r="C381" s="1"/>
      <c r="D381" s="1"/>
      <c r="E381" s="1"/>
    </row>
    <row r="382" spans="1:5" ht="15.75">
      <c r="A382" s="1"/>
      <c r="B382" s="1"/>
      <c r="C382" s="1"/>
      <c r="D382" s="1"/>
      <c r="E382" s="1"/>
    </row>
    <row r="383" spans="1:5" ht="15.75">
      <c r="A383" s="1"/>
      <c r="B383" s="1"/>
      <c r="C383" s="1"/>
      <c r="D383" s="1"/>
      <c r="E383" s="1"/>
    </row>
    <row r="384" spans="1:5" ht="15.75">
      <c r="A384" s="1"/>
      <c r="B384" s="1"/>
      <c r="C384" s="1"/>
      <c r="D384" s="1"/>
      <c r="E384" s="1"/>
    </row>
    <row r="385" spans="1:5" ht="15.75">
      <c r="A385" s="1"/>
      <c r="B385" s="1"/>
      <c r="C385" s="1"/>
      <c r="D385" s="1"/>
      <c r="E385" s="1"/>
    </row>
    <row r="386" spans="1:5" ht="15.75">
      <c r="A386" s="1"/>
      <c r="B386" s="1"/>
      <c r="C386" s="1"/>
      <c r="D386" s="1"/>
      <c r="E386" s="1"/>
    </row>
    <row r="387" spans="1:5" ht="15.75">
      <c r="A387" s="1"/>
      <c r="B387" s="1"/>
      <c r="C387" s="1"/>
      <c r="D387" s="1"/>
      <c r="E387" s="1"/>
    </row>
    <row r="388" spans="1:5" ht="15.75">
      <c r="A388" s="1"/>
      <c r="B388" s="1"/>
      <c r="C388" s="1"/>
      <c r="D388" s="1"/>
      <c r="E388" s="1"/>
    </row>
    <row r="389" spans="1:5" ht="15.75">
      <c r="A389" s="1"/>
      <c r="B389" s="1"/>
      <c r="C389" s="1"/>
      <c r="D389" s="1"/>
      <c r="E389" s="1"/>
    </row>
    <row r="390" spans="1:5" ht="15.75">
      <c r="A390" s="1"/>
      <c r="B390" s="1"/>
      <c r="C390" s="1"/>
      <c r="D390" s="1"/>
      <c r="E390" s="1"/>
    </row>
    <row r="391" spans="1:5" ht="15.75">
      <c r="A391" s="1"/>
      <c r="B391" s="1"/>
      <c r="C391" s="1"/>
      <c r="D391" s="1"/>
      <c r="E391" s="1"/>
    </row>
    <row r="392" spans="1:5" ht="15.75">
      <c r="A392" s="1"/>
      <c r="B392" s="1"/>
      <c r="C392" s="1"/>
      <c r="D392" s="1"/>
      <c r="E392" s="1"/>
    </row>
    <row r="393" spans="1:5" ht="15.75">
      <c r="A393" s="1"/>
      <c r="B393" s="1"/>
      <c r="C393" s="1"/>
      <c r="D393" s="1"/>
      <c r="E393" s="1"/>
    </row>
    <row r="394" spans="1:5" ht="15.75">
      <c r="A394" s="1"/>
      <c r="B394" s="1"/>
      <c r="C394" s="1"/>
      <c r="D394" s="1"/>
      <c r="E394" s="1"/>
    </row>
    <row r="395" spans="1:5" ht="15.75">
      <c r="A395" s="1"/>
      <c r="B395" s="1"/>
      <c r="C395" s="1"/>
      <c r="D395" s="1"/>
      <c r="E395" s="1"/>
    </row>
    <row r="396" spans="1:5" ht="15.75">
      <c r="A396" s="1"/>
      <c r="B396" s="1"/>
      <c r="C396" s="1"/>
      <c r="D396" s="1"/>
      <c r="E396" s="1"/>
    </row>
    <row r="397" spans="1:5" ht="15.75">
      <c r="A397" s="1"/>
      <c r="B397" s="1"/>
      <c r="C397" s="1"/>
      <c r="D397" s="1"/>
      <c r="E397" s="1"/>
    </row>
    <row r="398" spans="1:5" ht="15.75">
      <c r="A398" s="1"/>
      <c r="B398" s="1"/>
      <c r="C398" s="1"/>
      <c r="D398" s="1"/>
      <c r="E398" s="1"/>
    </row>
    <row r="399" spans="1:5" ht="15.75">
      <c r="A399" s="1"/>
      <c r="B399" s="1"/>
      <c r="C399" s="1"/>
      <c r="D399" s="1"/>
      <c r="E399" s="1"/>
    </row>
    <row r="400" spans="1:5" ht="15.75">
      <c r="A400" s="1"/>
      <c r="B400" s="1"/>
      <c r="C400" s="1"/>
      <c r="D400" s="1"/>
      <c r="E400" s="1"/>
    </row>
    <row r="401" spans="1:5" ht="15.75">
      <c r="A401" s="1"/>
      <c r="B401" s="1"/>
      <c r="C401" s="1"/>
      <c r="D401" s="1"/>
      <c r="E401" s="1"/>
    </row>
    <row r="402" spans="1:5" ht="15.75">
      <c r="A402" s="1"/>
      <c r="B402" s="1"/>
      <c r="C402" s="1"/>
      <c r="D402" s="1"/>
      <c r="E402" s="1"/>
    </row>
    <row r="403" spans="1:5" ht="15.75">
      <c r="A403" s="1"/>
      <c r="B403" s="1"/>
      <c r="C403" s="1"/>
      <c r="D403" s="1"/>
      <c r="E403" s="1"/>
    </row>
    <row r="404" spans="1:5" ht="15.75">
      <c r="A404" s="1"/>
      <c r="B404" s="1"/>
      <c r="C404" s="1"/>
      <c r="D404" s="1"/>
      <c r="E404" s="1"/>
    </row>
    <row r="405" spans="1:5" ht="15.75">
      <c r="A405" s="1"/>
      <c r="B405" s="1"/>
      <c r="C405" s="1"/>
      <c r="D405" s="1"/>
      <c r="E405" s="1"/>
    </row>
    <row r="406" spans="1:5" ht="15.75">
      <c r="A406" s="1"/>
      <c r="B406" s="1"/>
      <c r="C406" s="1"/>
      <c r="D406" s="1"/>
      <c r="E406" s="1"/>
    </row>
    <row r="407" spans="1:5" ht="15.75">
      <c r="A407" s="1"/>
      <c r="B407" s="1"/>
      <c r="C407" s="1"/>
      <c r="D407" s="1"/>
      <c r="E407" s="1"/>
    </row>
    <row r="408" spans="1:5" ht="15.75">
      <c r="A408" s="1"/>
      <c r="B408" s="1"/>
      <c r="C408" s="1"/>
      <c r="D408" s="1"/>
      <c r="E408" s="1"/>
    </row>
    <row r="409" spans="1:5" ht="15.75">
      <c r="A409" s="1"/>
      <c r="B409" s="1"/>
      <c r="C409" s="1"/>
      <c r="D409" s="1"/>
      <c r="E409" s="1"/>
    </row>
    <row r="410" spans="1:5" ht="15.75">
      <c r="A410" s="1"/>
      <c r="B410" s="1"/>
      <c r="C410" s="1"/>
      <c r="D410" s="1"/>
      <c r="E410" s="1"/>
    </row>
    <row r="411" spans="1:5" ht="15.75">
      <c r="A411" s="1"/>
      <c r="B411" s="1"/>
      <c r="C411" s="1"/>
      <c r="D411" s="1"/>
      <c r="E411" s="1"/>
    </row>
    <row r="412" spans="1:5" ht="15.75">
      <c r="A412" s="1"/>
      <c r="B412" s="1"/>
      <c r="C412" s="1"/>
      <c r="D412" s="1"/>
      <c r="E412" s="1"/>
    </row>
    <row r="413" spans="1:5" ht="15.75">
      <c r="A413" s="1"/>
      <c r="B413" s="1"/>
      <c r="C413" s="1"/>
      <c r="D413" s="1"/>
      <c r="E413" s="1"/>
    </row>
    <row r="414" spans="1:5" ht="15.75">
      <c r="A414" s="1"/>
      <c r="B414" s="1"/>
      <c r="C414" s="1"/>
      <c r="D414" s="1"/>
      <c r="E414" s="1"/>
    </row>
    <row r="415" spans="1:5" ht="15.75">
      <c r="A415" s="1"/>
      <c r="B415" s="1"/>
      <c r="C415" s="1"/>
      <c r="D415" s="1"/>
      <c r="E415" s="1"/>
    </row>
    <row r="416" spans="1:5" ht="15.75">
      <c r="A416" s="1"/>
      <c r="B416" s="1"/>
      <c r="C416" s="1"/>
      <c r="D416" s="1"/>
      <c r="E416" s="1"/>
    </row>
    <row r="417" spans="1:5" ht="15.75">
      <c r="A417" s="1"/>
      <c r="B417" s="1"/>
      <c r="C417" s="1"/>
      <c r="D417" s="1"/>
      <c r="E417" s="1"/>
    </row>
    <row r="418" spans="1:5" ht="15.75">
      <c r="A418" s="1"/>
      <c r="B418" s="1"/>
      <c r="C418" s="1"/>
      <c r="D418" s="1"/>
      <c r="E418" s="1"/>
    </row>
    <row r="419" spans="1:5" ht="15.75">
      <c r="A419" s="1"/>
      <c r="B419" s="1"/>
      <c r="C419" s="1"/>
      <c r="D419" s="1"/>
      <c r="E419" s="1"/>
    </row>
    <row r="420" spans="1:5" ht="15.75">
      <c r="A420" s="1"/>
      <c r="B420" s="1"/>
      <c r="C420" s="1"/>
      <c r="D420" s="1"/>
      <c r="E420" s="1"/>
    </row>
    <row r="421" spans="1:5" ht="15.75">
      <c r="A421" s="1"/>
      <c r="B421" s="1"/>
      <c r="C421" s="1"/>
      <c r="D421" s="1"/>
      <c r="E421" s="1"/>
    </row>
    <row r="422" spans="1:5" ht="15.75">
      <c r="A422" s="1"/>
      <c r="B422" s="1"/>
      <c r="C422" s="1"/>
      <c r="D422" s="1"/>
      <c r="E422" s="1"/>
    </row>
    <row r="423" spans="1:5" ht="15.75">
      <c r="A423" s="1"/>
      <c r="B423" s="1"/>
      <c r="C423" s="1"/>
      <c r="D423" s="1"/>
      <c r="E423" s="1"/>
    </row>
    <row r="424" spans="1:5" ht="15.75">
      <c r="A424" s="1"/>
      <c r="B424" s="1"/>
      <c r="C424" s="1"/>
      <c r="D424" s="1"/>
      <c r="E424" s="1"/>
    </row>
    <row r="425" spans="1:5" ht="15.75">
      <c r="A425" s="1"/>
      <c r="B425" s="1"/>
      <c r="C425" s="1"/>
      <c r="D425" s="1"/>
      <c r="E425" s="1"/>
    </row>
    <row r="426" spans="1:5" ht="15.75">
      <c r="A426" s="1"/>
      <c r="B426" s="1"/>
      <c r="C426" s="1"/>
      <c r="D426" s="1"/>
      <c r="E426" s="1"/>
    </row>
    <row r="427" spans="1:5" ht="15.75">
      <c r="A427" s="1"/>
      <c r="B427" s="1"/>
      <c r="C427" s="1"/>
      <c r="D427" s="1"/>
      <c r="E427" s="1"/>
    </row>
    <row r="428" spans="1:5" ht="15.75">
      <c r="A428" s="1"/>
      <c r="B428" s="1"/>
      <c r="C428" s="1"/>
      <c r="D428" s="1"/>
      <c r="E428" s="1"/>
    </row>
    <row r="429" spans="1:5" ht="15.75">
      <c r="A429" s="1"/>
      <c r="B429" s="1"/>
      <c r="C429" s="1"/>
      <c r="D429" s="1"/>
      <c r="E429" s="1"/>
    </row>
    <row r="430" spans="1:5" ht="15.75">
      <c r="A430" s="1"/>
      <c r="B430" s="1"/>
      <c r="C430" s="1"/>
      <c r="D430" s="1"/>
      <c r="E430" s="1"/>
    </row>
    <row r="431" spans="1:5" ht="15.75">
      <c r="A431" s="1"/>
      <c r="B431" s="1"/>
      <c r="C431" s="1"/>
      <c r="D431" s="1"/>
      <c r="E431" s="1"/>
    </row>
    <row r="432" spans="1:5" ht="15.75">
      <c r="A432" s="1"/>
      <c r="B432" s="1"/>
      <c r="C432" s="1"/>
      <c r="D432" s="1"/>
      <c r="E432" s="1"/>
    </row>
    <row r="433" spans="1:5" ht="15.75">
      <c r="A433" s="1"/>
      <c r="B433" s="1"/>
      <c r="C433" s="1"/>
      <c r="D433" s="1"/>
      <c r="E433" s="1"/>
    </row>
    <row r="434" spans="1:5" ht="15.75">
      <c r="A434" s="1"/>
      <c r="B434" s="1"/>
      <c r="C434" s="1"/>
      <c r="D434" s="1"/>
      <c r="E434" s="1"/>
    </row>
    <row r="435" spans="1:5" ht="15.75">
      <c r="A435" s="1"/>
      <c r="B435" s="1"/>
      <c r="C435" s="1"/>
      <c r="D435" s="1"/>
      <c r="E435" s="1"/>
    </row>
    <row r="436" spans="1:5" ht="15.75">
      <c r="A436" s="1"/>
      <c r="B436" s="1"/>
      <c r="C436" s="1"/>
      <c r="D436" s="1"/>
      <c r="E436" s="1"/>
    </row>
    <row r="437" spans="1:5" ht="15.75">
      <c r="A437" s="1"/>
      <c r="B437" s="1"/>
      <c r="C437" s="1"/>
      <c r="D437" s="1"/>
      <c r="E437" s="1"/>
    </row>
    <row r="438" spans="1:5" ht="15.75">
      <c r="A438" s="1"/>
      <c r="B438" s="1"/>
      <c r="C438" s="1"/>
      <c r="D438" s="1"/>
      <c r="E438" s="1"/>
    </row>
    <row r="439" spans="1:5" ht="15.75">
      <c r="A439" s="1"/>
      <c r="B439" s="1"/>
      <c r="C439" s="1"/>
      <c r="D439" s="1"/>
      <c r="E439" s="1"/>
    </row>
    <row r="440" spans="1:5" ht="15.75">
      <c r="A440" s="1"/>
      <c r="B440" s="1"/>
      <c r="C440" s="1"/>
      <c r="D440" s="1"/>
      <c r="E440" s="1"/>
    </row>
    <row r="441" spans="1:5" ht="15.75">
      <c r="A441" s="1"/>
      <c r="B441" s="1"/>
      <c r="C441" s="1"/>
      <c r="D441" s="1"/>
      <c r="E441" s="1"/>
    </row>
    <row r="442" spans="1:5" ht="15.75">
      <c r="A442" s="1"/>
      <c r="B442" s="1"/>
      <c r="C442" s="1"/>
      <c r="D442" s="1"/>
      <c r="E442" s="1"/>
    </row>
    <row r="443" spans="1:5" ht="15.75">
      <c r="A443" s="1"/>
      <c r="B443" s="1"/>
      <c r="C443" s="1"/>
      <c r="D443" s="1"/>
      <c r="E443" s="1"/>
    </row>
    <row r="444" spans="1:5" ht="15.75">
      <c r="A444" s="1"/>
      <c r="B444" s="1"/>
      <c r="C444" s="1"/>
      <c r="D444" s="1"/>
      <c r="E444" s="1"/>
    </row>
    <row r="445" spans="1:5" ht="15.75">
      <c r="A445" s="1"/>
      <c r="B445" s="1"/>
      <c r="C445" s="1"/>
      <c r="D445" s="1"/>
      <c r="E445" s="1"/>
    </row>
    <row r="446" spans="1:5" ht="15.75">
      <c r="A446" s="1"/>
      <c r="B446" s="1"/>
      <c r="C446" s="1"/>
      <c r="D446" s="1"/>
      <c r="E446" s="1"/>
    </row>
    <row r="447" spans="1:5" ht="15.75">
      <c r="A447" s="1"/>
      <c r="B447" s="1"/>
      <c r="C447" s="1"/>
      <c r="D447" s="1"/>
      <c r="E447" s="1"/>
    </row>
    <row r="448" spans="1:5" ht="15.75">
      <c r="A448" s="1"/>
      <c r="B448" s="1"/>
      <c r="C448" s="1"/>
      <c r="D448" s="1"/>
      <c r="E448" s="1"/>
    </row>
    <row r="449" spans="1:5" ht="15.75">
      <c r="A449" s="1"/>
      <c r="B449" s="1"/>
      <c r="C449" s="1"/>
      <c r="D449" s="1"/>
      <c r="E449" s="1"/>
    </row>
    <row r="450" spans="1:5" ht="15.75">
      <c r="A450" s="1"/>
      <c r="B450" s="1"/>
      <c r="C450" s="1"/>
      <c r="D450" s="1"/>
      <c r="E450" s="1"/>
    </row>
    <row r="451" spans="1:5" ht="15.75">
      <c r="A451" s="1"/>
      <c r="B451" s="1"/>
      <c r="C451" s="1"/>
      <c r="D451" s="1"/>
      <c r="E451" s="1"/>
    </row>
    <row r="452" spans="1:5" ht="15.75">
      <c r="A452" s="1"/>
      <c r="B452" s="1"/>
      <c r="C452" s="1"/>
      <c r="D452" s="1"/>
      <c r="E452" s="1"/>
    </row>
    <row r="453" spans="1:5" ht="15.75">
      <c r="A453" s="1"/>
      <c r="B453" s="1"/>
      <c r="C453" s="1"/>
      <c r="D453" s="1"/>
      <c r="E453" s="1"/>
    </row>
    <row r="454" spans="1:5" ht="15.75">
      <c r="A454" s="1"/>
      <c r="B454" s="1"/>
      <c r="C454" s="1"/>
      <c r="D454" s="1"/>
      <c r="E454" s="1"/>
    </row>
    <row r="455" spans="1:5" ht="15.75">
      <c r="A455" s="1"/>
      <c r="B455" s="1"/>
      <c r="C455" s="1"/>
      <c r="D455" s="1"/>
      <c r="E455" s="1"/>
    </row>
    <row r="456" spans="1:5" ht="15.75">
      <c r="A456" s="1"/>
      <c r="B456" s="1"/>
      <c r="C456" s="1"/>
      <c r="D456" s="1"/>
      <c r="E456" s="1"/>
    </row>
    <row r="457" spans="1:5" ht="15.75">
      <c r="A457" s="1"/>
      <c r="B457" s="1"/>
      <c r="C457" s="1"/>
      <c r="D457" s="1"/>
      <c r="E457" s="1"/>
    </row>
    <row r="458" spans="1:5" ht="15.75">
      <c r="A458" s="1"/>
      <c r="B458" s="1"/>
      <c r="C458" s="1"/>
      <c r="D458" s="1"/>
      <c r="E458" s="1"/>
    </row>
    <row r="459" spans="1:5" ht="15.75">
      <c r="A459" s="1"/>
      <c r="B459" s="1"/>
      <c r="C459" s="1"/>
      <c r="D459" s="1"/>
      <c r="E459" s="1"/>
    </row>
    <row r="460" spans="1:5" ht="15.75">
      <c r="A460" s="1"/>
      <c r="B460" s="1"/>
      <c r="C460" s="1"/>
      <c r="D460" s="1"/>
      <c r="E460" s="1"/>
    </row>
    <row r="461" spans="1:5" ht="15.75">
      <c r="A461" s="1"/>
      <c r="B461" s="1"/>
      <c r="C461" s="1"/>
      <c r="D461" s="1"/>
      <c r="E461" s="1"/>
    </row>
    <row r="462" spans="1:5" ht="15.75">
      <c r="A462" s="1"/>
      <c r="B462" s="1"/>
      <c r="C462" s="1"/>
      <c r="D462" s="1"/>
      <c r="E462" s="1"/>
    </row>
    <row r="463" spans="1:5" ht="15.75">
      <c r="A463" s="1"/>
      <c r="B463" s="1"/>
      <c r="C463" s="1"/>
      <c r="D463" s="1"/>
      <c r="E463" s="1"/>
    </row>
    <row r="464" spans="1:5" ht="15.75">
      <c r="A464" s="1"/>
      <c r="B464" s="1"/>
      <c r="C464" s="1"/>
      <c r="D464" s="1"/>
      <c r="E464" s="1"/>
    </row>
    <row r="465" spans="1:5" ht="15.75">
      <c r="A465" s="1"/>
      <c r="B465" s="1"/>
      <c r="C465" s="1"/>
      <c r="D465" s="1"/>
      <c r="E465" s="1"/>
    </row>
    <row r="466" spans="1:5" ht="15.75">
      <c r="A466" s="1"/>
      <c r="B466" s="1"/>
      <c r="C466" s="1"/>
      <c r="D466" s="1"/>
      <c r="E466" s="1"/>
    </row>
    <row r="467" spans="1:5" ht="15.75">
      <c r="A467" s="1"/>
      <c r="B467" s="1"/>
      <c r="C467" s="1"/>
      <c r="D467" s="1"/>
      <c r="E467" s="1"/>
    </row>
    <row r="468" spans="1:5" ht="15.75">
      <c r="A468" s="1"/>
      <c r="B468" s="1"/>
      <c r="C468" s="1"/>
      <c r="D468" s="1"/>
      <c r="E468" s="1"/>
    </row>
    <row r="469" spans="1:5" ht="15.75">
      <c r="A469" s="1"/>
      <c r="B469" s="1"/>
      <c r="C469" s="1"/>
      <c r="D469" s="1"/>
      <c r="E469" s="1"/>
    </row>
    <row r="470" spans="1:5" ht="15.75">
      <c r="A470" s="1"/>
      <c r="B470" s="1"/>
      <c r="C470" s="1"/>
      <c r="D470" s="1"/>
      <c r="E470" s="1"/>
    </row>
    <row r="471" spans="1:5" ht="15.75">
      <c r="A471" s="1"/>
      <c r="B471" s="1"/>
      <c r="C471" s="1"/>
      <c r="D471" s="1"/>
      <c r="E471" s="1"/>
    </row>
    <row r="472" spans="1:5" ht="15.75">
      <c r="A472" s="1"/>
      <c r="B472" s="1"/>
      <c r="C472" s="1"/>
      <c r="D472" s="1"/>
      <c r="E472" s="1"/>
    </row>
    <row r="473" spans="1:5" ht="15.75">
      <c r="A473" s="1"/>
      <c r="B473" s="1"/>
      <c r="C473" s="1"/>
      <c r="D473" s="1"/>
      <c r="E473" s="1"/>
    </row>
    <row r="474" spans="1:5" ht="15.75">
      <c r="A474" s="1"/>
      <c r="B474" s="1"/>
      <c r="C474" s="1"/>
      <c r="D474" s="1"/>
      <c r="E474" s="1"/>
    </row>
    <row r="475" spans="1:5" ht="15.75">
      <c r="A475" s="1"/>
      <c r="B475" s="1"/>
      <c r="C475" s="1"/>
      <c r="D475" s="1"/>
      <c r="E475" s="1"/>
    </row>
    <row r="476" spans="1:5" ht="15.75">
      <c r="A476" s="1"/>
      <c r="B476" s="1"/>
      <c r="C476" s="1"/>
      <c r="D476" s="1"/>
      <c r="E476" s="1"/>
    </row>
    <row r="477" spans="1:5" ht="15.75">
      <c r="A477" s="1"/>
      <c r="B477" s="1"/>
      <c r="C477" s="1"/>
      <c r="D477" s="1"/>
      <c r="E477" s="1"/>
    </row>
    <row r="478" spans="1:5" ht="15.75">
      <c r="A478" s="1"/>
      <c r="B478" s="1"/>
      <c r="C478" s="1"/>
      <c r="D478" s="1"/>
      <c r="E478" s="1"/>
    </row>
    <row r="479" spans="1:5" ht="15.75">
      <c r="A479" s="1"/>
      <c r="B479" s="1"/>
      <c r="C479" s="1"/>
      <c r="D479" s="1"/>
      <c r="E479" s="1"/>
    </row>
    <row r="480" spans="1:5" ht="15.75">
      <c r="A480" s="1"/>
      <c r="B480" s="1"/>
      <c r="C480" s="1"/>
      <c r="D480" s="1"/>
      <c r="E480" s="1"/>
    </row>
    <row r="481" spans="1:5" ht="15.75">
      <c r="A481" s="1"/>
      <c r="B481" s="1"/>
      <c r="C481" s="1"/>
      <c r="D481" s="1"/>
      <c r="E481" s="1"/>
    </row>
    <row r="482" spans="1:5" ht="15.75">
      <c r="A482" s="1"/>
      <c r="B482" s="1"/>
      <c r="C482" s="1"/>
      <c r="D482" s="1"/>
      <c r="E482" s="1"/>
    </row>
    <row r="483" spans="1:5" ht="15.75">
      <c r="A483" s="1"/>
      <c r="B483" s="1"/>
      <c r="C483" s="1"/>
      <c r="D483" s="1"/>
      <c r="E483" s="1"/>
    </row>
    <row r="484" spans="1:5" ht="15.75">
      <c r="A484" s="1"/>
      <c r="B484" s="1"/>
      <c r="C484" s="1"/>
      <c r="D484" s="1"/>
      <c r="E484" s="1"/>
    </row>
    <row r="485" spans="1:5" ht="15.75">
      <c r="A485" s="1"/>
      <c r="B485" s="1"/>
      <c r="C485" s="1"/>
      <c r="D485" s="1"/>
      <c r="E485" s="1"/>
    </row>
    <row r="486" spans="1:5" ht="15.75">
      <c r="A486" s="1"/>
      <c r="B486" s="1"/>
      <c r="C486" s="1"/>
      <c r="D486" s="1"/>
      <c r="E486" s="1"/>
    </row>
    <row r="487" spans="1:5" ht="15.75">
      <c r="A487" s="1"/>
      <c r="B487" s="1"/>
      <c r="C487" s="1"/>
      <c r="D487" s="1"/>
      <c r="E487" s="1"/>
    </row>
    <row r="488" spans="1:5" ht="15.75">
      <c r="A488" s="1"/>
      <c r="B488" s="1"/>
      <c r="C488" s="1"/>
      <c r="D488" s="1"/>
      <c r="E488" s="1"/>
    </row>
    <row r="489" spans="1:5" ht="15.75">
      <c r="A489" s="1"/>
      <c r="B489" s="1"/>
      <c r="C489" s="1"/>
      <c r="D489" s="1"/>
      <c r="E489" s="1"/>
    </row>
    <row r="490" spans="1:5" ht="15.75">
      <c r="A490" s="1"/>
      <c r="B490" s="1"/>
      <c r="C490" s="1"/>
      <c r="D490" s="1"/>
      <c r="E490" s="1"/>
    </row>
    <row r="491" spans="1:5" ht="15.75">
      <c r="A491" s="1"/>
      <c r="B491" s="1"/>
      <c r="C491" s="1"/>
      <c r="D491" s="1"/>
      <c r="E491" s="1"/>
    </row>
    <row r="492" spans="1:5" ht="15.75">
      <c r="A492" s="1"/>
      <c r="B492" s="1"/>
      <c r="C492" s="1"/>
      <c r="D492" s="1"/>
      <c r="E492" s="1"/>
    </row>
    <row r="493" spans="1:5" ht="15.75">
      <c r="A493" s="1"/>
      <c r="B493" s="1"/>
      <c r="C493" s="1"/>
      <c r="D493" s="1"/>
      <c r="E493" s="1"/>
    </row>
    <row r="494" spans="1:5" ht="15.75">
      <c r="A494" s="1"/>
      <c r="B494" s="1"/>
      <c r="C494" s="1"/>
      <c r="D494" s="1"/>
      <c r="E494" s="1"/>
    </row>
    <row r="495" spans="1:5" ht="15.75">
      <c r="A495" s="1"/>
      <c r="B495" s="1"/>
      <c r="C495" s="1"/>
      <c r="D495" s="1"/>
      <c r="E495" s="1"/>
    </row>
    <row r="496" spans="1:5" ht="15.75">
      <c r="A496" s="1"/>
      <c r="B496" s="1"/>
      <c r="C496" s="1"/>
      <c r="D496" s="1"/>
      <c r="E496" s="1"/>
    </row>
    <row r="497" spans="1:5" ht="15.75">
      <c r="A497" s="1"/>
      <c r="B497" s="1"/>
      <c r="C497" s="1"/>
      <c r="D497" s="1"/>
      <c r="E497" s="1"/>
    </row>
    <row r="498" spans="1:5" ht="15.75">
      <c r="A498" s="1"/>
      <c r="B498" s="1"/>
      <c r="C498" s="1"/>
      <c r="D498" s="1"/>
      <c r="E498" s="1"/>
    </row>
    <row r="499" spans="1:5" ht="15.75">
      <c r="A499" s="1"/>
      <c r="B499" s="1"/>
      <c r="C499" s="1"/>
      <c r="D499" s="1"/>
      <c r="E499" s="1"/>
    </row>
    <row r="500" spans="1:5" ht="15.75">
      <c r="A500" s="1"/>
      <c r="B500" s="1"/>
      <c r="C500" s="1"/>
      <c r="D500" s="1"/>
      <c r="E500" s="1"/>
    </row>
    <row r="501" spans="1:5" ht="15.75">
      <c r="A501" s="1"/>
      <c r="B501" s="1"/>
      <c r="C501" s="1"/>
      <c r="D501" s="1"/>
      <c r="E501" s="1"/>
    </row>
    <row r="502" spans="1:5" ht="15.75">
      <c r="A502" s="1"/>
      <c r="B502" s="1"/>
      <c r="C502" s="1"/>
      <c r="D502" s="1"/>
      <c r="E502" s="1"/>
    </row>
    <row r="503" spans="1:5" ht="15.75">
      <c r="A503" s="1"/>
      <c r="B503" s="1"/>
      <c r="C503" s="1"/>
      <c r="D503" s="1"/>
      <c r="E503" s="1"/>
    </row>
    <row r="504" spans="1:5" ht="15.75">
      <c r="A504" s="1"/>
      <c r="B504" s="1"/>
      <c r="C504" s="1"/>
      <c r="D504" s="1"/>
      <c r="E504" s="1"/>
    </row>
    <row r="505" spans="1:5" ht="15.75">
      <c r="A505" s="1"/>
      <c r="B505" s="1"/>
      <c r="C505" s="1"/>
      <c r="D505" s="1"/>
      <c r="E505" s="1"/>
    </row>
    <row r="506" spans="1:5" ht="15.75">
      <c r="A506" s="1"/>
      <c r="B506" s="1"/>
      <c r="C506" s="1"/>
      <c r="D506" s="1"/>
      <c r="E506" s="1"/>
    </row>
    <row r="507" spans="1:5" ht="15.75">
      <c r="A507" s="1"/>
      <c r="B507" s="1"/>
      <c r="C507" s="1"/>
      <c r="D507" s="1"/>
      <c r="E507" s="1"/>
    </row>
    <row r="508" spans="1:5" ht="15.75">
      <c r="A508" s="1"/>
      <c r="B508" s="1"/>
      <c r="C508" s="1"/>
      <c r="D508" s="1"/>
      <c r="E508" s="1"/>
    </row>
    <row r="509" spans="1:5" ht="15.75">
      <c r="A509" s="1"/>
      <c r="B509" s="1"/>
      <c r="C509" s="1"/>
      <c r="D509" s="1"/>
      <c r="E509" s="1"/>
    </row>
    <row r="510" spans="1:5" ht="15.75">
      <c r="A510" s="1"/>
      <c r="B510" s="1"/>
      <c r="C510" s="1"/>
      <c r="D510" s="1"/>
      <c r="E510" s="1"/>
    </row>
    <row r="511" spans="1:5" ht="15.75">
      <c r="A511" s="1"/>
      <c r="B511" s="1"/>
      <c r="C511" s="1"/>
      <c r="D511" s="1"/>
      <c r="E511" s="1"/>
    </row>
    <row r="512" spans="1:5" ht="15.75">
      <c r="A512" s="1"/>
      <c r="B512" s="1"/>
      <c r="C512" s="1"/>
      <c r="D512" s="1"/>
      <c r="E512" s="1"/>
    </row>
    <row r="513" spans="1:5" ht="15.75">
      <c r="A513" s="1"/>
      <c r="B513" s="1"/>
      <c r="C513" s="1"/>
      <c r="D513" s="1"/>
      <c r="E513" s="1"/>
    </row>
    <row r="514" spans="1:5" ht="15.75">
      <c r="A514" s="1"/>
      <c r="B514" s="1"/>
      <c r="C514" s="1"/>
      <c r="D514" s="1"/>
      <c r="E514" s="1"/>
    </row>
    <row r="515" spans="1:5" ht="15.75">
      <c r="A515" s="1"/>
      <c r="B515" s="1"/>
      <c r="C515" s="1"/>
      <c r="D515" s="1"/>
      <c r="E515" s="1"/>
    </row>
    <row r="516" spans="1:5" ht="15.75">
      <c r="A516" s="1"/>
      <c r="B516" s="1"/>
      <c r="C516" s="1"/>
      <c r="D516" s="1"/>
      <c r="E516" s="1"/>
    </row>
    <row r="517" spans="1:5" ht="15.75">
      <c r="A517" s="1"/>
      <c r="B517" s="1"/>
      <c r="C517" s="1"/>
      <c r="D517" s="1"/>
      <c r="E517" s="1"/>
    </row>
    <row r="518" spans="1:5" ht="15.75">
      <c r="A518" s="1"/>
      <c r="B518" s="1"/>
      <c r="C518" s="1"/>
      <c r="D518" s="1"/>
      <c r="E518" s="1"/>
    </row>
    <row r="519" spans="1:5" ht="15.75">
      <c r="A519" s="1"/>
      <c r="B519" s="1"/>
      <c r="C519" s="1"/>
      <c r="D519" s="1"/>
      <c r="E519" s="1"/>
    </row>
    <row r="520" spans="1:5" ht="15.75">
      <c r="A520" s="1"/>
      <c r="B520" s="1"/>
      <c r="C520" s="1"/>
      <c r="D520" s="1"/>
      <c r="E520" s="1"/>
    </row>
    <row r="521" spans="1:5" ht="15.75">
      <c r="A521" s="1"/>
      <c r="B521" s="1"/>
      <c r="C521" s="1"/>
      <c r="D521" s="1"/>
      <c r="E521" s="1"/>
    </row>
    <row r="522" spans="1:5" ht="15.75">
      <c r="A522" s="1"/>
      <c r="B522" s="1"/>
      <c r="C522" s="1"/>
      <c r="D522" s="1"/>
      <c r="E522" s="1"/>
    </row>
    <row r="523" spans="1:5" ht="15.75">
      <c r="A523" s="1"/>
      <c r="B523" s="1"/>
      <c r="C523" s="1"/>
      <c r="D523" s="1"/>
      <c r="E523" s="1"/>
    </row>
    <row r="524" spans="1:5" ht="15.75">
      <c r="A524" s="1"/>
      <c r="B524" s="1"/>
      <c r="C524" s="1"/>
      <c r="D524" s="1"/>
      <c r="E524" s="1"/>
    </row>
    <row r="525" spans="1:5" ht="15.75">
      <c r="A525" s="1"/>
      <c r="B525" s="1"/>
      <c r="C525" s="1"/>
      <c r="D525" s="1"/>
      <c r="E525" s="1"/>
    </row>
    <row r="526" spans="1:5" ht="15.75">
      <c r="A526" s="1"/>
      <c r="B526" s="1"/>
      <c r="C526" s="1"/>
      <c r="D526" s="1"/>
      <c r="E526" s="1"/>
    </row>
    <row r="527" spans="1:5" ht="15.75">
      <c r="A527" s="1"/>
      <c r="B527" s="1"/>
      <c r="C527" s="1"/>
      <c r="D527" s="1"/>
      <c r="E527" s="1"/>
    </row>
    <row r="528" spans="1:5" ht="15.75">
      <c r="A528" s="1"/>
      <c r="B528" s="1"/>
      <c r="C528" s="1"/>
      <c r="D528" s="1"/>
      <c r="E528" s="1"/>
    </row>
    <row r="529" spans="1:5" ht="15.75">
      <c r="A529" s="1"/>
      <c r="B529" s="1"/>
      <c r="C529" s="1"/>
      <c r="D529" s="1"/>
      <c r="E529" s="1"/>
    </row>
    <row r="530" spans="1:5" ht="15.75">
      <c r="A530" s="1"/>
      <c r="B530" s="1"/>
      <c r="C530" s="1"/>
      <c r="D530" s="1"/>
      <c r="E530" s="1"/>
    </row>
    <row r="531" spans="1:5" ht="15.75">
      <c r="A531" s="1"/>
      <c r="B531" s="1"/>
      <c r="C531" s="1"/>
      <c r="D531" s="1"/>
      <c r="E531" s="1"/>
    </row>
    <row r="532" spans="1:5" ht="15.75">
      <c r="A532" s="1"/>
      <c r="B532" s="1"/>
      <c r="C532" s="1"/>
      <c r="D532" s="1"/>
      <c r="E532" s="1"/>
    </row>
    <row r="533" spans="1:5" ht="15.75">
      <c r="A533" s="1"/>
      <c r="B533" s="1"/>
      <c r="C533" s="1"/>
      <c r="D533" s="1"/>
      <c r="E533" s="1"/>
    </row>
    <row r="534" spans="1:5" ht="15.75">
      <c r="A534" s="1"/>
      <c r="B534" s="1"/>
      <c r="C534" s="1"/>
      <c r="D534" s="1"/>
      <c r="E534" s="1"/>
    </row>
    <row r="535" spans="1:5" ht="15.75">
      <c r="A535" s="1"/>
      <c r="B535" s="1"/>
      <c r="C535" s="1"/>
      <c r="D535" s="1"/>
      <c r="E535" s="1"/>
    </row>
    <row r="536" spans="1:5" ht="15.75">
      <c r="A536" s="1"/>
      <c r="B536" s="1"/>
      <c r="C536" s="1"/>
      <c r="D536" s="1"/>
      <c r="E536" s="1"/>
    </row>
    <row r="537" spans="1:5" ht="15.75">
      <c r="A537" s="1"/>
      <c r="B537" s="1"/>
      <c r="C537" s="1"/>
      <c r="D537" s="1"/>
      <c r="E537" s="1"/>
    </row>
    <row r="538" spans="1:5" ht="15.75">
      <c r="A538" s="1"/>
      <c r="B538" s="1"/>
      <c r="C538" s="1"/>
      <c r="D538" s="1"/>
      <c r="E538" s="1"/>
    </row>
    <row r="539" spans="1:5" ht="15.75">
      <c r="A539" s="1"/>
      <c r="B539" s="1"/>
      <c r="C539" s="1"/>
      <c r="D539" s="1"/>
      <c r="E539" s="1"/>
    </row>
    <row r="540" spans="1:5" ht="15.75">
      <c r="A540" s="1"/>
      <c r="B540" s="1"/>
      <c r="C540" s="1"/>
      <c r="D540" s="1"/>
      <c r="E540" s="1"/>
    </row>
    <row r="541" spans="1:5" ht="15.75">
      <c r="A541" s="1"/>
      <c r="B541" s="1"/>
      <c r="C541" s="1"/>
      <c r="D541" s="1"/>
      <c r="E541" s="1"/>
    </row>
    <row r="542" spans="1:5" ht="15.75">
      <c r="A542" s="1"/>
      <c r="B542" s="1"/>
      <c r="C542" s="1"/>
      <c r="D542" s="1"/>
      <c r="E542" s="1"/>
    </row>
    <row r="543" spans="1:5" ht="15.75">
      <c r="A543" s="1"/>
      <c r="B543" s="1"/>
      <c r="C543" s="1"/>
      <c r="D543" s="1"/>
      <c r="E543" s="1"/>
    </row>
    <row r="544" spans="1:5" ht="15.75">
      <c r="A544" s="1"/>
      <c r="B544" s="1"/>
      <c r="C544" s="1"/>
      <c r="D544" s="1"/>
      <c r="E544" s="1"/>
    </row>
    <row r="545" spans="1:5" ht="15.75">
      <c r="A545" s="1"/>
      <c r="B545" s="1"/>
      <c r="C545" s="1"/>
      <c r="D545" s="1"/>
      <c r="E545" s="1"/>
    </row>
    <row r="546" spans="1:5" ht="15.75">
      <c r="A546" s="1"/>
      <c r="B546" s="1"/>
      <c r="C546" s="1"/>
      <c r="D546" s="1"/>
      <c r="E546" s="1"/>
    </row>
    <row r="547" spans="1:5" ht="15.75">
      <c r="A547" s="1"/>
      <c r="B547" s="1"/>
      <c r="C547" s="1"/>
      <c r="D547" s="1"/>
      <c r="E547" s="1"/>
    </row>
    <row r="548" spans="1:5" ht="15.75">
      <c r="A548" s="1"/>
      <c r="B548" s="1"/>
      <c r="C548" s="1"/>
      <c r="D548" s="1"/>
      <c r="E548" s="1"/>
    </row>
    <row r="549" spans="1:5" ht="15.75">
      <c r="A549" s="1"/>
      <c r="B549" s="1"/>
      <c r="C549" s="1"/>
      <c r="D549" s="1"/>
      <c r="E549" s="1"/>
    </row>
    <row r="550" spans="1:5" ht="15.75">
      <c r="A550" s="1"/>
      <c r="B550" s="1"/>
      <c r="C550" s="1"/>
      <c r="D550" s="1"/>
      <c r="E550" s="1"/>
    </row>
    <row r="551" spans="1:5" ht="15.75">
      <c r="A551" s="1"/>
      <c r="B551" s="1"/>
      <c r="C551" s="1"/>
      <c r="D551" s="1"/>
      <c r="E551" s="1"/>
    </row>
    <row r="552" spans="1:5" ht="15.75">
      <c r="A552" s="1"/>
      <c r="B552" s="1"/>
      <c r="C552" s="1"/>
      <c r="D552" s="1"/>
      <c r="E552" s="1"/>
    </row>
    <row r="553" spans="1:5" ht="15.75">
      <c r="A553" s="1"/>
      <c r="B553" s="1"/>
      <c r="C553" s="1"/>
      <c r="D553" s="1"/>
      <c r="E553" s="1"/>
    </row>
    <row r="554" spans="1:5" ht="15.75">
      <c r="A554" s="1"/>
      <c r="B554" s="1"/>
      <c r="C554" s="1"/>
      <c r="D554" s="1"/>
      <c r="E554" s="1"/>
    </row>
    <row r="555" spans="1:5" ht="15.75">
      <c r="A555" s="1"/>
      <c r="B555" s="1"/>
      <c r="C555" s="1"/>
      <c r="D555" s="1"/>
      <c r="E555" s="1"/>
    </row>
    <row r="556" spans="1:5" ht="15.75">
      <c r="A556" s="1"/>
      <c r="B556" s="1"/>
      <c r="C556" s="1"/>
      <c r="D556" s="1"/>
      <c r="E556" s="1"/>
    </row>
    <row r="557" spans="1:5" ht="15.75">
      <c r="A557" s="1"/>
      <c r="B557" s="1"/>
      <c r="C557" s="1"/>
      <c r="D557" s="1"/>
      <c r="E557" s="1"/>
    </row>
    <row r="558" spans="1:5" ht="15.75">
      <c r="A558" s="1"/>
      <c r="B558" s="1"/>
      <c r="C558" s="1"/>
      <c r="D558" s="1"/>
      <c r="E558" s="1"/>
    </row>
    <row r="559" spans="1:5" ht="15.75">
      <c r="A559" s="1"/>
      <c r="B559" s="1"/>
      <c r="C559" s="1"/>
      <c r="D559" s="1"/>
      <c r="E559" s="1"/>
    </row>
    <row r="560" spans="1:5" ht="15.75">
      <c r="A560" s="1"/>
      <c r="B560" s="1"/>
      <c r="C560" s="1"/>
      <c r="D560" s="1"/>
      <c r="E560" s="1"/>
    </row>
    <row r="561" spans="1:5" ht="15.75">
      <c r="A561" s="1"/>
      <c r="B561" s="1"/>
      <c r="C561" s="1"/>
      <c r="D561" s="1"/>
      <c r="E561" s="1"/>
    </row>
    <row r="562" spans="1:5" ht="15.75">
      <c r="A562" s="1"/>
      <c r="B562" s="1"/>
      <c r="C562" s="1"/>
      <c r="D562" s="1"/>
      <c r="E562" s="1"/>
    </row>
    <row r="563" spans="1:5" ht="15.75">
      <c r="A563" s="1"/>
      <c r="B563" s="1"/>
      <c r="C563" s="1"/>
      <c r="D563" s="1"/>
      <c r="E563" s="1"/>
    </row>
    <row r="564" spans="1:5" ht="15.75">
      <c r="A564" s="1"/>
      <c r="B564" s="1"/>
      <c r="C564" s="1"/>
      <c r="D564" s="1"/>
      <c r="E564" s="1"/>
    </row>
    <row r="565" spans="1:5" ht="15.75">
      <c r="A565" s="1"/>
      <c r="B565" s="1"/>
      <c r="C565" s="1"/>
      <c r="D565" s="1"/>
      <c r="E565" s="1"/>
    </row>
    <row r="566" spans="1:5" ht="15.75">
      <c r="A566" s="1"/>
      <c r="B566" s="1"/>
      <c r="C566" s="1"/>
      <c r="D566" s="1"/>
      <c r="E566" s="1"/>
    </row>
    <row r="567" spans="1:5" ht="15.75">
      <c r="A567" s="1"/>
      <c r="B567" s="1"/>
      <c r="C567" s="1"/>
      <c r="D567" s="1"/>
      <c r="E567" s="1"/>
    </row>
    <row r="568" spans="1:5" ht="15.75">
      <c r="A568" s="1"/>
      <c r="B568" s="1"/>
      <c r="C568" s="1"/>
      <c r="D568" s="1"/>
      <c r="E568" s="1"/>
    </row>
    <row r="569" spans="1:5" ht="15.75">
      <c r="A569" s="1"/>
      <c r="B569" s="1"/>
      <c r="C569" s="1"/>
      <c r="D569" s="1"/>
      <c r="E569" s="1"/>
    </row>
    <row r="570" spans="1:5" ht="15.75">
      <c r="A570" s="1"/>
      <c r="B570" s="1"/>
      <c r="C570" s="1"/>
      <c r="D570" s="1"/>
      <c r="E570" s="1"/>
    </row>
    <row r="571" spans="1:5" ht="15.75">
      <c r="A571" s="1"/>
      <c r="B571" s="1"/>
      <c r="C571" s="1"/>
      <c r="D571" s="1"/>
      <c r="E571" s="1"/>
    </row>
    <row r="572" spans="1:5" ht="15.75">
      <c r="A572" s="1"/>
      <c r="B572" s="1"/>
      <c r="C572" s="1"/>
      <c r="D572" s="1"/>
      <c r="E572" s="1"/>
    </row>
    <row r="573" spans="1:5" ht="15.75">
      <c r="A573" s="1"/>
      <c r="B573" s="1"/>
      <c r="C573" s="1"/>
      <c r="D573" s="1"/>
      <c r="E573" s="1"/>
    </row>
    <row r="574" spans="1:5" ht="15.75">
      <c r="A574" s="1"/>
      <c r="B574" s="1"/>
      <c r="C574" s="1"/>
      <c r="D574" s="1"/>
      <c r="E574" s="1"/>
    </row>
    <row r="575" spans="1:5" ht="15.75">
      <c r="A575" s="1"/>
      <c r="B575" s="1"/>
      <c r="C575" s="1"/>
      <c r="D575" s="1"/>
      <c r="E575" s="1"/>
    </row>
    <row r="576" spans="1:5" ht="15.75">
      <c r="A576" s="1"/>
      <c r="B576" s="1"/>
      <c r="C576" s="1"/>
      <c r="D576" s="1"/>
      <c r="E576" s="1"/>
    </row>
    <row r="577" spans="1:5" ht="15.75">
      <c r="A577" s="1"/>
      <c r="B577" s="1"/>
      <c r="C577" s="1"/>
      <c r="D577" s="1"/>
      <c r="E577" s="1"/>
    </row>
    <row r="578" spans="1:5" ht="15.75">
      <c r="A578" s="1"/>
      <c r="B578" s="1"/>
      <c r="C578" s="1"/>
      <c r="D578" s="1"/>
      <c r="E578" s="1"/>
    </row>
    <row r="579" spans="1:5" ht="15.75">
      <c r="A579" s="1"/>
      <c r="B579" s="1"/>
      <c r="C579" s="1"/>
      <c r="D579" s="1"/>
      <c r="E579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  <row r="885" spans="1:5" ht="15.75">
      <c r="A885" s="1"/>
      <c r="B885" s="1"/>
      <c r="C885" s="1"/>
      <c r="D885" s="1"/>
      <c r="E885" s="1"/>
    </row>
    <row r="886" spans="1:5" ht="15.75">
      <c r="A886" s="1"/>
      <c r="B886" s="1"/>
      <c r="C886" s="1"/>
      <c r="D886" s="1"/>
      <c r="E886" s="1"/>
    </row>
    <row r="887" spans="1:5" ht="15.75">
      <c r="A887" s="1"/>
      <c r="B887" s="1"/>
      <c r="C887" s="1"/>
      <c r="D887" s="1"/>
      <c r="E887" s="1"/>
    </row>
    <row r="888" spans="1:5" ht="15.75">
      <c r="A888" s="1"/>
      <c r="B888" s="1"/>
      <c r="C888" s="1"/>
      <c r="D888" s="1"/>
      <c r="E888" s="1"/>
    </row>
    <row r="889" spans="1:5" ht="15.75">
      <c r="A889" s="1"/>
      <c r="B889" s="1"/>
      <c r="C889" s="1"/>
      <c r="D889" s="1"/>
      <c r="E889" s="1"/>
    </row>
    <row r="890" spans="1:5" ht="15.75">
      <c r="A890" s="1"/>
      <c r="B890" s="1"/>
      <c r="C890" s="1"/>
      <c r="D890" s="1"/>
      <c r="E890" s="1"/>
    </row>
    <row r="891" spans="1:5" ht="15.75">
      <c r="A891" s="1"/>
      <c r="B891" s="1"/>
      <c r="C891" s="1"/>
      <c r="D891" s="1"/>
      <c r="E891" s="1"/>
    </row>
    <row r="892" spans="1:5" ht="15.75">
      <c r="A892" s="1"/>
      <c r="B892" s="1"/>
      <c r="C892" s="1"/>
      <c r="D892" s="1"/>
      <c r="E892" s="1"/>
    </row>
    <row r="893" spans="1:5" ht="15.75">
      <c r="A893" s="1"/>
      <c r="B893" s="1"/>
      <c r="C893" s="1"/>
      <c r="D893" s="1"/>
      <c r="E893" s="1"/>
    </row>
    <row r="894" spans="1:5" ht="15.75">
      <c r="A894" s="1"/>
      <c r="B894" s="1"/>
      <c r="C894" s="1"/>
      <c r="D894" s="1"/>
      <c r="E894" s="1"/>
    </row>
    <row r="895" spans="1:5" ht="15.75">
      <c r="A895" s="1"/>
      <c r="B895" s="1"/>
      <c r="C895" s="1"/>
      <c r="D895" s="1"/>
      <c r="E895" s="1"/>
    </row>
    <row r="896" spans="1:5" ht="15.75">
      <c r="A896" s="1"/>
      <c r="B896" s="1"/>
      <c r="C896" s="1"/>
      <c r="D896" s="1"/>
      <c r="E896" s="1"/>
    </row>
    <row r="897" spans="1:5" ht="15.75">
      <c r="A897" s="1"/>
      <c r="B897" s="1"/>
      <c r="C897" s="1"/>
      <c r="D897" s="1"/>
      <c r="E897" s="1"/>
    </row>
    <row r="898" spans="1:5" ht="15.75">
      <c r="A898" s="1"/>
      <c r="B898" s="1"/>
      <c r="C898" s="1"/>
      <c r="D898" s="1"/>
      <c r="E898" s="1"/>
    </row>
    <row r="899" spans="1:5" ht="15.75">
      <c r="A899" s="1"/>
      <c r="B899" s="1"/>
      <c r="C899" s="1"/>
      <c r="D899" s="1"/>
      <c r="E899" s="1"/>
    </row>
    <row r="900" spans="1:5" ht="15.75">
      <c r="A900" s="1"/>
      <c r="B900" s="1"/>
      <c r="C900" s="1"/>
      <c r="D900" s="1"/>
      <c r="E900" s="1"/>
    </row>
    <row r="901" spans="1:5" ht="15.75">
      <c r="A901" s="1"/>
      <c r="B901" s="1"/>
      <c r="C901" s="1"/>
      <c r="D901" s="1"/>
      <c r="E901" s="1"/>
    </row>
    <row r="902" spans="1:5" ht="15.75">
      <c r="A902" s="1"/>
      <c r="B902" s="1"/>
      <c r="C902" s="1"/>
      <c r="D902" s="1"/>
      <c r="E902" s="1"/>
    </row>
    <row r="903" spans="1:5" ht="15.75">
      <c r="A903" s="1"/>
      <c r="B903" s="1"/>
      <c r="C903" s="1"/>
      <c r="D903" s="1"/>
      <c r="E903" s="1"/>
    </row>
    <row r="904" spans="1:5" ht="15.75">
      <c r="A904" s="1"/>
      <c r="B904" s="1"/>
      <c r="C904" s="1"/>
      <c r="D904" s="1"/>
      <c r="E904" s="1"/>
    </row>
    <row r="905" spans="1:5" ht="15.75">
      <c r="A905" s="1"/>
      <c r="B905" s="1"/>
      <c r="C905" s="1"/>
      <c r="D905" s="1"/>
      <c r="E905" s="1"/>
    </row>
    <row r="906" spans="1:5" ht="15.75">
      <c r="A906" s="1"/>
      <c r="B906" s="1"/>
      <c r="C906" s="1"/>
      <c r="D906" s="1"/>
      <c r="E906" s="1"/>
    </row>
    <row r="907" spans="1:5" ht="15.75">
      <c r="A907" s="1"/>
      <c r="B907" s="1"/>
      <c r="C907" s="1"/>
      <c r="D907" s="1"/>
      <c r="E907" s="1"/>
    </row>
    <row r="908" spans="1:5" ht="15.75">
      <c r="A908" s="1"/>
      <c r="B908" s="1"/>
      <c r="C908" s="1"/>
      <c r="D908" s="1"/>
      <c r="E908" s="1"/>
    </row>
    <row r="909" spans="1:5" ht="15.75">
      <c r="A909" s="1"/>
      <c r="B909" s="1"/>
      <c r="C909" s="1"/>
      <c r="D909" s="1"/>
      <c r="E909" s="1"/>
    </row>
    <row r="910" spans="1:5" ht="15.75">
      <c r="A910" s="1"/>
      <c r="B910" s="1"/>
      <c r="C910" s="1"/>
      <c r="D910" s="1"/>
      <c r="E910" s="1"/>
    </row>
    <row r="911" spans="1:5" ht="15.75">
      <c r="A911" s="1"/>
      <c r="B911" s="1"/>
      <c r="C911" s="1"/>
      <c r="D911" s="1"/>
      <c r="E911" s="1"/>
    </row>
    <row r="912" spans="1:5" ht="15.75">
      <c r="A912" s="1"/>
      <c r="B912" s="1"/>
      <c r="C912" s="1"/>
      <c r="D912" s="1"/>
      <c r="E912" s="1"/>
    </row>
    <row r="913" spans="1:5" ht="15.75">
      <c r="A913" s="1"/>
      <c r="B913" s="1"/>
      <c r="C913" s="1"/>
      <c r="D913" s="1"/>
      <c r="E913" s="1"/>
    </row>
    <row r="914" spans="1:5" ht="15.75">
      <c r="A914" s="1"/>
      <c r="B914" s="1"/>
      <c r="C914" s="1"/>
      <c r="D914" s="1"/>
      <c r="E914" s="1"/>
    </row>
    <row r="915" spans="1:5" ht="15.75">
      <c r="A915" s="1"/>
      <c r="B915" s="1"/>
      <c r="C915" s="1"/>
      <c r="D915" s="1"/>
      <c r="E915" s="1"/>
    </row>
    <row r="916" spans="1:5" ht="15.75">
      <c r="A916" s="1"/>
      <c r="B916" s="1"/>
      <c r="C916" s="1"/>
      <c r="D916" s="1"/>
      <c r="E916" s="1"/>
    </row>
    <row r="917" spans="1:5" ht="15.75">
      <c r="A917" s="1"/>
      <c r="B917" s="1"/>
      <c r="C917" s="1"/>
      <c r="D917" s="1"/>
      <c r="E917" s="1"/>
    </row>
    <row r="918" spans="1:5" ht="15.75">
      <c r="A918" s="1"/>
      <c r="B918" s="1"/>
      <c r="C918" s="1"/>
      <c r="D918" s="1"/>
      <c r="E918" s="1"/>
    </row>
    <row r="919" spans="1:5" ht="15.75">
      <c r="A919" s="1"/>
      <c r="B919" s="1"/>
      <c r="C919" s="1"/>
      <c r="D919" s="1"/>
      <c r="E919" s="1"/>
    </row>
    <row r="920" spans="1:5" ht="15.75">
      <c r="A920" s="1"/>
      <c r="B920" s="1"/>
      <c r="C920" s="1"/>
      <c r="D920" s="1"/>
      <c r="E920" s="1"/>
    </row>
    <row r="921" spans="1:5" ht="15.75">
      <c r="A921" s="1"/>
      <c r="B921" s="1"/>
      <c r="C921" s="1"/>
      <c r="D921" s="1"/>
      <c r="E921" s="1"/>
    </row>
    <row r="922" spans="1:5" ht="15.75">
      <c r="A922" s="1"/>
      <c r="B922" s="1"/>
      <c r="C922" s="1"/>
      <c r="D922" s="1"/>
      <c r="E922" s="1"/>
    </row>
    <row r="923" spans="1:5" ht="15.75">
      <c r="A923" s="1"/>
      <c r="B923" s="1"/>
      <c r="C923" s="1"/>
      <c r="D923" s="1"/>
      <c r="E923" s="1"/>
    </row>
    <row r="924" spans="1:5" ht="15.75">
      <c r="A924" s="1"/>
      <c r="B924" s="1"/>
      <c r="C924" s="1"/>
      <c r="D924" s="1"/>
      <c r="E924" s="1"/>
    </row>
    <row r="925" spans="1:5" ht="15.75">
      <c r="A925" s="1"/>
      <c r="B925" s="1"/>
      <c r="C925" s="1"/>
      <c r="D925" s="1"/>
      <c r="E925" s="1"/>
    </row>
    <row r="926" spans="1:5" ht="15.75">
      <c r="A926" s="1"/>
      <c r="B926" s="1"/>
      <c r="C926" s="1"/>
      <c r="D926" s="1"/>
      <c r="E926" s="1"/>
    </row>
    <row r="927" spans="1:5" ht="15.75">
      <c r="A927" s="1"/>
      <c r="B927" s="1"/>
      <c r="C927" s="1"/>
      <c r="D927" s="1"/>
      <c r="E927" s="1"/>
    </row>
    <row r="928" spans="1:5" ht="15.75">
      <c r="A928" s="1"/>
      <c r="B928" s="1"/>
      <c r="C928" s="1"/>
      <c r="D928" s="1"/>
      <c r="E928" s="1"/>
    </row>
    <row r="929" spans="1:5" ht="15.75">
      <c r="A929" s="1"/>
      <c r="B929" s="1"/>
      <c r="C929" s="1"/>
      <c r="D929" s="1"/>
      <c r="E929" s="1"/>
    </row>
    <row r="930" spans="1:5" ht="15.75">
      <c r="A930" s="1"/>
      <c r="B930" s="1"/>
      <c r="C930" s="1"/>
      <c r="D930" s="1"/>
      <c r="E930" s="1"/>
    </row>
    <row r="931" spans="1:5" ht="15.75">
      <c r="A931" s="1"/>
      <c r="B931" s="1"/>
      <c r="C931" s="1"/>
      <c r="D931" s="1"/>
      <c r="E931" s="1"/>
    </row>
    <row r="932" spans="1:5" ht="15.75">
      <c r="A932" s="1"/>
      <c r="B932" s="1"/>
      <c r="C932" s="1"/>
      <c r="D932" s="1"/>
      <c r="E932" s="1"/>
    </row>
    <row r="933" spans="1:5" ht="15.75">
      <c r="A933" s="1"/>
      <c r="B933" s="1"/>
      <c r="C933" s="1"/>
      <c r="D933" s="1"/>
      <c r="E933" s="1"/>
    </row>
    <row r="934" spans="1:5" ht="15.75">
      <c r="A934" s="1"/>
      <c r="B934" s="1"/>
      <c r="C934" s="1"/>
      <c r="D934" s="1"/>
      <c r="E934" s="1"/>
    </row>
    <row r="935" spans="1:5" ht="15.75">
      <c r="A935" s="1"/>
      <c r="B935" s="1"/>
      <c r="C935" s="1"/>
      <c r="D935" s="1"/>
      <c r="E935" s="1"/>
    </row>
    <row r="936" spans="1:5" ht="15.75">
      <c r="A936" s="1"/>
      <c r="B936" s="1"/>
      <c r="C936" s="1"/>
      <c r="D936" s="1"/>
      <c r="E936" s="1"/>
    </row>
    <row r="937" spans="1:5" ht="15.75">
      <c r="A937" s="1"/>
      <c r="B937" s="1"/>
      <c r="C937" s="1"/>
      <c r="D937" s="1"/>
      <c r="E937" s="1"/>
    </row>
    <row r="938" spans="1:5" ht="15.75">
      <c r="A938" s="1"/>
      <c r="B938" s="1"/>
      <c r="C938" s="1"/>
      <c r="D938" s="1"/>
      <c r="E938" s="1"/>
    </row>
    <row r="939" spans="1:5" ht="15.75">
      <c r="A939" s="1"/>
      <c r="B939" s="1"/>
      <c r="C939" s="1"/>
      <c r="D939" s="1"/>
      <c r="E939" s="1"/>
    </row>
    <row r="940" spans="1:5" ht="15.75">
      <c r="A940" s="1"/>
      <c r="B940" s="1"/>
      <c r="C940" s="1"/>
      <c r="D940" s="1"/>
      <c r="E940" s="1"/>
    </row>
    <row r="941" spans="1:5" ht="15.75">
      <c r="A941" s="1"/>
      <c r="B941" s="1"/>
      <c r="C941" s="1"/>
      <c r="D941" s="1"/>
      <c r="E941" s="1"/>
    </row>
    <row r="942" spans="1:5" ht="15.75">
      <c r="A942" s="1"/>
      <c r="B942" s="1"/>
      <c r="C942" s="1"/>
      <c r="D942" s="1"/>
      <c r="E942" s="1"/>
    </row>
    <row r="943" spans="1:5" ht="15.75">
      <c r="A943" s="1"/>
      <c r="B943" s="1"/>
      <c r="C943" s="1"/>
      <c r="D943" s="1"/>
      <c r="E943" s="1"/>
    </row>
    <row r="944" spans="1:5" ht="15.75">
      <c r="A944" s="1"/>
      <c r="B944" s="1"/>
      <c r="C944" s="1"/>
      <c r="D944" s="1"/>
      <c r="E944" s="1"/>
    </row>
    <row r="945" spans="1:5" ht="15.75">
      <c r="A945" s="1"/>
      <c r="B945" s="1"/>
      <c r="C945" s="1"/>
      <c r="D945" s="1"/>
      <c r="E945" s="1"/>
    </row>
    <row r="946" spans="1:5" ht="15.75">
      <c r="A946" s="1"/>
      <c r="B946" s="1"/>
      <c r="C946" s="1"/>
      <c r="D946" s="1"/>
      <c r="E946" s="1"/>
    </row>
    <row r="947" spans="1:5" ht="15.75">
      <c r="A947" s="1"/>
      <c r="B947" s="1"/>
      <c r="C947" s="1"/>
      <c r="D947" s="1"/>
      <c r="E947" s="1"/>
    </row>
    <row r="948" spans="1:5" ht="15.75">
      <c r="A948" s="1"/>
      <c r="B948" s="1"/>
      <c r="C948" s="1"/>
      <c r="D948" s="1"/>
      <c r="E948" s="1"/>
    </row>
    <row r="949" spans="1:5" ht="15.75">
      <c r="A949" s="1"/>
      <c r="B949" s="1"/>
      <c r="C949" s="1"/>
      <c r="D949" s="1"/>
      <c r="E949" s="1"/>
    </row>
    <row r="950" spans="1:5" ht="15.75">
      <c r="A950" s="1"/>
      <c r="B950" s="1"/>
      <c r="C950" s="1"/>
      <c r="D950" s="1"/>
      <c r="E950" s="1"/>
    </row>
    <row r="951" spans="1:5" ht="15.75">
      <c r="A951" s="1"/>
      <c r="B951" s="1"/>
      <c r="C951" s="1"/>
      <c r="D951" s="1"/>
      <c r="E951" s="1"/>
    </row>
    <row r="952" spans="1:5" ht="15.75">
      <c r="A952" s="1"/>
      <c r="B952" s="1"/>
      <c r="C952" s="1"/>
      <c r="D952" s="1"/>
      <c r="E952" s="1"/>
    </row>
    <row r="953" spans="1:5" ht="15.75">
      <c r="A953" s="1"/>
      <c r="B953" s="1"/>
      <c r="C953" s="1"/>
      <c r="D953" s="1"/>
      <c r="E953" s="1"/>
    </row>
    <row r="954" spans="1:5" ht="15.75">
      <c r="A954" s="1"/>
      <c r="B954" s="1"/>
      <c r="C954" s="1"/>
      <c r="D954" s="1"/>
      <c r="E954" s="1"/>
    </row>
    <row r="955" spans="1:5" ht="15.75">
      <c r="A955" s="1"/>
      <c r="B955" s="1"/>
      <c r="C955" s="1"/>
      <c r="D955" s="1"/>
      <c r="E955" s="1"/>
    </row>
    <row r="956" spans="1:5" ht="15.75">
      <c r="A956" s="1"/>
      <c r="B956" s="1"/>
      <c r="C956" s="1"/>
      <c r="D956" s="1"/>
      <c r="E956" s="1"/>
    </row>
    <row r="957" spans="1:5" ht="15.75">
      <c r="A957" s="1"/>
      <c r="B957" s="1"/>
      <c r="C957" s="1"/>
      <c r="D957" s="1"/>
      <c r="E957" s="1"/>
    </row>
    <row r="958" spans="1:5" ht="15.75">
      <c r="A958" s="1"/>
      <c r="B958" s="1"/>
      <c r="C958" s="1"/>
      <c r="D958" s="1"/>
      <c r="E958" s="1"/>
    </row>
    <row r="959" spans="1:5" ht="15.75">
      <c r="A959" s="1"/>
      <c r="B959" s="1"/>
      <c r="C959" s="1"/>
      <c r="D959" s="1"/>
      <c r="E959" s="1"/>
    </row>
    <row r="960" spans="1:5" ht="15.75">
      <c r="A960" s="1"/>
      <c r="B960" s="1"/>
      <c r="C960" s="1"/>
      <c r="D960" s="1"/>
      <c r="E960" s="1"/>
    </row>
    <row r="961" spans="1:5" ht="15.75">
      <c r="A961" s="1"/>
      <c r="B961" s="1"/>
      <c r="C961" s="1"/>
      <c r="D961" s="1"/>
      <c r="E961" s="1"/>
    </row>
    <row r="962" spans="1:5" ht="15.75">
      <c r="A962" s="1"/>
      <c r="B962" s="1"/>
      <c r="C962" s="1"/>
      <c r="D962" s="1"/>
      <c r="E962" s="1"/>
    </row>
    <row r="963" spans="1:5" ht="15.75">
      <c r="A963" s="1"/>
      <c r="B963" s="1"/>
      <c r="C963" s="1"/>
      <c r="D963" s="1"/>
      <c r="E963" s="1"/>
    </row>
    <row r="964" spans="1:5" ht="15.75">
      <c r="A964" s="1"/>
      <c r="B964" s="1"/>
      <c r="C964" s="1"/>
      <c r="D964" s="1"/>
      <c r="E964" s="1"/>
    </row>
    <row r="965" spans="1:5" ht="15.75">
      <c r="A965" s="1"/>
      <c r="B965" s="1"/>
      <c r="C965" s="1"/>
      <c r="D965" s="1"/>
      <c r="E965" s="1"/>
    </row>
    <row r="966" spans="1:5" ht="15.75">
      <c r="A966" s="1"/>
      <c r="B966" s="1"/>
      <c r="C966" s="1"/>
      <c r="D966" s="1"/>
      <c r="E966" s="1"/>
    </row>
    <row r="967" spans="1:5" ht="15.75">
      <c r="A967" s="1"/>
      <c r="B967" s="1"/>
      <c r="C967" s="1"/>
      <c r="D967" s="1"/>
      <c r="E967" s="1"/>
    </row>
    <row r="968" spans="1:5" ht="15.75">
      <c r="A968" s="1"/>
      <c r="B968" s="1"/>
      <c r="C968" s="1"/>
      <c r="D968" s="1"/>
      <c r="E968" s="1"/>
    </row>
    <row r="969" spans="1:5" ht="15.75">
      <c r="A969" s="1"/>
      <c r="B969" s="1"/>
      <c r="C969" s="1"/>
      <c r="D969" s="1"/>
      <c r="E969" s="1"/>
    </row>
    <row r="970" spans="1:5" ht="15.75">
      <c r="A970" s="1"/>
      <c r="B970" s="1"/>
      <c r="C970" s="1"/>
      <c r="D970" s="1"/>
      <c r="E970" s="1"/>
    </row>
    <row r="971" spans="1:5" ht="15.75">
      <c r="A971" s="1"/>
      <c r="B971" s="1"/>
      <c r="C971" s="1"/>
      <c r="D971" s="1"/>
      <c r="E971" s="1"/>
    </row>
    <row r="972" spans="1:5" ht="15.75">
      <c r="A972" s="1"/>
      <c r="B972" s="1"/>
      <c r="C972" s="1"/>
      <c r="D972" s="1"/>
      <c r="E972" s="1"/>
    </row>
    <row r="973" spans="1:5" ht="15.75">
      <c r="A973" s="1"/>
      <c r="B973" s="1"/>
      <c r="C973" s="1"/>
      <c r="D973" s="1"/>
      <c r="E973" s="1"/>
    </row>
    <row r="974" spans="1:5" ht="15.75">
      <c r="A974" s="1"/>
      <c r="B974" s="1"/>
      <c r="C974" s="1"/>
      <c r="D974" s="1"/>
      <c r="E974" s="1"/>
    </row>
    <row r="975" spans="1:5" ht="15.75">
      <c r="A975" s="1"/>
      <c r="B975" s="1"/>
      <c r="C975" s="1"/>
      <c r="D975" s="1"/>
      <c r="E975" s="1"/>
    </row>
    <row r="976" spans="1:5" ht="15.75">
      <c r="A976" s="1"/>
      <c r="B976" s="1"/>
      <c r="C976" s="1"/>
      <c r="D976" s="1"/>
      <c r="E976" s="1"/>
    </row>
    <row r="977" spans="1:5" ht="15.75">
      <c r="A977" s="1"/>
      <c r="B977" s="1"/>
      <c r="C977" s="1"/>
      <c r="D977" s="1"/>
      <c r="E977" s="1"/>
    </row>
    <row r="978" spans="1:5" ht="15.75">
      <c r="A978" s="1"/>
      <c r="B978" s="1"/>
      <c r="C978" s="1"/>
      <c r="D978" s="1"/>
      <c r="E978" s="1"/>
    </row>
    <row r="979" spans="1:5" ht="15.75">
      <c r="A979" s="1"/>
      <c r="B979" s="1"/>
      <c r="C979" s="1"/>
      <c r="D979" s="1"/>
      <c r="E979" s="1"/>
    </row>
    <row r="980" spans="1:5" ht="15.75">
      <c r="A980" s="1"/>
      <c r="B980" s="1"/>
      <c r="C980" s="1"/>
      <c r="D980" s="1"/>
      <c r="E980" s="1"/>
    </row>
    <row r="981" spans="1:5" ht="15.75">
      <c r="A981" s="1"/>
      <c r="B981" s="1"/>
      <c r="C981" s="1"/>
      <c r="D981" s="1"/>
      <c r="E981" s="1"/>
    </row>
    <row r="982" spans="1:5" ht="15.75">
      <c r="A982" s="1"/>
      <c r="B982" s="1"/>
      <c r="C982" s="1"/>
      <c r="D982" s="1"/>
      <c r="E982" s="1"/>
    </row>
    <row r="983" spans="1:5" ht="15.75">
      <c r="A983" s="1"/>
      <c r="B983" s="1"/>
      <c r="C983" s="1"/>
      <c r="D983" s="1"/>
      <c r="E983" s="1"/>
    </row>
    <row r="984" spans="1:5" ht="15.75">
      <c r="A984" s="1"/>
      <c r="B984" s="1"/>
      <c r="C984" s="1"/>
      <c r="D984" s="1"/>
      <c r="E984" s="1"/>
    </row>
    <row r="985" spans="1:5" ht="15.75">
      <c r="A985" s="1"/>
      <c r="B985" s="1"/>
      <c r="C985" s="1"/>
      <c r="D985" s="1"/>
      <c r="E985" s="1"/>
    </row>
    <row r="986" spans="1:5" ht="15.75">
      <c r="A986" s="1"/>
      <c r="B986" s="1"/>
      <c r="C986" s="1"/>
      <c r="D986" s="1"/>
      <c r="E986" s="1"/>
    </row>
    <row r="987" spans="1:5" ht="15.75">
      <c r="A987" s="1"/>
      <c r="B987" s="1"/>
      <c r="C987" s="1"/>
      <c r="D987" s="1"/>
      <c r="E987" s="1"/>
    </row>
    <row r="988" spans="1:5" ht="15.75">
      <c r="A988" s="1"/>
      <c r="B988" s="1"/>
      <c r="C988" s="1"/>
      <c r="D988" s="1"/>
      <c r="E988" s="1"/>
    </row>
    <row r="989" spans="1:5" ht="15.75">
      <c r="A989" s="1"/>
      <c r="B989" s="1"/>
      <c r="C989" s="1"/>
      <c r="D989" s="1"/>
      <c r="E989" s="1"/>
    </row>
    <row r="990" spans="1:5" ht="15.75">
      <c r="A990" s="1"/>
      <c r="B990" s="1"/>
      <c r="C990" s="1"/>
      <c r="D990" s="1"/>
      <c r="E990" s="1"/>
    </row>
    <row r="991" spans="1:5" ht="15.75">
      <c r="A991" s="1"/>
      <c r="B991" s="1"/>
      <c r="C991" s="1"/>
      <c r="D991" s="1"/>
      <c r="E991" s="1"/>
    </row>
    <row r="992" spans="1:5" ht="15.75">
      <c r="A992" s="1"/>
      <c r="B992" s="1"/>
      <c r="C992" s="1"/>
      <c r="D992" s="1"/>
      <c r="E992" s="1"/>
    </row>
    <row r="993" spans="1:5" ht="15.75">
      <c r="A993" s="1"/>
      <c r="B993" s="1"/>
      <c r="C993" s="1"/>
      <c r="D993" s="1"/>
      <c r="E993" s="1"/>
    </row>
    <row r="994" spans="1:5" ht="15.75">
      <c r="A994" s="1"/>
      <c r="B994" s="1"/>
      <c r="C994" s="1"/>
      <c r="D994" s="1"/>
      <c r="E994" s="1"/>
    </row>
    <row r="995" spans="1:5" ht="15.75">
      <c r="A995" s="1"/>
      <c r="B995" s="1"/>
      <c r="C995" s="1"/>
      <c r="D995" s="1"/>
      <c r="E995" s="1"/>
    </row>
    <row r="996" spans="1:5" ht="15.75">
      <c r="A996" s="1"/>
      <c r="B996" s="1"/>
      <c r="C996" s="1"/>
      <c r="D996" s="1"/>
      <c r="E996" s="1"/>
    </row>
    <row r="997" spans="1:5" ht="15.75">
      <c r="A997" s="1"/>
      <c r="B997" s="1"/>
      <c r="C997" s="1"/>
      <c r="D997" s="1"/>
      <c r="E997" s="1"/>
    </row>
    <row r="998" spans="1:5" ht="15.75">
      <c r="A998" s="1"/>
      <c r="B998" s="1"/>
      <c r="C998" s="1"/>
      <c r="D998" s="1"/>
      <c r="E998" s="1"/>
    </row>
    <row r="999" spans="1:5" ht="15.75">
      <c r="A999" s="1"/>
      <c r="B999" s="1"/>
      <c r="C999" s="1"/>
      <c r="D999" s="1"/>
      <c r="E999" s="1"/>
    </row>
    <row r="1000" spans="1:5" ht="15.75">
      <c r="A1000" s="1"/>
      <c r="B1000" s="1"/>
      <c r="C1000" s="1"/>
      <c r="D1000" s="1"/>
      <c r="E1000" s="1"/>
    </row>
    <row r="1001" spans="1:5" ht="15.75">
      <c r="A1001" s="1"/>
      <c r="B1001" s="1"/>
      <c r="C1001" s="1"/>
      <c r="D1001" s="1"/>
      <c r="E1001" s="1"/>
    </row>
    <row r="1002" spans="1:5" ht="15.75">
      <c r="A1002" s="1"/>
      <c r="B1002" s="1"/>
      <c r="C1002" s="1"/>
      <c r="D1002" s="1"/>
      <c r="E1002" s="1"/>
    </row>
    <row r="1003" spans="1:5" ht="15.75">
      <c r="A1003" s="1"/>
      <c r="B1003" s="1"/>
      <c r="C1003" s="1"/>
      <c r="D1003" s="1"/>
      <c r="E1003" s="1"/>
    </row>
    <row r="1004" spans="1:5" ht="15.75">
      <c r="A1004" s="1"/>
      <c r="B1004" s="1"/>
      <c r="C1004" s="1"/>
      <c r="D1004" s="1"/>
      <c r="E1004" s="1"/>
    </row>
    <row r="1005" spans="1:5" ht="15.75">
      <c r="A1005" s="1"/>
      <c r="B1005" s="1"/>
      <c r="C1005" s="1"/>
      <c r="D1005" s="1"/>
      <c r="E1005" s="1"/>
    </row>
    <row r="1006" spans="1:5" ht="15.75">
      <c r="A1006" s="1"/>
      <c r="B1006" s="1"/>
      <c r="C1006" s="1"/>
      <c r="D1006" s="1"/>
      <c r="E1006" s="1"/>
    </row>
    <row r="1007" spans="1:5" ht="15.75">
      <c r="A1007" s="1"/>
      <c r="B1007" s="1"/>
      <c r="C1007" s="1"/>
      <c r="D1007" s="1"/>
      <c r="E1007" s="1"/>
    </row>
    <row r="1008" spans="1:5" ht="15.75">
      <c r="A1008" s="1"/>
      <c r="B1008" s="1"/>
      <c r="C1008" s="1"/>
      <c r="D1008" s="1"/>
      <c r="E1008" s="1"/>
    </row>
    <row r="1009" spans="1:5" ht="15.75">
      <c r="A1009" s="1"/>
      <c r="B1009" s="1"/>
      <c r="C1009" s="1"/>
      <c r="D1009" s="1"/>
      <c r="E1009" s="1"/>
    </row>
    <row r="1010" spans="1:5" ht="15.75">
      <c r="A1010" s="1"/>
      <c r="B1010" s="1"/>
      <c r="C1010" s="1"/>
      <c r="D1010" s="1"/>
      <c r="E1010" s="1"/>
    </row>
    <row r="1011" spans="1:5" ht="15.75">
      <c r="A1011" s="1"/>
      <c r="B1011" s="1"/>
      <c r="C1011" s="1"/>
      <c r="D1011" s="1"/>
      <c r="E1011" s="1"/>
    </row>
    <row r="1012" spans="1:5" ht="15.75">
      <c r="A1012" s="1"/>
      <c r="B1012" s="1"/>
      <c r="C1012" s="1"/>
      <c r="D1012" s="1"/>
      <c r="E1012" s="1"/>
    </row>
    <row r="1013" spans="1:5" ht="15.75">
      <c r="A1013" s="1"/>
      <c r="B1013" s="1"/>
      <c r="C1013" s="1"/>
      <c r="D1013" s="1"/>
      <c r="E1013" s="1"/>
    </row>
    <row r="1014" spans="1:5" ht="15.75">
      <c r="A1014" s="1"/>
      <c r="B1014" s="1"/>
      <c r="C1014" s="1"/>
      <c r="D1014" s="1"/>
      <c r="E1014" s="1"/>
    </row>
    <row r="1015" spans="1:5" ht="15.75">
      <c r="A1015" s="1"/>
      <c r="B1015" s="1"/>
      <c r="C1015" s="1"/>
      <c r="D1015" s="1"/>
      <c r="E1015" s="1"/>
    </row>
    <row r="1016" spans="1:5" ht="15.75">
      <c r="A1016" s="1"/>
      <c r="B1016" s="1"/>
      <c r="C1016" s="1"/>
      <c r="D1016" s="1"/>
      <c r="E1016" s="1"/>
    </row>
    <row r="1017" spans="1:5" ht="15.75">
      <c r="A1017" s="1"/>
      <c r="B1017" s="1"/>
      <c r="C1017" s="1"/>
      <c r="D1017" s="1"/>
      <c r="E1017" s="1"/>
    </row>
    <row r="1018" spans="1:5" ht="15.75">
      <c r="A1018" s="1"/>
      <c r="B1018" s="1"/>
      <c r="C1018" s="1"/>
      <c r="D1018" s="1"/>
      <c r="E1018" s="1"/>
    </row>
    <row r="1019" spans="1:5" ht="15.75">
      <c r="A1019" s="1"/>
      <c r="B1019" s="1"/>
      <c r="C1019" s="1"/>
      <c r="D1019" s="1"/>
      <c r="E1019" s="1"/>
    </row>
    <row r="1020" spans="1:5" ht="15.75">
      <c r="A1020" s="1"/>
      <c r="B1020" s="1"/>
      <c r="C1020" s="1"/>
      <c r="D1020" s="1"/>
      <c r="E1020" s="1"/>
    </row>
    <row r="1021" spans="1:5" ht="15.75">
      <c r="A1021" s="1"/>
      <c r="B1021" s="1"/>
      <c r="C1021" s="1"/>
      <c r="D1021" s="1"/>
      <c r="E1021" s="1"/>
    </row>
    <row r="1022" spans="1:5" ht="15.75">
      <c r="A1022" s="1"/>
      <c r="B1022" s="1"/>
      <c r="C1022" s="1"/>
      <c r="D1022" s="1"/>
      <c r="E1022" s="1"/>
    </row>
    <row r="1023" spans="1:5" ht="15.75">
      <c r="A1023" s="1"/>
      <c r="B1023" s="1"/>
      <c r="C1023" s="1"/>
      <c r="D1023" s="1"/>
      <c r="E1023" s="1"/>
    </row>
    <row r="1024" spans="1:5" ht="15.75">
      <c r="A1024" s="1"/>
      <c r="B1024" s="1"/>
      <c r="C1024" s="1"/>
      <c r="D1024" s="1"/>
      <c r="E1024" s="1"/>
    </row>
    <row r="1025" spans="1:5" ht="15.75">
      <c r="A1025" s="1"/>
      <c r="B1025" s="1"/>
      <c r="C1025" s="1"/>
      <c r="D1025" s="1"/>
      <c r="E1025" s="1"/>
    </row>
    <row r="1026" spans="1:5" ht="15.75">
      <c r="A1026" s="1"/>
      <c r="B1026" s="1"/>
      <c r="C1026" s="1"/>
      <c r="D1026" s="1"/>
      <c r="E1026" s="1"/>
    </row>
    <row r="1027" spans="1:5" ht="15.75">
      <c r="A1027" s="1"/>
      <c r="B1027" s="1"/>
      <c r="C1027" s="1"/>
      <c r="D1027" s="1"/>
      <c r="E1027" s="1"/>
    </row>
    <row r="1028" spans="1:5" ht="15.75">
      <c r="A1028" s="1"/>
      <c r="B1028" s="1"/>
      <c r="C1028" s="1"/>
      <c r="D1028" s="1"/>
      <c r="E1028" s="1"/>
    </row>
    <row r="1029" spans="1:5" ht="15.75">
      <c r="A1029" s="1"/>
      <c r="B1029" s="1"/>
      <c r="C1029" s="1"/>
      <c r="D1029" s="1"/>
      <c r="E1029" s="1"/>
    </row>
    <row r="1030" spans="1:5" ht="15.75">
      <c r="A1030" s="1"/>
      <c r="B1030" s="1"/>
      <c r="C1030" s="1"/>
      <c r="D1030" s="1"/>
      <c r="E1030" s="1"/>
    </row>
    <row r="1031" spans="1:5" ht="15.75">
      <c r="A1031" s="1"/>
      <c r="B1031" s="1"/>
      <c r="C1031" s="1"/>
      <c r="D1031" s="1"/>
      <c r="E1031" s="1"/>
    </row>
    <row r="1032" spans="1:5" ht="15.75">
      <c r="A1032" s="1"/>
      <c r="B1032" s="1"/>
      <c r="C1032" s="1"/>
      <c r="D1032" s="1"/>
      <c r="E1032" s="1"/>
    </row>
    <row r="1033" spans="1:5" ht="15.75">
      <c r="A1033" s="1"/>
      <c r="B1033" s="1"/>
      <c r="C1033" s="1"/>
      <c r="D1033" s="1"/>
      <c r="E1033" s="1"/>
    </row>
    <row r="1034" spans="1:5" ht="15.75">
      <c r="A1034" s="1"/>
      <c r="B1034" s="1"/>
      <c r="C1034" s="1"/>
      <c r="D1034" s="1"/>
      <c r="E1034" s="1"/>
    </row>
    <row r="1035" spans="1:5" ht="15.75">
      <c r="A1035" s="1"/>
      <c r="B1035" s="1"/>
      <c r="C1035" s="1"/>
      <c r="D1035" s="1"/>
      <c r="E1035" s="1"/>
    </row>
    <row r="1036" spans="1:5" ht="15.75">
      <c r="A1036" s="1"/>
      <c r="B1036" s="1"/>
      <c r="C1036" s="1"/>
      <c r="D1036" s="1"/>
      <c r="E1036" s="1"/>
    </row>
    <row r="1037" spans="1:5" ht="15.75">
      <c r="A1037" s="1"/>
      <c r="B1037" s="1"/>
      <c r="C1037" s="1"/>
      <c r="D1037" s="1"/>
      <c r="E1037" s="1"/>
    </row>
    <row r="1038" spans="1:5" ht="15.75">
      <c r="A1038" s="1"/>
      <c r="B1038" s="1"/>
      <c r="C1038" s="1"/>
      <c r="D1038" s="1"/>
      <c r="E1038" s="1"/>
    </row>
    <row r="1039" spans="1:5" ht="15.75">
      <c r="A1039" s="1"/>
      <c r="B1039" s="1"/>
      <c r="C1039" s="1"/>
      <c r="D1039" s="1"/>
      <c r="E1039" s="1"/>
    </row>
    <row r="1040" spans="1:5" ht="15.75">
      <c r="A1040" s="1"/>
      <c r="B1040" s="1"/>
      <c r="C1040" s="1"/>
      <c r="D1040" s="1"/>
      <c r="E1040" s="1"/>
    </row>
    <row r="1041" spans="1:5" ht="15.75">
      <c r="A1041" s="1"/>
      <c r="B1041" s="1"/>
      <c r="C1041" s="1"/>
      <c r="D1041" s="1"/>
      <c r="E1041" s="1"/>
    </row>
    <row r="1042" spans="1:5" ht="15.75">
      <c r="A1042" s="1"/>
      <c r="B1042" s="1"/>
      <c r="C1042" s="1"/>
      <c r="D1042" s="1"/>
      <c r="E1042" s="1"/>
    </row>
    <row r="1043" spans="1:5" ht="15.75">
      <c r="A1043" s="1"/>
      <c r="B1043" s="1"/>
      <c r="C1043" s="1"/>
      <c r="D1043" s="1"/>
      <c r="E1043" s="1"/>
    </row>
    <row r="1044" spans="1:5" ht="15.75">
      <c r="A1044" s="1"/>
      <c r="B1044" s="1"/>
      <c r="C1044" s="1"/>
      <c r="D1044" s="1"/>
      <c r="E1044" s="1"/>
    </row>
    <row r="1045" spans="1:5" ht="15.75">
      <c r="A1045" s="1"/>
      <c r="B1045" s="1"/>
      <c r="C1045" s="1"/>
      <c r="D1045" s="1"/>
      <c r="E1045" s="1"/>
    </row>
    <row r="1046" spans="1:5" ht="15.75">
      <c r="A1046" s="1"/>
      <c r="B1046" s="1"/>
      <c r="C1046" s="1"/>
      <c r="D1046" s="1"/>
      <c r="E1046" s="1"/>
    </row>
    <row r="1047" spans="1:5" ht="15.75">
      <c r="A1047" s="1"/>
      <c r="B1047" s="1"/>
      <c r="C1047" s="1"/>
      <c r="D1047" s="1"/>
      <c r="E1047" s="1"/>
    </row>
    <row r="1048" spans="1:5" ht="15.75">
      <c r="A1048" s="1"/>
      <c r="B1048" s="1"/>
      <c r="C1048" s="1"/>
      <c r="D1048" s="1"/>
      <c r="E1048" s="1"/>
    </row>
    <row r="1049" spans="1:5" ht="15.75">
      <c r="A1049" s="1"/>
      <c r="B1049" s="1"/>
      <c r="C1049" s="1"/>
      <c r="D1049" s="1"/>
      <c r="E1049" s="1"/>
    </row>
    <row r="1050" spans="1:5" ht="15.75">
      <c r="A1050" s="1"/>
      <c r="B1050" s="1"/>
      <c r="C1050" s="1"/>
      <c r="D1050" s="1"/>
      <c r="E1050" s="1"/>
    </row>
    <row r="1051" spans="1:5" ht="15.75">
      <c r="A1051" s="1"/>
      <c r="B1051" s="1"/>
      <c r="C1051" s="1"/>
      <c r="D1051" s="1"/>
      <c r="E1051" s="1"/>
    </row>
    <row r="1052" spans="1:5" ht="15.75">
      <c r="A1052" s="1"/>
      <c r="B1052" s="1"/>
      <c r="C1052" s="1"/>
      <c r="D1052" s="1"/>
      <c r="E1052" s="1"/>
    </row>
    <row r="1053" spans="1:5" ht="15.75">
      <c r="A1053" s="1"/>
      <c r="B1053" s="1"/>
      <c r="C1053" s="1"/>
      <c r="D1053" s="1"/>
      <c r="E1053" s="1"/>
    </row>
    <row r="1054" spans="1:5" ht="15.75">
      <c r="A1054" s="1"/>
      <c r="B1054" s="1"/>
      <c r="C1054" s="1"/>
      <c r="D1054" s="1"/>
      <c r="E1054" s="1"/>
    </row>
    <row r="1055" spans="1:5" ht="15.75">
      <c r="A1055" s="1"/>
      <c r="B1055" s="1"/>
      <c r="C1055" s="1"/>
      <c r="D1055" s="1"/>
      <c r="E1055" s="1"/>
    </row>
    <row r="1056" spans="1:5" ht="15.75">
      <c r="A1056" s="1"/>
      <c r="B1056" s="1"/>
      <c r="C1056" s="1"/>
      <c r="D1056" s="1"/>
      <c r="E1056" s="1"/>
    </row>
    <row r="1057" spans="1:5" ht="15.75">
      <c r="A1057" s="1"/>
      <c r="B1057" s="1"/>
      <c r="C1057" s="1"/>
      <c r="D1057" s="1"/>
      <c r="E1057" s="1"/>
    </row>
    <row r="1058" spans="1:5" ht="15.75">
      <c r="A1058" s="1"/>
      <c r="B1058" s="1"/>
      <c r="C1058" s="1"/>
      <c r="D1058" s="1"/>
      <c r="E1058" s="1"/>
    </row>
    <row r="1059" spans="1:5" ht="15.75">
      <c r="A1059" s="1"/>
      <c r="B1059" s="1"/>
      <c r="C1059" s="1"/>
      <c r="D1059" s="1"/>
      <c r="E1059" s="1"/>
    </row>
    <row r="1060" spans="1:5" ht="15.75">
      <c r="A1060" s="1"/>
      <c r="B1060" s="1"/>
      <c r="C1060" s="1"/>
      <c r="D1060" s="1"/>
      <c r="E1060" s="1"/>
    </row>
    <row r="1061" spans="1:5" ht="15.75">
      <c r="A1061" s="1"/>
      <c r="B1061" s="1"/>
      <c r="C1061" s="1"/>
      <c r="D1061" s="1"/>
      <c r="E1061" s="1"/>
    </row>
    <row r="1062" spans="1:5" ht="15.75">
      <c r="A1062" s="1"/>
      <c r="B1062" s="1"/>
      <c r="C1062" s="1"/>
      <c r="D1062" s="1"/>
      <c r="E1062" s="1"/>
    </row>
    <row r="1063" spans="1:5" ht="15.75">
      <c r="A1063" s="1"/>
      <c r="B1063" s="1"/>
      <c r="C1063" s="1"/>
      <c r="D1063" s="1"/>
      <c r="E1063" s="1"/>
    </row>
    <row r="1064" spans="1:5" ht="15.75">
      <c r="A1064" s="1"/>
      <c r="B1064" s="1"/>
      <c r="C1064" s="1"/>
      <c r="D1064" s="1"/>
      <c r="E1064" s="1"/>
    </row>
    <row r="1065" spans="1:5" ht="15.75">
      <c r="A1065" s="1"/>
      <c r="B1065" s="1"/>
      <c r="C1065" s="1"/>
      <c r="D1065" s="1"/>
      <c r="E1065" s="1"/>
    </row>
    <row r="1066" spans="1:5" ht="15.75">
      <c r="A1066" s="1"/>
      <c r="B1066" s="1"/>
      <c r="C1066" s="1"/>
      <c r="D1066" s="1"/>
      <c r="E1066" s="1"/>
    </row>
    <row r="1067" spans="1:5" ht="15.75">
      <c r="A1067" s="1"/>
      <c r="B1067" s="1"/>
      <c r="C1067" s="1"/>
      <c r="D1067" s="1"/>
      <c r="E1067" s="1"/>
    </row>
    <row r="1068" spans="1:5" ht="15.75">
      <c r="A1068" s="1"/>
      <c r="B1068" s="1"/>
      <c r="C1068" s="1"/>
      <c r="D1068" s="1"/>
      <c r="E1068" s="1"/>
    </row>
    <row r="1069" spans="1:5" ht="15.75">
      <c r="A1069" s="1"/>
      <c r="B1069" s="1"/>
      <c r="C1069" s="1"/>
      <c r="D1069" s="1"/>
      <c r="E1069" s="1"/>
    </row>
    <row r="1070" spans="1:5" ht="15.75">
      <c r="A1070" s="1"/>
      <c r="B1070" s="1"/>
      <c r="C1070" s="1"/>
      <c r="D1070" s="1"/>
      <c r="E1070" s="1"/>
    </row>
    <row r="1071" spans="1:5" ht="15.75">
      <c r="A1071" s="1"/>
      <c r="B1071" s="1"/>
      <c r="C1071" s="1"/>
      <c r="D1071" s="1"/>
      <c r="E1071" s="1"/>
    </row>
    <row r="1072" spans="1:5" ht="15.75">
      <c r="A1072" s="1"/>
      <c r="B1072" s="1"/>
      <c r="C1072" s="1"/>
      <c r="D1072" s="1"/>
      <c r="E1072" s="1"/>
    </row>
    <row r="1073" spans="1:5" ht="15.75">
      <c r="A1073" s="1"/>
      <c r="B1073" s="1"/>
      <c r="C1073" s="1"/>
      <c r="D1073" s="1"/>
      <c r="E1073" s="1"/>
    </row>
    <row r="1074" spans="1:5" ht="15.75">
      <c r="A1074" s="1"/>
      <c r="B1074" s="1"/>
      <c r="C1074" s="1"/>
      <c r="D1074" s="1"/>
      <c r="E1074" s="1"/>
    </row>
    <row r="1075" spans="1:5" ht="15.75">
      <c r="A1075" s="1"/>
      <c r="B1075" s="1"/>
      <c r="C1075" s="1"/>
      <c r="D1075" s="1"/>
      <c r="E1075" s="1"/>
    </row>
    <row r="1076" spans="1:5" ht="15.75">
      <c r="A1076" s="1"/>
      <c r="B1076" s="1"/>
      <c r="C1076" s="1"/>
      <c r="D1076" s="1"/>
      <c r="E1076" s="1"/>
    </row>
    <row r="1077" spans="1:5" ht="15.75">
      <c r="A1077" s="1"/>
      <c r="B1077" s="1"/>
      <c r="C1077" s="1"/>
      <c r="D1077" s="1"/>
      <c r="E1077" s="1"/>
    </row>
    <row r="1078" spans="1:5" ht="15.75">
      <c r="A1078" s="1"/>
      <c r="B1078" s="1"/>
      <c r="C1078" s="1"/>
      <c r="D1078" s="1"/>
      <c r="E1078" s="1"/>
    </row>
    <row r="1079" spans="1:5" ht="15.75">
      <c r="A1079" s="1"/>
      <c r="B1079" s="1"/>
      <c r="C1079" s="1"/>
      <c r="D1079" s="1"/>
      <c r="E1079" s="1"/>
    </row>
    <row r="1080" spans="1:5" ht="15.75">
      <c r="A1080" s="1"/>
      <c r="B1080" s="1"/>
      <c r="C1080" s="1"/>
      <c r="D1080" s="1"/>
      <c r="E1080" s="1"/>
    </row>
    <row r="1081" spans="1:5" ht="15.75">
      <c r="A1081" s="1"/>
      <c r="B1081" s="1"/>
      <c r="C1081" s="1"/>
      <c r="D1081" s="1"/>
      <c r="E1081" s="1"/>
    </row>
    <row r="1082" spans="1:5" ht="15.75">
      <c r="A1082" s="1"/>
      <c r="B1082" s="1"/>
      <c r="C1082" s="1"/>
      <c r="D1082" s="1"/>
      <c r="E1082" s="1"/>
    </row>
    <row r="1083" spans="1:5" ht="15.75">
      <c r="A1083" s="1"/>
      <c r="B1083" s="1"/>
      <c r="C1083" s="1"/>
      <c r="D1083" s="1"/>
      <c r="E1083" s="1"/>
    </row>
    <row r="1084" spans="1:5" ht="15.75">
      <c r="A1084" s="1"/>
      <c r="B1084" s="1"/>
      <c r="C1084" s="1"/>
      <c r="D1084" s="1"/>
      <c r="E1084" s="1"/>
    </row>
    <row r="1085" spans="1:5" ht="15.75">
      <c r="A1085" s="1"/>
      <c r="B1085" s="1"/>
      <c r="C1085" s="1"/>
      <c r="D1085" s="1"/>
      <c r="E1085" s="1"/>
    </row>
    <row r="1086" spans="1:5" ht="15.75">
      <c r="A1086" s="1"/>
      <c r="B1086" s="1"/>
      <c r="C1086" s="1"/>
      <c r="D1086" s="1"/>
      <c r="E1086" s="1"/>
    </row>
    <row r="1087" spans="1:5" ht="15.75">
      <c r="A1087" s="1"/>
      <c r="B1087" s="1"/>
      <c r="C1087" s="1"/>
      <c r="D1087" s="1"/>
      <c r="E1087" s="1"/>
    </row>
    <row r="1088" spans="1:5" ht="15.75">
      <c r="A1088" s="1"/>
      <c r="B1088" s="1"/>
      <c r="C1088" s="1"/>
      <c r="D1088" s="1"/>
      <c r="E1088" s="1"/>
    </row>
    <row r="1089" spans="1:5" ht="15.75">
      <c r="A1089" s="1"/>
      <c r="B1089" s="1"/>
      <c r="C1089" s="1"/>
      <c r="D1089" s="1"/>
      <c r="E1089" s="1"/>
    </row>
    <row r="1090" spans="1:5" ht="15.75">
      <c r="A1090" s="1"/>
      <c r="B1090" s="1"/>
      <c r="C1090" s="1"/>
      <c r="D1090" s="1"/>
      <c r="E1090" s="1"/>
    </row>
    <row r="1091" spans="1:5" ht="15.75">
      <c r="A1091" s="1"/>
      <c r="B1091" s="1"/>
      <c r="C1091" s="1"/>
      <c r="D1091" s="1"/>
      <c r="E1091" s="1"/>
    </row>
    <row r="1092" spans="1:5" ht="15.75">
      <c r="A1092" s="1"/>
      <c r="B1092" s="1"/>
      <c r="C1092" s="1"/>
      <c r="D1092" s="1"/>
      <c r="E1092" s="1"/>
    </row>
    <row r="1093" spans="1:5" ht="15.75">
      <c r="A1093" s="1"/>
      <c r="B1093" s="1"/>
      <c r="C1093" s="1"/>
      <c r="D1093" s="1"/>
      <c r="E1093" s="1"/>
    </row>
    <row r="1094" spans="1:5" ht="15.75">
      <c r="A1094" s="1"/>
      <c r="B1094" s="1"/>
      <c r="C1094" s="1"/>
      <c r="D1094" s="1"/>
      <c r="E1094" s="1"/>
    </row>
    <row r="1095" spans="1:5" ht="15.75">
      <c r="A1095" s="1"/>
      <c r="B1095" s="1"/>
      <c r="C1095" s="1"/>
      <c r="D1095" s="1"/>
      <c r="E1095" s="1"/>
    </row>
    <row r="1096" spans="1:5" ht="15.75">
      <c r="A1096" s="1"/>
      <c r="B1096" s="1"/>
      <c r="C1096" s="1"/>
      <c r="D1096" s="1"/>
      <c r="E1096" s="1"/>
    </row>
    <row r="1097" spans="1:5" ht="15.75">
      <c r="A1097" s="1"/>
      <c r="B1097" s="1"/>
      <c r="C1097" s="1"/>
      <c r="D1097" s="1"/>
      <c r="E1097" s="1"/>
    </row>
    <row r="1098" spans="1:5" ht="15.75">
      <c r="A1098" s="1"/>
      <c r="B1098" s="1"/>
      <c r="C1098" s="1"/>
      <c r="D1098" s="1"/>
      <c r="E1098" s="1"/>
    </row>
    <row r="1099" spans="1:5" ht="15.75">
      <c r="A1099" s="1"/>
      <c r="B1099" s="1"/>
      <c r="C1099" s="1"/>
      <c r="D1099" s="1"/>
      <c r="E1099" s="1"/>
    </row>
    <row r="1100" spans="1:5" ht="15.75">
      <c r="A1100" s="1"/>
      <c r="B1100" s="1"/>
      <c r="C1100" s="1"/>
      <c r="D1100" s="1"/>
      <c r="E1100" s="1"/>
    </row>
    <row r="1101" spans="1:5" ht="15.75">
      <c r="A1101" s="1"/>
      <c r="B1101" s="1"/>
      <c r="C1101" s="1"/>
      <c r="D1101" s="1"/>
      <c r="E1101" s="1"/>
    </row>
    <row r="1102" spans="1:5" ht="15.75">
      <c r="A1102" s="1"/>
      <c r="B1102" s="1"/>
      <c r="C1102" s="1"/>
      <c r="D1102" s="1"/>
      <c r="E1102" s="1"/>
    </row>
    <row r="1103" spans="1:5" ht="15.75">
      <c r="A1103" s="1"/>
      <c r="B1103" s="1"/>
      <c r="C1103" s="1"/>
      <c r="D1103" s="1"/>
      <c r="E1103" s="1"/>
    </row>
    <row r="1104" spans="1:5" ht="15.75">
      <c r="A1104" s="1"/>
      <c r="B1104" s="1"/>
      <c r="C1104" s="1"/>
      <c r="D1104" s="1"/>
      <c r="E1104" s="1"/>
    </row>
    <row r="1105" spans="1:5" ht="15.75">
      <c r="A1105" s="1"/>
      <c r="B1105" s="1"/>
      <c r="C1105" s="1"/>
      <c r="D1105" s="1"/>
      <c r="E1105" s="1"/>
    </row>
    <row r="1106" spans="1:5" ht="15.75">
      <c r="A1106" s="1"/>
      <c r="B1106" s="1"/>
      <c r="C1106" s="1"/>
      <c r="D1106" s="1"/>
      <c r="E1106" s="1"/>
    </row>
    <row r="1107" spans="1:5" ht="15.75">
      <c r="A1107" s="1"/>
      <c r="B1107" s="1"/>
      <c r="C1107" s="1"/>
      <c r="D1107" s="1"/>
      <c r="E1107" s="1"/>
    </row>
    <row r="1108" spans="1:5" ht="15.75">
      <c r="A1108" s="1"/>
      <c r="B1108" s="1"/>
      <c r="C1108" s="1"/>
      <c r="D1108" s="1"/>
      <c r="E1108" s="1"/>
    </row>
    <row r="1109" spans="1:5" ht="15.75">
      <c r="A1109" s="1"/>
      <c r="B1109" s="1"/>
      <c r="C1109" s="1"/>
      <c r="D1109" s="1"/>
      <c r="E1109" s="1"/>
    </row>
    <row r="1110" spans="1:5" ht="15.75">
      <c r="A1110" s="1"/>
      <c r="B1110" s="1"/>
      <c r="C1110" s="1"/>
      <c r="D1110" s="1"/>
      <c r="E1110" s="1"/>
    </row>
    <row r="1111" spans="1:5" ht="15.75">
      <c r="A1111" s="1"/>
      <c r="B1111" s="1"/>
      <c r="C1111" s="1"/>
      <c r="D1111" s="1"/>
      <c r="E1111" s="1"/>
    </row>
    <row r="1112" spans="1:5" ht="15.75">
      <c r="A1112" s="1"/>
      <c r="B1112" s="1"/>
      <c r="C1112" s="1"/>
      <c r="D1112" s="1"/>
      <c r="E1112" s="1"/>
    </row>
    <row r="1113" spans="1:5" ht="15.75">
      <c r="A1113" s="1"/>
      <c r="B1113" s="1"/>
      <c r="C1113" s="1"/>
      <c r="D1113" s="1"/>
      <c r="E1113" s="1"/>
    </row>
    <row r="1114" spans="1:5" ht="15.75">
      <c r="A1114" s="1"/>
      <c r="B1114" s="1"/>
      <c r="C1114" s="1"/>
      <c r="D1114" s="1"/>
      <c r="E1114" s="1"/>
    </row>
    <row r="1115" spans="1:5" ht="15.75">
      <c r="A1115" s="1"/>
      <c r="B1115" s="1"/>
      <c r="C1115" s="1"/>
      <c r="D1115" s="1"/>
      <c r="E1115" s="1"/>
    </row>
    <row r="1116" spans="1:5" ht="15.75">
      <c r="A1116" s="1"/>
      <c r="B1116" s="1"/>
      <c r="C1116" s="1"/>
      <c r="D1116" s="1"/>
      <c r="E1116" s="1"/>
    </row>
    <row r="1117" spans="1:5" ht="15.75">
      <c r="A1117" s="1"/>
      <c r="B1117" s="1"/>
      <c r="C1117" s="1"/>
      <c r="D1117" s="1"/>
      <c r="E1117" s="1"/>
    </row>
    <row r="1118" spans="1:5" ht="15.75">
      <c r="A1118" s="1"/>
      <c r="B1118" s="1"/>
      <c r="C1118" s="1"/>
      <c r="D1118" s="1"/>
      <c r="E1118" s="1"/>
    </row>
    <row r="1119" spans="1:5" ht="15.75">
      <c r="A1119" s="1"/>
      <c r="B1119" s="1"/>
      <c r="C1119" s="1"/>
      <c r="D1119" s="1"/>
      <c r="E1119" s="1"/>
    </row>
    <row r="1120" spans="1:5" ht="15.75">
      <c r="A1120" s="1"/>
      <c r="B1120" s="1"/>
      <c r="C1120" s="1"/>
      <c r="D1120" s="1"/>
      <c r="E1120" s="1"/>
    </row>
    <row r="1121" spans="1:5" ht="15.75">
      <c r="A1121" s="1"/>
      <c r="B1121" s="1"/>
      <c r="C1121" s="1"/>
      <c r="D1121" s="1"/>
      <c r="E1121" s="1"/>
    </row>
    <row r="1122" spans="1:5" ht="15.75">
      <c r="A1122" s="1"/>
      <c r="B1122" s="1"/>
      <c r="C1122" s="1"/>
      <c r="D1122" s="1"/>
      <c r="E1122" s="1"/>
    </row>
    <row r="1123" spans="1:5" ht="15.75">
      <c r="A1123" s="1"/>
      <c r="B1123" s="1"/>
      <c r="C1123" s="1"/>
      <c r="D1123" s="1"/>
      <c r="E1123" s="1"/>
    </row>
    <row r="1124" spans="1:5" ht="15.75">
      <c r="A1124" s="1"/>
      <c r="B1124" s="1"/>
      <c r="C1124" s="1"/>
      <c r="D1124" s="1"/>
      <c r="E1124" s="1"/>
    </row>
    <row r="1125" spans="1:5" ht="15.75">
      <c r="A1125" s="1"/>
      <c r="B1125" s="1"/>
      <c r="C1125" s="1"/>
      <c r="D1125" s="1"/>
      <c r="E1125" s="1"/>
    </row>
    <row r="1126" spans="1:5" ht="15.75">
      <c r="A1126" s="1"/>
      <c r="B1126" s="1"/>
      <c r="C1126" s="1"/>
      <c r="D1126" s="1"/>
      <c r="E1126" s="1"/>
    </row>
    <row r="1127" spans="1:5" ht="15.75">
      <c r="A1127" s="1"/>
      <c r="B1127" s="1"/>
      <c r="C1127" s="1"/>
      <c r="D1127" s="1"/>
      <c r="E1127" s="1"/>
    </row>
    <row r="1128" spans="1:5" ht="15.75">
      <c r="A1128" s="1"/>
      <c r="B1128" s="1"/>
      <c r="C1128" s="1"/>
      <c r="D1128" s="1"/>
      <c r="E1128" s="1"/>
    </row>
    <row r="1129" spans="1:5" ht="15.75">
      <c r="A1129" s="1"/>
      <c r="B1129" s="1"/>
      <c r="C1129" s="1"/>
      <c r="D1129" s="1"/>
      <c r="E1129" s="1"/>
    </row>
    <row r="1130" spans="1:5" ht="15.75">
      <c r="A1130" s="1"/>
      <c r="B1130" s="1"/>
      <c r="C1130" s="1"/>
      <c r="D1130" s="1"/>
      <c r="E1130" s="1"/>
    </row>
    <row r="1131" spans="1:5" ht="15.75">
      <c r="A1131" s="1"/>
      <c r="B1131" s="1"/>
      <c r="C1131" s="1"/>
      <c r="D1131" s="1"/>
      <c r="E1131" s="1"/>
    </row>
    <row r="1132" spans="1:5" ht="15.75">
      <c r="A1132" s="1"/>
      <c r="B1132" s="1"/>
      <c r="C1132" s="1"/>
      <c r="D1132" s="1"/>
      <c r="E1132" s="1"/>
    </row>
    <row r="1133" spans="1:5" ht="15.75">
      <c r="A1133" s="1"/>
      <c r="B1133" s="1"/>
      <c r="C1133" s="1"/>
      <c r="D1133" s="1"/>
      <c r="E1133" s="1"/>
    </row>
    <row r="1134" spans="1:5" ht="15.75">
      <c r="A1134" s="1"/>
      <c r="B1134" s="1"/>
      <c r="C1134" s="1"/>
      <c r="D1134" s="1"/>
      <c r="E1134" s="1"/>
    </row>
    <row r="1135" spans="1:5" ht="15.75">
      <c r="A1135" s="1"/>
      <c r="B1135" s="1"/>
      <c r="C1135" s="1"/>
      <c r="D1135" s="1"/>
      <c r="E1135" s="1"/>
    </row>
    <row r="1136" spans="1:5" ht="15.75">
      <c r="A1136" s="1"/>
      <c r="B1136" s="1"/>
      <c r="C1136" s="1"/>
      <c r="D1136" s="1"/>
      <c r="E1136" s="1"/>
    </row>
    <row r="1137" spans="1:5" ht="15.75">
      <c r="A1137" s="1"/>
      <c r="B1137" s="1"/>
      <c r="C1137" s="1"/>
      <c r="D1137" s="1"/>
      <c r="E1137" s="1"/>
    </row>
    <row r="1138" spans="1:5" ht="15.75">
      <c r="A1138" s="1"/>
      <c r="B1138" s="1"/>
      <c r="C1138" s="1"/>
      <c r="D1138" s="1"/>
      <c r="E1138" s="1"/>
    </row>
    <row r="1139" spans="1:5" ht="15.75">
      <c r="A1139" s="1"/>
      <c r="B1139" s="1"/>
      <c r="C1139" s="1"/>
      <c r="D1139" s="1"/>
      <c r="E1139" s="1"/>
    </row>
    <row r="1140" spans="1:5" ht="15.75">
      <c r="A1140" s="1"/>
      <c r="B1140" s="1"/>
      <c r="C1140" s="1"/>
      <c r="D1140" s="1"/>
      <c r="E1140" s="1"/>
    </row>
    <row r="1141" spans="1:5" ht="15.75">
      <c r="A1141" s="1"/>
      <c r="B1141" s="1"/>
      <c r="C1141" s="1"/>
      <c r="D1141" s="1"/>
      <c r="E1141" s="1"/>
    </row>
    <row r="1142" spans="1:5" ht="15.75">
      <c r="A1142" s="1"/>
      <c r="B1142" s="1"/>
      <c r="C1142" s="1"/>
      <c r="D1142" s="1"/>
      <c r="E1142" s="1"/>
    </row>
    <row r="1143" spans="1:5" ht="15.75">
      <c r="A1143" s="1"/>
      <c r="B1143" s="1"/>
      <c r="C1143" s="1"/>
      <c r="D1143" s="1"/>
      <c r="E1143" s="1"/>
    </row>
    <row r="1144" spans="1:5" ht="15.75">
      <c r="A1144" s="1"/>
      <c r="B1144" s="1"/>
      <c r="C1144" s="1"/>
      <c r="D1144" s="1"/>
      <c r="E1144" s="1"/>
    </row>
    <row r="1145" spans="1:5" ht="15.75">
      <c r="A1145" s="1"/>
      <c r="B1145" s="1"/>
      <c r="C1145" s="1"/>
      <c r="D1145" s="1"/>
      <c r="E1145" s="1"/>
    </row>
    <row r="1146" spans="1:5" ht="15.75">
      <c r="A1146" s="1"/>
      <c r="B1146" s="1"/>
      <c r="C1146" s="1"/>
      <c r="D1146" s="1"/>
      <c r="E1146" s="1"/>
    </row>
    <row r="1147" spans="1:5" ht="15.75">
      <c r="A1147" s="1"/>
      <c r="B1147" s="1"/>
      <c r="C1147" s="1"/>
      <c r="D1147" s="1"/>
      <c r="E1147" s="1"/>
    </row>
    <row r="1148" spans="1:5" ht="15.75">
      <c r="A1148" s="1"/>
      <c r="B1148" s="1"/>
      <c r="C1148" s="1"/>
      <c r="D1148" s="1"/>
      <c r="E1148" s="1"/>
    </row>
    <row r="1149" spans="1:5" ht="15.75">
      <c r="A1149" s="1"/>
      <c r="B1149" s="1"/>
      <c r="C1149" s="1"/>
      <c r="D1149" s="1"/>
      <c r="E1149" s="1"/>
    </row>
    <row r="1150" spans="1:5" ht="15.75">
      <c r="A1150" s="1"/>
      <c r="B1150" s="1"/>
      <c r="C1150" s="1"/>
      <c r="D1150" s="1"/>
      <c r="E1150" s="1"/>
    </row>
    <row r="1151" spans="1:5" ht="15.75">
      <c r="A1151" s="1"/>
      <c r="B1151" s="1"/>
      <c r="C1151" s="1"/>
      <c r="D1151" s="1"/>
      <c r="E1151" s="1"/>
    </row>
    <row r="1152" spans="1:5" ht="15.75">
      <c r="A1152" s="1"/>
      <c r="B1152" s="1"/>
      <c r="C1152" s="1"/>
      <c r="D1152" s="1"/>
      <c r="E1152" s="1"/>
    </row>
    <row r="1153" spans="1:5" ht="15.75">
      <c r="A1153" s="1"/>
      <c r="B1153" s="1"/>
      <c r="C1153" s="1"/>
      <c r="D1153" s="1"/>
      <c r="E1153" s="1"/>
    </row>
    <row r="1154" spans="1:5" ht="15.75">
      <c r="A1154" s="1"/>
      <c r="B1154" s="1"/>
      <c r="C1154" s="1"/>
      <c r="D1154" s="1"/>
      <c r="E1154" s="1"/>
    </row>
    <row r="1155" spans="1:5" ht="15.75">
      <c r="A1155" s="1"/>
      <c r="B1155" s="1"/>
      <c r="C1155" s="1"/>
      <c r="D1155" s="1"/>
      <c r="E1155" s="1"/>
    </row>
    <row r="1156" spans="1:5" ht="15.75">
      <c r="A1156" s="1"/>
      <c r="B1156" s="1"/>
      <c r="C1156" s="1"/>
      <c r="D1156" s="1"/>
      <c r="E1156" s="1"/>
    </row>
    <row r="1157" spans="1:5" ht="15.75">
      <c r="A1157" s="1"/>
      <c r="B1157" s="1"/>
      <c r="C1157" s="1"/>
      <c r="D1157" s="1"/>
      <c r="E1157" s="1"/>
    </row>
    <row r="1158" spans="1:5" ht="15.75">
      <c r="A1158" s="1"/>
      <c r="B1158" s="1"/>
      <c r="C1158" s="1"/>
      <c r="D1158" s="1"/>
      <c r="E1158" s="1"/>
    </row>
    <row r="1159" spans="1:5" ht="15.75">
      <c r="A1159" s="1"/>
      <c r="B1159" s="1"/>
      <c r="C1159" s="1"/>
      <c r="D1159" s="1"/>
      <c r="E1159" s="1"/>
    </row>
    <row r="1160" spans="1:5" ht="15.75">
      <c r="A1160" s="1"/>
      <c r="B1160" s="1"/>
      <c r="C1160" s="1"/>
      <c r="D1160" s="1"/>
      <c r="E1160" s="1"/>
    </row>
    <row r="1161" spans="1:5" ht="15.75">
      <c r="A1161" s="1"/>
      <c r="B1161" s="1"/>
      <c r="C1161" s="1"/>
      <c r="D1161" s="1"/>
      <c r="E1161" s="1"/>
    </row>
    <row r="1162" spans="1:5" ht="15.75">
      <c r="A1162" s="1"/>
      <c r="B1162" s="1"/>
      <c r="C1162" s="1"/>
      <c r="D1162" s="1"/>
      <c r="E1162" s="1"/>
    </row>
    <row r="1163" spans="1:5" ht="15.75">
      <c r="A1163" s="1"/>
      <c r="B1163" s="1"/>
      <c r="C1163" s="1"/>
      <c r="D1163" s="1"/>
      <c r="E1163" s="1"/>
    </row>
    <row r="1164" spans="1:5" ht="15.75">
      <c r="A1164" s="1"/>
      <c r="B1164" s="1"/>
      <c r="C1164" s="1"/>
      <c r="D1164" s="1"/>
      <c r="E1164" s="1"/>
    </row>
    <row r="1165" spans="1:5" ht="15.75">
      <c r="A1165" s="1"/>
      <c r="B1165" s="1"/>
      <c r="C1165" s="1"/>
      <c r="D1165" s="1"/>
      <c r="E1165" s="1"/>
    </row>
    <row r="1166" spans="1:5" ht="15.75">
      <c r="A1166" s="1"/>
      <c r="B1166" s="1"/>
      <c r="C1166" s="1"/>
      <c r="D1166" s="1"/>
      <c r="E1166" s="1"/>
    </row>
    <row r="1167" spans="1:5" ht="15.75">
      <c r="A1167" s="1"/>
      <c r="B1167" s="1"/>
      <c r="C1167" s="1"/>
      <c r="D1167" s="1"/>
      <c r="E1167" s="1"/>
    </row>
    <row r="1168" spans="1:5" ht="15.75">
      <c r="A1168" s="1"/>
      <c r="B1168" s="1"/>
      <c r="C1168" s="1"/>
      <c r="D1168" s="1"/>
      <c r="E1168" s="1"/>
    </row>
    <row r="1169" spans="1:5" ht="15.75">
      <c r="A1169" s="1"/>
      <c r="B1169" s="1"/>
      <c r="C1169" s="1"/>
      <c r="D1169" s="1"/>
      <c r="E1169" s="1"/>
    </row>
    <row r="1170" spans="1:5" ht="15.75">
      <c r="A1170" s="1"/>
      <c r="B1170" s="1"/>
      <c r="C1170" s="1"/>
      <c r="D1170" s="1"/>
      <c r="E1170" s="1"/>
    </row>
    <row r="1171" spans="1:5" ht="15.75">
      <c r="A1171" s="1"/>
      <c r="B1171" s="1"/>
      <c r="C1171" s="1"/>
      <c r="D1171" s="1"/>
      <c r="E1171" s="1"/>
    </row>
    <row r="1172" spans="1:5" ht="15.75">
      <c r="A1172" s="1"/>
      <c r="B1172" s="1"/>
      <c r="C1172" s="1"/>
      <c r="D1172" s="1"/>
      <c r="E1172" s="1"/>
    </row>
    <row r="1173" spans="1:5" ht="15.75">
      <c r="A1173" s="1"/>
      <c r="B1173" s="1"/>
      <c r="C1173" s="1"/>
      <c r="D1173" s="1"/>
      <c r="E1173" s="1"/>
    </row>
    <row r="1174" spans="1:5" ht="15.75">
      <c r="A1174" s="1"/>
      <c r="B1174" s="1"/>
      <c r="C1174" s="1"/>
      <c r="D1174" s="1"/>
      <c r="E1174" s="1"/>
    </row>
    <row r="1175" spans="1:5" ht="15.75">
      <c r="A1175" s="1"/>
      <c r="B1175" s="1"/>
      <c r="C1175" s="1"/>
      <c r="D1175" s="1"/>
      <c r="E1175" s="1"/>
    </row>
    <row r="1176" spans="1:5" ht="15.75">
      <c r="A1176" s="1"/>
      <c r="B1176" s="1"/>
      <c r="C1176" s="1"/>
      <c r="D1176" s="1"/>
      <c r="E1176" s="1"/>
    </row>
    <row r="1177" spans="1:5" ht="15.75">
      <c r="A1177" s="1"/>
      <c r="B1177" s="1"/>
      <c r="C1177" s="1"/>
      <c r="D1177" s="1"/>
      <c r="E1177" s="1"/>
    </row>
    <row r="1178" spans="1:5" ht="15.75">
      <c r="A1178" s="1"/>
      <c r="B1178" s="1"/>
      <c r="C1178" s="1"/>
      <c r="D1178" s="1"/>
      <c r="E1178" s="1"/>
    </row>
    <row r="1179" spans="1:5" ht="15.75">
      <c r="A1179" s="1"/>
      <c r="B1179" s="1"/>
      <c r="C1179" s="1"/>
      <c r="D1179" s="1"/>
      <c r="E1179" s="1"/>
    </row>
    <row r="1180" spans="1:5" ht="15.75">
      <c r="A1180" s="1"/>
      <c r="B1180" s="1"/>
      <c r="C1180" s="1"/>
      <c r="D1180" s="1"/>
      <c r="E1180" s="1"/>
    </row>
    <row r="1181" spans="1:5" ht="15.75">
      <c r="A1181" s="1"/>
      <c r="B1181" s="1"/>
      <c r="C1181" s="1"/>
      <c r="D1181" s="1"/>
      <c r="E1181" s="1"/>
    </row>
    <row r="1182" spans="1:5" ht="15.75">
      <c r="A1182" s="1"/>
      <c r="B1182" s="1"/>
      <c r="C1182" s="1"/>
      <c r="D1182" s="1"/>
      <c r="E1182" s="1"/>
    </row>
    <row r="1183" spans="1:5" ht="15.75">
      <c r="A1183" s="1"/>
      <c r="B1183" s="1"/>
      <c r="C1183" s="1"/>
      <c r="D1183" s="1"/>
      <c r="E1183" s="1"/>
    </row>
    <row r="1184" spans="1:5" ht="15.75">
      <c r="A1184" s="1"/>
      <c r="B1184" s="1"/>
      <c r="C1184" s="1"/>
      <c r="D1184" s="1"/>
      <c r="E1184" s="1"/>
    </row>
    <row r="1185" spans="1:5" ht="15.75">
      <c r="A1185" s="1"/>
      <c r="B1185" s="1"/>
      <c r="C1185" s="1"/>
      <c r="D1185" s="1"/>
      <c r="E1185" s="1"/>
    </row>
    <row r="1186" spans="1:5" ht="15.75">
      <c r="A1186" s="1"/>
      <c r="B1186" s="1"/>
      <c r="C1186" s="1"/>
      <c r="D1186" s="1"/>
      <c r="E1186" s="1"/>
    </row>
    <row r="1187" spans="1:5" ht="15.75">
      <c r="A1187" s="1"/>
      <c r="B1187" s="1"/>
      <c r="C1187" s="1"/>
      <c r="D1187" s="1"/>
      <c r="E1187" s="1"/>
    </row>
    <row r="1188" spans="1:5" ht="15.75">
      <c r="A1188" s="1"/>
      <c r="B1188" s="1"/>
      <c r="C1188" s="1"/>
      <c r="D1188" s="1"/>
      <c r="E1188" s="1"/>
    </row>
    <row r="1189" spans="1:5" ht="15.75">
      <c r="A1189" s="1"/>
      <c r="B1189" s="1"/>
      <c r="C1189" s="1"/>
      <c r="D1189" s="1"/>
      <c r="E1189" s="1"/>
    </row>
    <row r="1190" spans="1:5" ht="15.75">
      <c r="A1190" s="1"/>
      <c r="B1190" s="1"/>
      <c r="C1190" s="1"/>
      <c r="D1190" s="1"/>
      <c r="E1190" s="1"/>
    </row>
    <row r="1191" spans="1:5" ht="15.75">
      <c r="A1191" s="1"/>
      <c r="B1191" s="1"/>
      <c r="C1191" s="1"/>
      <c r="D1191" s="1"/>
      <c r="E1191" s="1"/>
    </row>
    <row r="1192" spans="1:5" ht="15.75">
      <c r="A1192" s="1"/>
      <c r="B1192" s="1"/>
      <c r="C1192" s="1"/>
      <c r="D1192" s="1"/>
      <c r="E1192" s="1"/>
    </row>
    <row r="1193" spans="1:5" ht="15.75">
      <c r="A1193" s="1"/>
      <c r="B1193" s="1"/>
      <c r="C1193" s="1"/>
      <c r="D1193" s="1"/>
      <c r="E1193" s="1"/>
    </row>
    <row r="1194" spans="1:5" ht="15.75">
      <c r="A1194" s="1"/>
      <c r="B1194" s="1"/>
      <c r="C1194" s="1"/>
      <c r="D1194" s="1"/>
      <c r="E1194" s="1"/>
    </row>
    <row r="1195" spans="1:5" ht="15.75">
      <c r="A1195" s="1"/>
      <c r="B1195" s="1"/>
      <c r="C1195" s="1"/>
      <c r="D1195" s="1"/>
      <c r="E1195" s="1"/>
    </row>
    <row r="1196" spans="1:5" ht="15.75">
      <c r="A1196" s="1"/>
      <c r="B1196" s="1"/>
      <c r="C1196" s="1"/>
      <c r="D1196" s="1"/>
      <c r="E1196" s="1"/>
    </row>
    <row r="1197" spans="1:5" ht="15.75">
      <c r="A1197" s="1"/>
      <c r="B1197" s="1"/>
      <c r="C1197" s="1"/>
      <c r="D1197" s="1"/>
      <c r="E1197" s="1"/>
    </row>
    <row r="1198" spans="1:5" ht="15.75">
      <c r="A1198" s="1"/>
      <c r="B1198" s="1"/>
      <c r="C1198" s="1"/>
      <c r="D1198" s="1"/>
      <c r="E1198" s="1"/>
    </row>
    <row r="1199" spans="1:5" ht="15.75">
      <c r="A1199" s="1"/>
      <c r="B1199" s="1"/>
      <c r="C1199" s="1"/>
      <c r="D1199" s="1"/>
      <c r="E1199" s="1"/>
    </row>
    <row r="1200" spans="1:5" ht="15.75">
      <c r="A1200" s="1"/>
      <c r="B1200" s="1"/>
      <c r="C1200" s="1"/>
      <c r="D1200" s="1"/>
      <c r="E1200" s="1"/>
    </row>
    <row r="1201" spans="1:5" ht="15.75">
      <c r="A1201" s="1"/>
      <c r="B1201" s="1"/>
      <c r="C1201" s="1"/>
      <c r="D1201" s="1"/>
      <c r="E1201" s="1"/>
    </row>
    <row r="1202" spans="1:5" ht="15.75">
      <c r="A1202" s="1"/>
      <c r="B1202" s="1"/>
      <c r="C1202" s="1"/>
      <c r="D1202" s="1"/>
      <c r="E1202" s="1"/>
    </row>
    <row r="1203" spans="1:5" ht="15.75">
      <c r="A1203" s="1"/>
      <c r="B1203" s="1"/>
      <c r="C1203" s="1"/>
      <c r="D1203" s="1"/>
      <c r="E1203" s="1"/>
    </row>
    <row r="1204" spans="1:5" ht="15.75">
      <c r="A1204" s="1"/>
      <c r="B1204" s="1"/>
      <c r="C1204" s="1"/>
      <c r="D1204" s="1"/>
      <c r="E1204" s="1"/>
    </row>
    <row r="1205" spans="1:5" ht="15.75">
      <c r="A1205" s="1"/>
      <c r="B1205" s="1"/>
      <c r="C1205" s="1"/>
      <c r="D1205" s="1"/>
      <c r="E1205" s="1"/>
    </row>
    <row r="1206" spans="1:5" ht="15.75">
      <c r="A1206" s="1"/>
      <c r="B1206" s="1"/>
      <c r="C1206" s="1"/>
      <c r="D1206" s="1"/>
      <c r="E1206" s="1"/>
    </row>
    <row r="1207" spans="1:5" ht="15.75">
      <c r="A1207" s="1"/>
      <c r="B1207" s="1"/>
      <c r="C1207" s="1"/>
      <c r="D1207" s="1"/>
      <c r="E1207" s="1"/>
    </row>
    <row r="1208" spans="1:5" ht="15.75">
      <c r="A1208" s="1"/>
      <c r="B1208" s="1"/>
      <c r="C1208" s="1"/>
      <c r="D1208" s="1"/>
      <c r="E1208" s="1"/>
    </row>
    <row r="1209" spans="1:5" ht="15.75">
      <c r="A1209" s="1"/>
      <c r="B1209" s="1"/>
      <c r="C1209" s="1"/>
      <c r="D1209" s="1"/>
      <c r="E1209" s="1"/>
    </row>
    <row r="1210" spans="1:5" ht="15.75">
      <c r="A1210" s="1"/>
      <c r="B1210" s="1"/>
      <c r="C1210" s="1"/>
      <c r="D1210" s="1"/>
      <c r="E1210" s="1"/>
    </row>
    <row r="1211" spans="1:5" ht="15.75">
      <c r="A1211" s="1"/>
      <c r="B1211" s="1"/>
      <c r="C1211" s="1"/>
      <c r="D1211" s="1"/>
      <c r="E1211" s="1"/>
    </row>
    <row r="1212" spans="1:5" ht="15.75">
      <c r="A1212" s="1"/>
      <c r="B1212" s="1"/>
      <c r="C1212" s="1"/>
      <c r="D1212" s="1"/>
      <c r="E1212" s="1"/>
    </row>
    <row r="1213" spans="1:5" ht="15.75">
      <c r="A1213" s="1"/>
      <c r="B1213" s="1"/>
      <c r="C1213" s="1"/>
      <c r="D1213" s="1"/>
      <c r="E1213" s="1"/>
    </row>
    <row r="1214" spans="1:5" ht="15.75">
      <c r="A1214" s="1"/>
      <c r="B1214" s="1"/>
      <c r="C1214" s="1"/>
      <c r="D1214" s="1"/>
      <c r="E1214" s="1"/>
    </row>
    <row r="1215" spans="1:5" ht="15.75">
      <c r="A1215" s="1"/>
      <c r="B1215" s="1"/>
      <c r="C1215" s="1"/>
      <c r="D1215" s="1"/>
      <c r="E1215" s="1"/>
    </row>
    <row r="1216" spans="1:5" ht="15.75">
      <c r="A1216" s="1"/>
      <c r="B1216" s="1"/>
      <c r="C1216" s="1"/>
      <c r="D1216" s="1"/>
      <c r="E1216" s="1"/>
    </row>
    <row r="1217" spans="1:5" ht="15.75">
      <c r="A1217" s="1"/>
      <c r="B1217" s="1"/>
      <c r="C1217" s="1"/>
      <c r="D1217" s="1"/>
      <c r="E1217" s="1"/>
    </row>
    <row r="1218" spans="1:5" ht="15.75">
      <c r="A1218" s="1"/>
      <c r="B1218" s="1"/>
      <c r="C1218" s="1"/>
      <c r="D1218" s="1"/>
      <c r="E1218" s="1"/>
    </row>
    <row r="1219" spans="1:5" ht="15.75">
      <c r="A1219" s="1"/>
      <c r="B1219" s="1"/>
      <c r="C1219" s="1"/>
      <c r="D1219" s="1"/>
      <c r="E1219" s="1"/>
    </row>
    <row r="1220" spans="1:5" ht="15.75">
      <c r="A1220" s="1"/>
      <c r="B1220" s="1"/>
      <c r="C1220" s="1"/>
      <c r="D1220" s="1"/>
      <c r="E1220" s="1"/>
    </row>
    <row r="1221" spans="1:5" ht="15.75">
      <c r="A1221" s="1"/>
      <c r="B1221" s="1"/>
      <c r="C1221" s="1"/>
      <c r="D1221" s="1"/>
      <c r="E1221" s="1"/>
    </row>
    <row r="1222" spans="1:5" ht="15.75">
      <c r="A1222" s="1"/>
      <c r="B1222" s="1"/>
      <c r="C1222" s="1"/>
      <c r="D1222" s="1"/>
      <c r="E1222" s="1"/>
    </row>
    <row r="1223" spans="1:5" ht="15.75">
      <c r="A1223" s="1"/>
      <c r="B1223" s="1"/>
      <c r="C1223" s="1"/>
      <c r="D1223" s="1"/>
      <c r="E1223" s="1"/>
    </row>
    <row r="1224" spans="1:5" ht="15.75">
      <c r="A1224" s="1"/>
      <c r="B1224" s="1"/>
      <c r="C1224" s="1"/>
      <c r="D1224" s="1"/>
      <c r="E1224" s="1"/>
    </row>
    <row r="1225" spans="1:5" ht="15.75">
      <c r="A1225" s="1"/>
      <c r="B1225" s="1"/>
      <c r="C1225" s="1"/>
      <c r="D1225" s="1"/>
      <c r="E1225" s="1"/>
    </row>
    <row r="1226" spans="1:5" ht="15.75">
      <c r="A1226" s="1"/>
      <c r="B1226" s="1"/>
      <c r="C1226" s="1"/>
      <c r="D1226" s="1"/>
      <c r="E1226" s="1"/>
    </row>
    <row r="1227" spans="1:5" ht="15.75">
      <c r="A1227" s="1"/>
      <c r="B1227" s="1"/>
      <c r="C1227" s="1"/>
      <c r="D1227" s="1"/>
      <c r="E1227" s="1"/>
    </row>
    <row r="1228" spans="1:5" ht="15.75">
      <c r="A1228" s="1"/>
      <c r="B1228" s="1"/>
      <c r="C1228" s="1"/>
      <c r="D1228" s="1"/>
      <c r="E1228" s="1"/>
    </row>
    <row r="1229" spans="1:5" ht="15.75">
      <c r="A1229" s="1"/>
      <c r="B1229" s="1"/>
      <c r="C1229" s="1"/>
      <c r="D1229" s="1"/>
      <c r="E1229" s="1"/>
    </row>
    <row r="1230" spans="1:5" ht="15.75">
      <c r="A1230" s="1"/>
      <c r="B1230" s="1"/>
      <c r="C1230" s="1"/>
      <c r="D1230" s="1"/>
      <c r="E1230" s="1"/>
    </row>
    <row r="1231" spans="1:5" ht="15.75">
      <c r="A1231" s="1"/>
      <c r="B1231" s="1"/>
      <c r="C1231" s="1"/>
      <c r="D1231" s="1"/>
      <c r="E1231" s="1"/>
    </row>
    <row r="1232" spans="1:5" ht="15.75">
      <c r="A1232" s="1"/>
      <c r="B1232" s="1"/>
      <c r="C1232" s="1"/>
      <c r="D1232" s="1"/>
      <c r="E1232" s="1"/>
    </row>
    <row r="1233" spans="1:5" ht="15.75">
      <c r="A1233" s="1"/>
      <c r="B1233" s="1"/>
      <c r="C1233" s="1"/>
      <c r="D1233" s="1"/>
      <c r="E1233" s="1"/>
    </row>
    <row r="1234" spans="1:5" ht="15.75">
      <c r="A1234" s="1"/>
      <c r="B1234" s="1"/>
      <c r="C1234" s="1"/>
      <c r="D1234" s="1"/>
      <c r="E1234" s="1"/>
    </row>
    <row r="1235" spans="1:5" ht="15.75">
      <c r="A1235" s="1"/>
      <c r="B1235" s="1"/>
      <c r="C1235" s="1"/>
      <c r="D1235" s="1"/>
      <c r="E1235" s="1"/>
    </row>
    <row r="1236" spans="1:5" ht="15.75">
      <c r="A1236" s="1"/>
      <c r="B1236" s="1"/>
      <c r="C1236" s="1"/>
      <c r="D1236" s="1"/>
      <c r="E1236" s="1"/>
    </row>
    <row r="1237" spans="1:5" ht="15.75">
      <c r="A1237" s="1"/>
      <c r="B1237" s="1"/>
      <c r="C1237" s="1"/>
      <c r="D1237" s="1"/>
      <c r="E1237" s="1"/>
    </row>
    <row r="1238" spans="1:5" ht="15.75">
      <c r="A1238" s="1"/>
      <c r="B1238" s="1"/>
      <c r="C1238" s="1"/>
      <c r="D1238" s="1"/>
      <c r="E1238" s="1"/>
    </row>
    <row r="1239" spans="1:5" ht="15.75">
      <c r="A1239" s="1"/>
      <c r="B1239" s="1"/>
      <c r="C1239" s="1"/>
      <c r="D1239" s="1"/>
      <c r="E1239" s="1"/>
    </row>
    <row r="1240" spans="1:5" ht="15.75">
      <c r="A1240" s="1"/>
      <c r="B1240" s="1"/>
      <c r="C1240" s="1"/>
      <c r="D1240" s="1"/>
      <c r="E1240" s="1"/>
    </row>
    <row r="1241" spans="1:5" ht="15.75">
      <c r="A1241" s="1"/>
      <c r="B1241" s="1"/>
      <c r="C1241" s="1"/>
      <c r="D1241" s="1"/>
      <c r="E1241" s="1"/>
    </row>
    <row r="1242" spans="1:5" ht="15.75">
      <c r="A1242" s="1"/>
      <c r="B1242" s="1"/>
      <c r="C1242" s="1"/>
      <c r="D1242" s="1"/>
      <c r="E1242" s="1"/>
    </row>
    <row r="1243" spans="1:5" ht="15.75">
      <c r="A1243" s="1"/>
      <c r="B1243" s="1"/>
      <c r="C1243" s="1"/>
      <c r="D1243" s="1"/>
      <c r="E1243" s="1"/>
    </row>
    <row r="1244" spans="1:5" ht="15.75">
      <c r="A1244" s="1"/>
      <c r="B1244" s="1"/>
      <c r="C1244" s="1"/>
      <c r="D1244" s="1"/>
      <c r="E1244" s="1"/>
    </row>
    <row r="1245" spans="1:5" ht="15.75">
      <c r="A1245" s="1"/>
      <c r="B1245" s="1"/>
      <c r="C1245" s="1"/>
      <c r="D1245" s="1"/>
      <c r="E1245" s="1"/>
    </row>
    <row r="1246" spans="1:5" ht="15.75">
      <c r="A1246" s="1"/>
      <c r="B1246" s="1"/>
      <c r="C1246" s="1"/>
      <c r="D1246" s="1"/>
      <c r="E1246" s="1"/>
    </row>
    <row r="1247" spans="1:5" ht="15.75">
      <c r="A1247" s="1"/>
      <c r="B1247" s="1"/>
      <c r="C1247" s="1"/>
      <c r="D1247" s="1"/>
      <c r="E1247" s="1"/>
    </row>
    <row r="1248" spans="1:5" ht="15.75">
      <c r="A1248" s="1"/>
      <c r="B1248" s="1"/>
      <c r="C1248" s="1"/>
      <c r="D1248" s="1"/>
      <c r="E1248" s="1"/>
    </row>
    <row r="1249" spans="1:5" ht="15.75">
      <c r="A1249" s="1"/>
      <c r="B1249" s="1"/>
      <c r="C1249" s="1"/>
      <c r="D1249" s="1"/>
      <c r="E1249" s="1"/>
    </row>
    <row r="1250" spans="1:5" ht="15.75">
      <c r="A1250" s="1"/>
      <c r="B1250" s="1"/>
      <c r="C1250" s="1"/>
      <c r="D1250" s="1"/>
      <c r="E1250" s="1"/>
    </row>
    <row r="1251" spans="1:5" ht="15.75">
      <c r="A1251" s="1"/>
      <c r="B1251" s="1"/>
      <c r="C1251" s="1"/>
      <c r="D1251" s="1"/>
      <c r="E1251" s="1"/>
    </row>
    <row r="1252" spans="1:5" ht="15.75">
      <c r="A1252" s="1"/>
      <c r="B1252" s="1"/>
      <c r="C1252" s="1"/>
      <c r="D1252" s="1"/>
      <c r="E1252" s="1"/>
    </row>
    <row r="1253" spans="1:5" ht="15.75">
      <c r="A1253" s="1"/>
      <c r="B1253" s="1"/>
      <c r="C1253" s="1"/>
      <c r="D1253" s="1"/>
      <c r="E1253" s="1"/>
    </row>
    <row r="1254" spans="1:5" ht="15.75">
      <c r="A1254" s="1"/>
      <c r="B1254" s="1"/>
      <c r="C1254" s="1"/>
      <c r="D1254" s="1"/>
      <c r="E1254" s="1"/>
    </row>
    <row r="1255" spans="1:5" ht="15.75">
      <c r="A1255" s="1"/>
      <c r="B1255" s="1"/>
      <c r="C1255" s="1"/>
      <c r="D1255" s="1"/>
      <c r="E1255" s="1"/>
    </row>
    <row r="1256" spans="1:5" ht="15.75">
      <c r="A1256" s="1"/>
      <c r="B1256" s="1"/>
      <c r="C1256" s="1"/>
      <c r="D1256" s="1"/>
      <c r="E1256" s="1"/>
    </row>
    <row r="1257" spans="1:5" ht="15.75">
      <c r="A1257" s="1"/>
      <c r="B1257" s="1"/>
      <c r="C1257" s="1"/>
      <c r="D1257" s="1"/>
      <c r="E1257" s="1"/>
    </row>
    <row r="1258" spans="1:5" ht="15.75">
      <c r="A1258" s="1"/>
      <c r="B1258" s="1"/>
      <c r="C1258" s="1"/>
      <c r="D1258" s="1"/>
      <c r="E1258" s="1"/>
    </row>
    <row r="1259" spans="1:5" ht="15.75">
      <c r="A1259" s="1"/>
      <c r="B1259" s="1"/>
      <c r="C1259" s="1"/>
      <c r="D1259" s="1"/>
      <c r="E1259" s="1"/>
    </row>
    <row r="1260" spans="1:5" ht="15.75">
      <c r="A1260" s="1"/>
      <c r="B1260" s="1"/>
      <c r="C1260" s="1"/>
      <c r="D1260" s="1"/>
      <c r="E1260" s="1"/>
    </row>
    <row r="1261" spans="1:5" ht="15.75">
      <c r="A1261" s="1"/>
      <c r="B1261" s="1"/>
      <c r="C1261" s="1"/>
      <c r="D1261" s="1"/>
      <c r="E1261" s="1"/>
    </row>
    <row r="1262" spans="1:5" ht="15.75">
      <c r="A1262" s="1"/>
      <c r="B1262" s="1"/>
      <c r="C1262" s="1"/>
      <c r="D1262" s="1"/>
      <c r="E1262" s="1"/>
    </row>
    <row r="1263" spans="1:5" ht="15.75">
      <c r="A1263" s="1"/>
      <c r="B1263" s="1"/>
      <c r="C1263" s="1"/>
      <c r="D1263" s="1"/>
      <c r="E1263" s="1"/>
    </row>
    <row r="1264" spans="1:5" ht="15.75">
      <c r="A1264" s="1"/>
      <c r="B1264" s="1"/>
      <c r="C1264" s="1"/>
      <c r="D1264" s="1"/>
      <c r="E1264" s="1"/>
    </row>
    <row r="1265" spans="1:5" ht="15.75">
      <c r="A1265" s="1"/>
      <c r="B1265" s="1"/>
      <c r="C1265" s="1"/>
      <c r="D1265" s="1"/>
      <c r="E1265" s="1"/>
    </row>
    <row r="1266" spans="1:5" ht="15.75">
      <c r="A1266" s="1"/>
      <c r="B1266" s="1"/>
      <c r="C1266" s="1"/>
      <c r="D1266" s="1"/>
      <c r="E1266" s="1"/>
    </row>
    <row r="1267" spans="1:5" ht="15.75">
      <c r="A1267" s="1"/>
      <c r="B1267" s="1"/>
      <c r="C1267" s="1"/>
      <c r="D1267" s="1"/>
      <c r="E1267" s="1"/>
    </row>
    <row r="1268" spans="1:5" ht="15.75">
      <c r="A1268" s="1"/>
      <c r="B1268" s="1"/>
      <c r="C1268" s="1"/>
      <c r="D1268" s="1"/>
      <c r="E1268" s="1"/>
    </row>
    <row r="1269" spans="1:5" ht="15.75">
      <c r="A1269" s="1"/>
      <c r="B1269" s="1"/>
      <c r="C1269" s="1"/>
      <c r="D1269" s="1"/>
      <c r="E1269" s="1"/>
    </row>
    <row r="1270" spans="1:5" ht="15.75">
      <c r="A1270" s="1"/>
      <c r="B1270" s="1"/>
      <c r="C1270" s="1"/>
      <c r="D1270" s="1"/>
      <c r="E1270" s="1"/>
    </row>
    <row r="1271" spans="1:5" ht="15.75">
      <c r="A1271" s="1"/>
      <c r="B1271" s="1"/>
      <c r="C1271" s="1"/>
      <c r="D1271" s="1"/>
      <c r="E1271" s="1"/>
    </row>
    <row r="1272" spans="1:5" ht="15.75">
      <c r="A1272" s="1"/>
      <c r="B1272" s="1"/>
      <c r="C1272" s="1"/>
      <c r="D1272" s="1"/>
      <c r="E1272" s="1"/>
    </row>
    <row r="1273" spans="1:5" ht="15.75">
      <c r="A1273" s="1"/>
      <c r="B1273" s="1"/>
      <c r="C1273" s="1"/>
      <c r="D1273" s="1"/>
      <c r="E1273" s="1"/>
    </row>
    <row r="1274" spans="1:5" ht="15.75">
      <c r="A1274" s="1"/>
      <c r="B1274" s="1"/>
      <c r="C1274" s="1"/>
      <c r="D1274" s="1"/>
      <c r="E1274" s="1"/>
    </row>
    <row r="1275" spans="1:5" ht="15.75">
      <c r="A1275" s="1"/>
      <c r="B1275" s="1"/>
      <c r="C1275" s="1"/>
      <c r="D1275" s="1"/>
      <c r="E1275" s="1"/>
    </row>
    <row r="1276" spans="1:5" ht="15.75">
      <c r="A1276" s="1"/>
      <c r="B1276" s="1"/>
      <c r="C1276" s="1"/>
      <c r="D1276" s="1"/>
      <c r="E1276" s="1"/>
    </row>
    <row r="1277" spans="1:5" ht="15.75">
      <c r="A1277" s="1"/>
      <c r="B1277" s="1"/>
      <c r="C1277" s="1"/>
      <c r="D1277" s="1"/>
      <c r="E1277" s="1"/>
    </row>
    <row r="1278" spans="1:5" ht="15.75">
      <c r="A1278" s="1"/>
      <c r="B1278" s="1"/>
      <c r="C1278" s="1"/>
      <c r="D1278" s="1"/>
      <c r="E1278" s="1"/>
    </row>
    <row r="1279" spans="1:5" ht="15.75">
      <c r="A1279" s="1"/>
      <c r="B1279" s="1"/>
      <c r="C1279" s="1"/>
      <c r="D1279" s="1"/>
      <c r="E1279" s="1"/>
    </row>
    <row r="1280" spans="1:5" ht="15.75">
      <c r="A1280" s="1"/>
      <c r="B1280" s="1"/>
      <c r="C1280" s="1"/>
      <c r="D1280" s="1"/>
      <c r="E1280" s="1"/>
    </row>
    <row r="1281" spans="1:5" ht="15.75">
      <c r="A1281" s="1"/>
      <c r="B1281" s="1"/>
      <c r="C1281" s="1"/>
      <c r="D1281" s="1"/>
      <c r="E1281" s="1"/>
    </row>
    <row r="1282" spans="1:5" ht="15.75">
      <c r="A1282" s="1"/>
      <c r="B1282" s="1"/>
      <c r="C1282" s="1"/>
      <c r="D1282" s="1"/>
      <c r="E1282" s="1"/>
    </row>
    <row r="1283" spans="1:5" ht="15.75">
      <c r="A1283" s="1"/>
      <c r="B1283" s="1"/>
      <c r="C1283" s="1"/>
      <c r="D1283" s="1"/>
      <c r="E1283" s="1"/>
    </row>
    <row r="1284" spans="1:5" ht="15.75">
      <c r="A1284" s="1"/>
      <c r="B1284" s="1"/>
      <c r="C1284" s="1"/>
      <c r="D1284" s="1"/>
      <c r="E1284" s="1"/>
    </row>
    <row r="1285" spans="1:5" ht="15.75">
      <c r="A1285" s="1"/>
      <c r="B1285" s="1"/>
      <c r="C1285" s="1"/>
      <c r="D1285" s="1"/>
      <c r="E1285" s="1"/>
    </row>
    <row r="1286" spans="1:5" ht="15.75">
      <c r="A1286" s="1"/>
      <c r="B1286" s="1"/>
      <c r="C1286" s="1"/>
      <c r="D1286" s="1"/>
      <c r="E1286" s="1"/>
    </row>
    <row r="1287" spans="1:5" ht="15.75">
      <c r="A1287" s="1"/>
      <c r="B1287" s="1"/>
      <c r="C1287" s="1"/>
      <c r="D1287" s="1"/>
      <c r="E1287" s="1"/>
    </row>
    <row r="1288" spans="1:5" ht="15.75">
      <c r="A1288" s="1"/>
      <c r="B1288" s="1"/>
      <c r="C1288" s="1"/>
      <c r="D1288" s="1"/>
      <c r="E1288" s="1"/>
    </row>
    <row r="1289" spans="1:5" ht="15.75">
      <c r="A1289" s="1"/>
      <c r="B1289" s="1"/>
      <c r="C1289" s="1"/>
      <c r="D1289" s="1"/>
      <c r="E1289" s="1"/>
    </row>
    <row r="1290" spans="1:5" ht="15.75">
      <c r="A1290" s="1"/>
      <c r="B1290" s="1"/>
      <c r="C1290" s="1"/>
      <c r="D1290" s="1"/>
      <c r="E1290" s="1"/>
    </row>
    <row r="1291" spans="1:5" ht="15.75">
      <c r="A1291" s="1"/>
      <c r="B1291" s="1"/>
      <c r="C1291" s="1"/>
      <c r="D1291" s="1"/>
      <c r="E1291" s="1"/>
    </row>
    <row r="1292" spans="1:5" ht="15.75">
      <c r="A1292" s="1"/>
      <c r="B1292" s="1"/>
      <c r="C1292" s="1"/>
      <c r="D1292" s="1"/>
      <c r="E1292" s="1"/>
    </row>
    <row r="1293" spans="1:5" ht="15.75">
      <c r="A1293" s="1"/>
      <c r="B1293" s="1"/>
      <c r="C1293" s="1"/>
      <c r="D1293" s="1"/>
      <c r="E1293" s="1"/>
    </row>
    <row r="1294" spans="1:5" ht="15.75">
      <c r="A1294" s="1"/>
      <c r="B1294" s="1"/>
      <c r="C1294" s="1"/>
      <c r="D1294" s="1"/>
      <c r="E1294" s="1"/>
    </row>
    <row r="1295" spans="1:5" ht="15.75">
      <c r="A1295" s="1"/>
      <c r="B1295" s="1"/>
      <c r="C1295" s="1"/>
      <c r="D1295" s="1"/>
      <c r="E1295" s="1"/>
    </row>
    <row r="1296" spans="1:5" ht="15.75">
      <c r="A1296" s="1"/>
      <c r="B1296" s="1"/>
      <c r="C1296" s="1"/>
      <c r="D1296" s="1"/>
      <c r="E1296" s="1"/>
    </row>
    <row r="1297" spans="1:5" ht="15.75">
      <c r="A1297" s="1"/>
      <c r="B1297" s="1"/>
      <c r="C1297" s="1"/>
      <c r="D1297" s="1"/>
      <c r="E1297" s="1"/>
    </row>
    <row r="1298" spans="1:5" ht="15.75">
      <c r="A1298" s="1"/>
      <c r="B1298" s="1"/>
      <c r="C1298" s="1"/>
      <c r="D1298" s="1"/>
      <c r="E1298" s="1"/>
    </row>
    <row r="1299" spans="1:5" ht="15.75">
      <c r="A1299" s="1"/>
      <c r="B1299" s="1"/>
      <c r="C1299" s="1"/>
      <c r="D1299" s="1"/>
      <c r="E1299" s="1"/>
    </row>
    <row r="1300" spans="1:5" ht="15.75">
      <c r="A1300" s="1"/>
      <c r="B1300" s="1"/>
      <c r="C1300" s="1"/>
      <c r="D1300" s="1"/>
      <c r="E1300" s="1"/>
    </row>
    <row r="1301" spans="1:5" ht="15.75">
      <c r="A1301" s="1"/>
      <c r="B1301" s="1"/>
      <c r="C1301" s="1"/>
      <c r="D1301" s="1"/>
      <c r="E1301" s="1"/>
    </row>
    <row r="1302" spans="1:5" ht="15.75">
      <c r="A1302" s="1"/>
      <c r="B1302" s="1"/>
      <c r="C1302" s="1"/>
      <c r="D1302" s="1"/>
      <c r="E1302" s="1"/>
    </row>
    <row r="1303" spans="1:5" ht="15.75">
      <c r="A1303" s="1"/>
      <c r="B1303" s="1"/>
      <c r="C1303" s="1"/>
      <c r="D1303" s="1"/>
      <c r="E1303" s="1"/>
    </row>
    <row r="1304" spans="1:5" ht="15.75">
      <c r="A1304" s="1"/>
      <c r="B1304" s="1"/>
      <c r="C1304" s="1"/>
      <c r="D1304" s="1"/>
      <c r="E1304" s="1"/>
    </row>
    <row r="1305" spans="1:5" ht="15.75">
      <c r="A1305" s="1"/>
      <c r="B1305" s="1"/>
      <c r="C1305" s="1"/>
      <c r="D1305" s="1"/>
      <c r="E1305" s="1"/>
    </row>
    <row r="1306" spans="1:5" ht="15.75">
      <c r="A1306" s="1"/>
      <c r="B1306" s="1"/>
      <c r="C1306" s="1"/>
      <c r="D1306" s="1"/>
      <c r="E1306" s="1"/>
    </row>
    <row r="1307" spans="1:5" ht="15.75">
      <c r="A1307" s="1"/>
      <c r="B1307" s="1"/>
      <c r="C1307" s="1"/>
      <c r="D1307" s="1"/>
      <c r="E1307" s="1"/>
    </row>
    <row r="1308" spans="1:5" ht="15.75">
      <c r="A1308" s="1"/>
      <c r="B1308" s="1"/>
      <c r="C1308" s="1"/>
      <c r="D1308" s="1"/>
      <c r="E1308" s="1"/>
    </row>
    <row r="1309" spans="1:5" ht="15.75">
      <c r="A1309" s="1"/>
      <c r="B1309" s="1"/>
      <c r="C1309" s="1"/>
      <c r="D1309" s="1"/>
      <c r="E1309" s="1"/>
    </row>
    <row r="1310" spans="1:5" ht="15.75">
      <c r="A1310" s="1"/>
      <c r="B1310" s="1"/>
      <c r="C1310" s="1"/>
      <c r="D1310" s="1"/>
      <c r="E1310" s="1"/>
    </row>
    <row r="1311" spans="1:5" ht="15.75">
      <c r="A1311" s="1"/>
      <c r="B1311" s="1"/>
      <c r="C1311" s="1"/>
      <c r="D1311" s="1"/>
      <c r="E1311" s="1"/>
    </row>
    <row r="1312" spans="1:5" ht="15.75">
      <c r="A1312" s="1"/>
      <c r="B1312" s="1"/>
      <c r="C1312" s="1"/>
      <c r="D1312" s="1"/>
      <c r="E1312" s="1"/>
    </row>
    <row r="1313" spans="1:5" ht="15.75">
      <c r="A1313" s="1"/>
      <c r="B1313" s="1"/>
      <c r="C1313" s="1"/>
      <c r="D1313" s="1"/>
      <c r="E1313" s="1"/>
    </row>
    <row r="1314" spans="1:5" ht="15.75">
      <c r="A1314" s="1"/>
      <c r="B1314" s="1"/>
      <c r="C1314" s="1"/>
      <c r="D1314" s="1"/>
      <c r="E1314" s="1"/>
    </row>
    <row r="1315" spans="1:5" ht="15.75">
      <c r="A1315" s="1"/>
      <c r="B1315" s="1"/>
      <c r="C1315" s="1"/>
      <c r="D1315" s="1"/>
      <c r="E1315" s="1"/>
    </row>
    <row r="1316" spans="1:5" ht="15.75">
      <c r="A1316" s="1"/>
      <c r="B1316" s="1"/>
      <c r="C1316" s="1"/>
      <c r="D1316" s="1"/>
      <c r="E1316" s="1"/>
    </row>
    <row r="1317" spans="1:5" ht="15.75">
      <c r="A1317" s="1"/>
      <c r="B1317" s="1"/>
      <c r="C1317" s="1"/>
      <c r="D1317" s="1"/>
      <c r="E1317" s="1"/>
    </row>
    <row r="1318" spans="1:5" ht="15.75">
      <c r="A1318" s="1"/>
      <c r="B1318" s="1"/>
      <c r="C1318" s="1"/>
      <c r="D1318" s="1"/>
      <c r="E1318" s="1"/>
    </row>
    <row r="1319" spans="1:5" ht="15.75">
      <c r="A1319" s="1"/>
      <c r="B1319" s="1"/>
      <c r="C1319" s="1"/>
      <c r="D1319" s="1"/>
      <c r="E1319" s="1"/>
    </row>
    <row r="1320" spans="1:5" ht="15.75">
      <c r="A1320" s="1"/>
      <c r="B1320" s="1"/>
      <c r="C1320" s="1"/>
      <c r="D1320" s="1"/>
      <c r="E1320" s="1"/>
    </row>
    <row r="1321" spans="1:5" ht="15.75">
      <c r="A1321" s="1"/>
      <c r="B1321" s="1"/>
      <c r="C1321" s="1"/>
      <c r="D1321" s="1"/>
      <c r="E1321" s="1"/>
    </row>
    <row r="1322" spans="1:5" ht="15.75">
      <c r="A1322" s="1"/>
      <c r="B1322" s="1"/>
      <c r="C1322" s="1"/>
      <c r="D1322" s="1"/>
      <c r="E1322" s="1"/>
    </row>
    <row r="1323" spans="1:5" ht="15.75">
      <c r="A1323" s="1"/>
      <c r="B1323" s="1"/>
      <c r="C1323" s="1"/>
      <c r="D1323" s="1"/>
      <c r="E1323" s="1"/>
    </row>
    <row r="1324" spans="1:5" ht="15.75">
      <c r="A1324" s="1"/>
      <c r="B1324" s="1"/>
      <c r="C1324" s="1"/>
      <c r="D1324" s="1"/>
      <c r="E1324" s="1"/>
    </row>
    <row r="1325" spans="1:5" ht="15.75">
      <c r="A1325" s="1"/>
      <c r="B1325" s="1"/>
      <c r="C1325" s="1"/>
      <c r="D1325" s="1"/>
      <c r="E1325" s="1"/>
    </row>
    <row r="1326" spans="1:5" ht="15.75">
      <c r="A1326" s="1"/>
      <c r="B1326" s="1"/>
      <c r="C1326" s="1"/>
      <c r="D1326" s="1"/>
      <c r="E1326" s="1"/>
    </row>
    <row r="1327" spans="1:5" ht="15.75">
      <c r="A1327" s="1"/>
      <c r="B1327" s="1"/>
      <c r="C1327" s="1"/>
      <c r="D1327" s="1"/>
      <c r="E1327" s="1"/>
    </row>
    <row r="1328" spans="1:5" ht="15.75">
      <c r="A1328" s="1"/>
      <c r="B1328" s="1"/>
      <c r="C1328" s="1"/>
      <c r="D1328" s="1"/>
      <c r="E1328" s="1"/>
    </row>
    <row r="1329" spans="1:5" ht="15.75">
      <c r="A1329" s="1"/>
      <c r="B1329" s="1"/>
      <c r="C1329" s="1"/>
      <c r="D1329" s="1"/>
      <c r="E1329" s="1"/>
    </row>
    <row r="1330" spans="1:5" ht="15.75">
      <c r="A1330" s="1"/>
      <c r="B1330" s="1"/>
      <c r="C1330" s="1"/>
      <c r="D1330" s="1"/>
      <c r="E1330" s="1"/>
    </row>
    <row r="1331" spans="1:5" ht="15.75">
      <c r="A1331" s="1"/>
      <c r="B1331" s="1"/>
      <c r="C1331" s="1"/>
      <c r="D1331" s="1"/>
      <c r="E1331" s="1"/>
    </row>
    <row r="1332" spans="1:5" ht="15.75">
      <c r="A1332" s="1"/>
      <c r="B1332" s="1"/>
      <c r="C1332" s="1"/>
      <c r="D1332" s="1"/>
      <c r="E1332" s="1"/>
    </row>
    <row r="1333" spans="1:5" ht="15.75">
      <c r="A1333" s="1"/>
      <c r="B1333" s="1"/>
      <c r="C1333" s="1"/>
      <c r="D1333" s="1"/>
      <c r="E1333" s="1"/>
    </row>
    <row r="1334" spans="1:5" ht="15.75">
      <c r="A1334" s="1"/>
      <c r="B1334" s="1"/>
      <c r="C1334" s="1"/>
      <c r="D1334" s="1"/>
      <c r="E1334" s="1"/>
    </row>
    <row r="1335" spans="1:5" ht="15.75">
      <c r="A1335" s="1"/>
      <c r="B1335" s="1"/>
      <c r="C1335" s="1"/>
      <c r="D1335" s="1"/>
      <c r="E1335" s="1"/>
    </row>
    <row r="1336" spans="1:5" ht="15.75">
      <c r="A1336" s="1"/>
      <c r="B1336" s="1"/>
      <c r="C1336" s="1"/>
      <c r="D1336" s="1"/>
      <c r="E1336" s="1"/>
    </row>
    <row r="1337" spans="1:5" ht="15.75">
      <c r="A1337" s="1"/>
      <c r="B1337" s="1"/>
      <c r="C1337" s="1"/>
      <c r="D1337" s="1"/>
      <c r="E1337" s="1"/>
    </row>
    <row r="1338" spans="1:5" ht="15.75">
      <c r="A1338" s="1"/>
      <c r="B1338" s="1"/>
      <c r="C1338" s="1"/>
      <c r="D1338" s="1"/>
      <c r="E1338" s="1"/>
    </row>
    <row r="1339" spans="1:5" ht="15.75">
      <c r="A1339" s="1"/>
      <c r="B1339" s="1"/>
      <c r="C1339" s="1"/>
      <c r="D1339" s="1"/>
      <c r="E1339" s="1"/>
    </row>
    <row r="1340" spans="1:5" ht="15.75">
      <c r="A1340" s="1"/>
      <c r="B1340" s="1"/>
      <c r="C1340" s="1"/>
      <c r="D1340" s="1"/>
      <c r="E1340" s="1"/>
    </row>
    <row r="1341" spans="1:5" ht="15.75">
      <c r="A1341" s="1"/>
      <c r="B1341" s="1"/>
      <c r="C1341" s="1"/>
      <c r="D1341" s="1"/>
      <c r="E1341" s="1"/>
    </row>
    <row r="1342" spans="1:5" ht="15.75">
      <c r="A1342" s="1"/>
      <c r="B1342" s="1"/>
      <c r="C1342" s="1"/>
      <c r="D1342" s="1"/>
      <c r="E1342" s="1"/>
    </row>
    <row r="1343" spans="1:5" ht="15.75">
      <c r="A1343" s="1"/>
      <c r="B1343" s="1"/>
      <c r="C1343" s="1"/>
      <c r="D1343" s="1"/>
      <c r="E1343" s="1"/>
    </row>
    <row r="1344" spans="1:5" ht="15.75">
      <c r="A1344" s="1"/>
      <c r="B1344" s="1"/>
      <c r="C1344" s="1"/>
      <c r="D1344" s="1"/>
      <c r="E1344" s="1"/>
    </row>
    <row r="1345" spans="1:5" ht="15.75">
      <c r="A1345" s="1"/>
      <c r="B1345" s="1"/>
      <c r="C1345" s="1"/>
      <c r="D1345" s="1"/>
      <c r="E1345" s="1"/>
    </row>
    <row r="1346" spans="1:5" ht="15.75">
      <c r="A1346" s="1"/>
      <c r="B1346" s="1"/>
      <c r="C1346" s="1"/>
      <c r="D1346" s="1"/>
      <c r="E1346" s="1"/>
    </row>
    <row r="1347" spans="1:5" ht="15.75">
      <c r="A1347" s="1"/>
      <c r="B1347" s="1"/>
      <c r="C1347" s="1"/>
      <c r="D1347" s="1"/>
      <c r="E1347" s="1"/>
    </row>
    <row r="1348" spans="1:5" ht="15.75">
      <c r="A1348" s="1"/>
      <c r="B1348" s="1"/>
      <c r="C1348" s="1"/>
      <c r="D1348" s="1"/>
      <c r="E1348" s="1"/>
    </row>
    <row r="1349" spans="1:5" ht="15.75">
      <c r="A1349" s="1"/>
      <c r="B1349" s="1"/>
      <c r="C1349" s="1"/>
      <c r="D1349" s="1"/>
      <c r="E1349" s="1"/>
    </row>
    <row r="1350" spans="1:5" ht="15.75">
      <c r="A1350" s="1"/>
      <c r="B1350" s="1"/>
      <c r="C1350" s="1"/>
      <c r="D1350" s="1"/>
      <c r="E1350" s="1"/>
    </row>
    <row r="1351" spans="1:5" ht="15.75">
      <c r="A1351" s="1"/>
      <c r="B1351" s="1"/>
      <c r="C1351" s="1"/>
      <c r="D1351" s="1"/>
      <c r="E1351" s="1"/>
    </row>
    <row r="1352" spans="1:5" ht="15.75">
      <c r="A1352" s="1"/>
      <c r="B1352" s="1"/>
      <c r="C1352" s="1"/>
      <c r="D1352" s="1"/>
      <c r="E1352" s="1"/>
    </row>
    <row r="1353" spans="1:5" ht="15.75">
      <c r="A1353" s="1"/>
      <c r="B1353" s="1"/>
      <c r="C1353" s="1"/>
      <c r="D1353" s="1"/>
      <c r="E1353" s="1"/>
    </row>
    <row r="1354" spans="1:5" ht="15.75">
      <c r="A1354" s="1"/>
      <c r="B1354" s="1"/>
      <c r="C1354" s="1"/>
      <c r="D1354" s="1"/>
      <c r="E1354" s="1"/>
    </row>
    <row r="1355" spans="1:5" ht="15.75">
      <c r="A1355" s="1"/>
      <c r="B1355" s="1"/>
      <c r="C1355" s="1"/>
      <c r="D1355" s="1"/>
      <c r="E1355" s="1"/>
    </row>
  </sheetData>
  <sheetProtection/>
  <mergeCells count="9">
    <mergeCell ref="I125:J125"/>
    <mergeCell ref="A5:G5"/>
    <mergeCell ref="E1:G1"/>
    <mergeCell ref="E6:E7"/>
    <mergeCell ref="G6:G7"/>
    <mergeCell ref="F6:F7"/>
    <mergeCell ref="A6:A7"/>
    <mergeCell ref="B6:B7"/>
    <mergeCell ref="E2:G4"/>
  </mergeCells>
  <printOptions/>
  <pageMargins left="0.6299212598425197" right="0" top="0.35433070866141736" bottom="0" header="0" footer="0"/>
  <pageSetup fitToHeight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32.875" style="0" customWidth="1"/>
    <col min="2" max="2" width="13.125" style="0" bestFit="1" customWidth="1"/>
    <col min="3" max="3" width="14.00390625" style="0" bestFit="1" customWidth="1"/>
    <col min="4" max="4" width="13.125" style="0" bestFit="1" customWidth="1"/>
  </cols>
  <sheetData>
    <row r="1" spans="1:4" ht="12.75">
      <c r="A1" s="18"/>
      <c r="B1" s="23">
        <v>2013</v>
      </c>
      <c r="C1" s="23">
        <v>2014</v>
      </c>
      <c r="D1" s="23">
        <v>2015</v>
      </c>
    </row>
    <row r="2" spans="1:4" s="22" customFormat="1" ht="12.75">
      <c r="A2" s="20" t="s">
        <v>295</v>
      </c>
      <c r="B2" s="21">
        <f>B3+B7</f>
        <v>327116.4</v>
      </c>
      <c r="C2" s="21">
        <f>C3+C7</f>
        <v>329949.8</v>
      </c>
      <c r="D2" s="21">
        <f>D3+D7</f>
        <v>340761.7</v>
      </c>
    </row>
    <row r="3" spans="1:4" ht="12.75">
      <c r="A3" s="18" t="s">
        <v>296</v>
      </c>
      <c r="B3" s="19">
        <v>75780</v>
      </c>
      <c r="C3" s="19">
        <v>80095</v>
      </c>
      <c r="D3" s="19">
        <v>83092</v>
      </c>
    </row>
    <row r="4" spans="1:4" ht="12.75">
      <c r="A4" s="18" t="s">
        <v>300</v>
      </c>
      <c r="B4" s="19"/>
      <c r="C4" s="19"/>
      <c r="D4" s="19"/>
    </row>
    <row r="5" spans="1:4" ht="12.75">
      <c r="A5" s="18" t="s">
        <v>297</v>
      </c>
      <c r="B5" s="19">
        <v>35</v>
      </c>
      <c r="C5" s="19">
        <v>40</v>
      </c>
      <c r="D5" s="19">
        <v>45</v>
      </c>
    </row>
    <row r="6" spans="1:4" ht="12.75">
      <c r="A6" s="18" t="s">
        <v>298</v>
      </c>
      <c r="B6" s="19">
        <f>B3-B5</f>
        <v>75745</v>
      </c>
      <c r="C6" s="19">
        <f>C3-C5</f>
        <v>80055</v>
      </c>
      <c r="D6" s="19">
        <f>D3-D5</f>
        <v>83047</v>
      </c>
    </row>
    <row r="7" spans="1:4" ht="12.75">
      <c r="A7" s="18" t="s">
        <v>299</v>
      </c>
      <c r="B7" s="19">
        <v>251336.4</v>
      </c>
      <c r="C7" s="19">
        <v>249854.8</v>
      </c>
      <c r="D7" s="19">
        <v>257669.7</v>
      </c>
    </row>
    <row r="8" spans="1:4" s="22" customFormat="1" ht="12.75">
      <c r="A8" s="20" t="s">
        <v>301</v>
      </c>
      <c r="B8" s="21">
        <v>330829.4</v>
      </c>
      <c r="C8" s="21">
        <v>332949.8</v>
      </c>
      <c r="D8" s="21">
        <v>343261.7</v>
      </c>
    </row>
    <row r="9" spans="1:4" ht="12.75">
      <c r="A9" s="24" t="s">
        <v>302</v>
      </c>
      <c r="B9" s="25">
        <f>B2-B8</f>
        <v>-3713</v>
      </c>
      <c r="C9" s="25">
        <f>C2-C8</f>
        <v>-3000</v>
      </c>
      <c r="D9" s="25">
        <f>D2-D8</f>
        <v>-2500</v>
      </c>
    </row>
    <row r="17" spans="2:3" ht="12.75">
      <c r="B17" s="78">
        <f>'2014'!F9</f>
        <v>80352.35</v>
      </c>
      <c r="C17" s="79">
        <f>B22+B17</f>
        <v>0.0011</v>
      </c>
    </row>
    <row r="18" spans="2:3" ht="12.75">
      <c r="B18" s="47">
        <v>412369.37151</v>
      </c>
      <c r="C18" t="s">
        <v>365</v>
      </c>
    </row>
    <row r="19" spans="2:3" ht="12.75">
      <c r="B19" s="47">
        <v>5733.36044</v>
      </c>
      <c r="C19" t="s">
        <v>366</v>
      </c>
    </row>
    <row r="20" ht="12.75">
      <c r="B20" s="47">
        <f>B18-B19</f>
        <v>406636.01107</v>
      </c>
    </row>
    <row r="21" ht="12.75">
      <c r="B21" s="47">
        <f>'2014'!G9</f>
        <v>486988.36</v>
      </c>
    </row>
    <row r="22" ht="12.75">
      <c r="B22" s="47">
        <f>B20-B21</f>
        <v>-80352.34893</v>
      </c>
    </row>
    <row r="23" ht="12.75">
      <c r="B23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48"/>
  <sheetViews>
    <sheetView zoomScalePageLayoutView="0" workbookViewId="0" topLeftCell="A10">
      <selection activeCell="I23" sqref="I23"/>
    </sheetView>
  </sheetViews>
  <sheetFormatPr defaultColWidth="9.00390625" defaultRowHeight="12.75"/>
  <cols>
    <col min="1" max="1" width="60.25390625" style="32" customWidth="1"/>
    <col min="2" max="2" width="33.125" style="33" customWidth="1"/>
    <col min="3" max="3" width="20.25390625" style="33" hidden="1" customWidth="1"/>
    <col min="4" max="4" width="23.25390625" style="33" hidden="1" customWidth="1"/>
    <col min="5" max="5" width="18.625" style="33" customWidth="1"/>
    <col min="6" max="6" width="15.625" style="34" customWidth="1"/>
    <col min="7" max="7" width="15.25390625" style="1" customWidth="1"/>
    <col min="8" max="8" width="16.875" style="1" customWidth="1"/>
    <col min="9" max="9" width="11.75390625" style="1" customWidth="1"/>
    <col min="10" max="10" width="12.375" style="1" bestFit="1" customWidth="1"/>
    <col min="11" max="17" width="9.125" style="1" customWidth="1"/>
    <col min="18" max="18" width="13.75390625" style="1" bestFit="1" customWidth="1"/>
    <col min="19" max="19" width="16.25390625" style="1" customWidth="1"/>
    <col min="20" max="30" width="9.125" style="1" customWidth="1"/>
    <col min="31" max="31" width="13.75390625" style="1" bestFit="1" customWidth="1"/>
    <col min="32" max="32" width="16.25390625" style="1" customWidth="1"/>
    <col min="33" max="43" width="9.125" style="1" customWidth="1"/>
    <col min="44" max="44" width="13.75390625" style="1" bestFit="1" customWidth="1"/>
    <col min="45" max="45" width="16.25390625" style="1" customWidth="1"/>
    <col min="46" max="56" width="9.125" style="1" customWidth="1"/>
    <col min="57" max="57" width="13.75390625" style="1" bestFit="1" customWidth="1"/>
    <col min="58" max="58" width="16.25390625" style="1" customWidth="1"/>
    <col min="59" max="69" width="9.125" style="1" customWidth="1"/>
    <col min="70" max="70" width="13.75390625" style="1" bestFit="1" customWidth="1"/>
    <col min="71" max="71" width="16.25390625" style="1" customWidth="1"/>
    <col min="72" max="82" width="9.125" style="1" customWidth="1"/>
    <col min="83" max="83" width="13.75390625" style="1" bestFit="1" customWidth="1"/>
    <col min="84" max="84" width="16.25390625" style="1" customWidth="1"/>
    <col min="85" max="95" width="9.125" style="1" customWidth="1"/>
    <col min="96" max="96" width="13.75390625" style="1" bestFit="1" customWidth="1"/>
    <col min="97" max="97" width="16.25390625" style="1" customWidth="1"/>
    <col min="98" max="108" width="9.125" style="1" customWidth="1"/>
    <col min="109" max="109" width="13.75390625" style="1" bestFit="1" customWidth="1"/>
    <col min="110" max="110" width="16.25390625" style="1" customWidth="1"/>
    <col min="111" max="121" width="9.125" style="1" customWidth="1"/>
    <col min="122" max="122" width="13.75390625" style="1" bestFit="1" customWidth="1"/>
    <col min="123" max="123" width="16.25390625" style="1" customWidth="1"/>
    <col min="124" max="134" width="9.125" style="1" customWidth="1"/>
    <col min="135" max="135" width="13.75390625" style="1" bestFit="1" customWidth="1"/>
    <col min="136" max="136" width="16.25390625" style="1" customWidth="1"/>
    <col min="137" max="147" width="9.125" style="1" customWidth="1"/>
    <col min="148" max="148" width="13.75390625" style="1" bestFit="1" customWidth="1"/>
    <col min="149" max="149" width="16.25390625" style="1" customWidth="1"/>
    <col min="150" max="160" width="9.125" style="1" customWidth="1"/>
    <col min="161" max="161" width="13.75390625" style="1" bestFit="1" customWidth="1"/>
    <col min="162" max="162" width="16.25390625" style="1" customWidth="1"/>
    <col min="163" max="173" width="9.125" style="1" customWidth="1"/>
    <col min="174" max="174" width="13.75390625" style="1" bestFit="1" customWidth="1"/>
    <col min="175" max="175" width="16.25390625" style="1" customWidth="1"/>
    <col min="176" max="186" width="9.125" style="1" customWidth="1"/>
    <col min="187" max="187" width="13.75390625" style="1" bestFit="1" customWidth="1"/>
    <col min="188" max="188" width="16.25390625" style="1" customWidth="1"/>
    <col min="189" max="199" width="9.125" style="1" customWidth="1"/>
    <col min="200" max="200" width="13.75390625" style="1" bestFit="1" customWidth="1"/>
    <col min="201" max="201" width="16.25390625" style="1" customWidth="1"/>
    <col min="202" max="212" width="9.125" style="1" customWidth="1"/>
    <col min="213" max="213" width="13.75390625" style="1" bestFit="1" customWidth="1"/>
    <col min="214" max="214" width="16.25390625" style="1" customWidth="1"/>
    <col min="215" max="225" width="9.125" style="1" customWidth="1"/>
    <col min="226" max="226" width="13.75390625" style="1" bestFit="1" customWidth="1"/>
    <col min="227" max="227" width="16.25390625" style="1" customWidth="1"/>
    <col min="228" max="238" width="9.125" style="1" customWidth="1"/>
    <col min="239" max="239" width="13.75390625" style="1" bestFit="1" customWidth="1"/>
    <col min="240" max="240" width="16.25390625" style="1" customWidth="1"/>
    <col min="241" max="251" width="9.125" style="1" customWidth="1"/>
    <col min="252" max="252" width="13.75390625" style="1" bestFit="1" customWidth="1"/>
    <col min="253" max="253" width="16.25390625" style="1" customWidth="1"/>
    <col min="254" max="16384" width="9.125" style="1" customWidth="1"/>
  </cols>
  <sheetData>
    <row r="1" spans="1:255" s="38" customFormat="1" ht="15.75">
      <c r="A1" s="35"/>
      <c r="B1" s="36"/>
      <c r="C1" s="41"/>
      <c r="D1" s="36"/>
      <c r="E1" s="36"/>
      <c r="F1" s="106" t="s">
        <v>293</v>
      </c>
      <c r="G1" s="106"/>
      <c r="H1" s="106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38" customFormat="1" ht="15" customHeight="1">
      <c r="A2" s="35"/>
      <c r="B2" s="39"/>
      <c r="C2" s="107" t="s">
        <v>358</v>
      </c>
      <c r="D2" s="107"/>
      <c r="E2" s="107"/>
      <c r="F2" s="107"/>
      <c r="G2" s="107"/>
      <c r="H2" s="10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s="38" customFormat="1" ht="12.75" customHeight="1">
      <c r="A3" s="35"/>
      <c r="B3" s="39"/>
      <c r="C3" s="107"/>
      <c r="D3" s="107"/>
      <c r="E3" s="107"/>
      <c r="F3" s="107"/>
      <c r="G3" s="107"/>
      <c r="H3" s="10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38" customFormat="1" ht="54.75" customHeight="1">
      <c r="A4" s="35"/>
      <c r="B4" s="39"/>
      <c r="C4" s="107"/>
      <c r="D4" s="107"/>
      <c r="E4" s="107"/>
      <c r="F4" s="107"/>
      <c r="G4" s="107"/>
      <c r="H4" s="10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38" customFormat="1" ht="42.75" customHeight="1">
      <c r="A5" s="108" t="s">
        <v>347</v>
      </c>
      <c r="B5" s="108"/>
      <c r="C5" s="108"/>
      <c r="D5" s="108"/>
      <c r="E5" s="108"/>
      <c r="F5" s="108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27" customFormat="1" ht="43.5" customHeight="1">
      <c r="A6" s="101" t="s">
        <v>288</v>
      </c>
      <c r="B6" s="103" t="s">
        <v>287</v>
      </c>
      <c r="E6" s="99" t="s">
        <v>373</v>
      </c>
      <c r="F6" s="109" t="s">
        <v>372</v>
      </c>
      <c r="G6" s="110"/>
      <c r="H6" s="111"/>
      <c r="I6" s="99" t="s">
        <v>375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8" customFormat="1" ht="58.5" customHeight="1">
      <c r="A7" s="102"/>
      <c r="B7" s="104"/>
      <c r="E7" s="100"/>
      <c r="F7" s="51" t="s">
        <v>374</v>
      </c>
      <c r="G7" s="51" t="s">
        <v>303</v>
      </c>
      <c r="H7" s="51" t="s">
        <v>349</v>
      </c>
      <c r="I7" s="10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8" customFormat="1" ht="17.25" customHeight="1">
      <c r="A8" s="26">
        <v>1</v>
      </c>
      <c r="B8" s="29">
        <v>2</v>
      </c>
      <c r="C8" s="29">
        <v>3</v>
      </c>
      <c r="D8" s="29">
        <v>4</v>
      </c>
      <c r="E8" s="29"/>
      <c r="F8" s="29">
        <v>3</v>
      </c>
      <c r="G8" s="29">
        <v>4</v>
      </c>
      <c r="H8" s="29">
        <v>5</v>
      </c>
      <c r="I8" s="29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5.75">
      <c r="A9" s="4" t="s">
        <v>59</v>
      </c>
      <c r="B9" s="5" t="s">
        <v>60</v>
      </c>
      <c r="C9" s="40">
        <f>C10+C95</f>
        <v>350029.19</v>
      </c>
      <c r="D9" s="14">
        <f>F9-C9</f>
        <v>1760.07</v>
      </c>
      <c r="E9" s="40">
        <f>E10+E95</f>
        <v>431732.26</v>
      </c>
      <c r="F9" s="40">
        <f>F10+F95</f>
        <v>351789.26</v>
      </c>
      <c r="G9" s="40">
        <f>H9-F9</f>
        <v>27657.04</v>
      </c>
      <c r="H9" s="40">
        <f>H10+H95</f>
        <v>379446.3</v>
      </c>
      <c r="I9" s="30">
        <f>H9/E9*100</f>
        <v>87.89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17.25" customHeight="1">
      <c r="A10" s="4" t="s">
        <v>39</v>
      </c>
      <c r="B10" s="5" t="s">
        <v>61</v>
      </c>
      <c r="C10" s="40">
        <f>C11+C48</f>
        <v>81056.49</v>
      </c>
      <c r="D10" s="30">
        <f aca="true" t="shared" si="0" ref="D10:D83">F10-C10</f>
        <v>858.07</v>
      </c>
      <c r="E10" s="40">
        <f>E11+E48</f>
        <v>74900.14</v>
      </c>
      <c r="F10" s="40">
        <f>F11+F48</f>
        <v>81914.56</v>
      </c>
      <c r="G10" s="40">
        <f aca="true" t="shared" si="1" ref="G10:G73">H10-F10</f>
        <v>12506.46</v>
      </c>
      <c r="H10" s="40">
        <f>H11+H48</f>
        <v>94421.02</v>
      </c>
      <c r="I10" s="30">
        <f>H10/E10*100</f>
        <v>126.06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23.25" customHeight="1" hidden="1">
      <c r="A11" s="4" t="s">
        <v>62</v>
      </c>
      <c r="B11" s="5"/>
      <c r="C11" s="30">
        <f>C12+C18+C30+C37+C40</f>
        <v>76361.89</v>
      </c>
      <c r="D11" s="30">
        <f t="shared" si="0"/>
        <v>0</v>
      </c>
      <c r="E11" s="30">
        <f>E12+E18+E30+E37+E40</f>
        <v>69366.93</v>
      </c>
      <c r="F11" s="30">
        <f>F12+F18+F30+F37+F40</f>
        <v>76361.89</v>
      </c>
      <c r="G11" s="30">
        <f t="shared" si="1"/>
        <v>5610</v>
      </c>
      <c r="H11" s="30">
        <f>H12+H18+H30+H37+H40</f>
        <v>81971.89</v>
      </c>
      <c r="I11" s="30">
        <f aca="true" t="shared" si="2" ref="I11:I74">H11/E11*100</f>
        <v>118.17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10" ht="15.75">
      <c r="A12" s="4" t="s">
        <v>40</v>
      </c>
      <c r="B12" s="5" t="s">
        <v>63</v>
      </c>
      <c r="C12" s="30">
        <f>C13</f>
        <v>36044</v>
      </c>
      <c r="D12" s="46">
        <f t="shared" si="0"/>
        <v>0</v>
      </c>
      <c r="E12" s="46">
        <f>E13</f>
        <v>32681</v>
      </c>
      <c r="F12" s="46">
        <f>F13</f>
        <v>36044</v>
      </c>
      <c r="G12" s="46">
        <f t="shared" si="1"/>
        <v>4750</v>
      </c>
      <c r="H12" s="46">
        <f>H13</f>
        <v>40794</v>
      </c>
      <c r="I12" s="30">
        <f t="shared" si="2"/>
        <v>124.82</v>
      </c>
      <c r="J12" s="13"/>
    </row>
    <row r="13" spans="1:9" ht="15.75">
      <c r="A13" s="4" t="s">
        <v>41</v>
      </c>
      <c r="B13" s="5" t="s">
        <v>64</v>
      </c>
      <c r="C13" s="30">
        <f>SUM(C14:C17)</f>
        <v>36044</v>
      </c>
      <c r="D13" s="46">
        <f t="shared" si="0"/>
        <v>0</v>
      </c>
      <c r="E13" s="46">
        <v>32681</v>
      </c>
      <c r="F13" s="46">
        <f>SUM(F14:F17)</f>
        <v>36044</v>
      </c>
      <c r="G13" s="46">
        <f t="shared" si="1"/>
        <v>4750</v>
      </c>
      <c r="H13" s="46">
        <f>SUM(H14:H17)</f>
        <v>40794</v>
      </c>
      <c r="I13" s="30">
        <f t="shared" si="2"/>
        <v>124.82</v>
      </c>
    </row>
    <row r="14" spans="1:9" ht="78.75" hidden="1">
      <c r="A14" s="4" t="s">
        <v>304</v>
      </c>
      <c r="B14" s="5" t="s">
        <v>65</v>
      </c>
      <c r="C14" s="30">
        <v>35759</v>
      </c>
      <c r="D14" s="46">
        <f t="shared" si="0"/>
        <v>0</v>
      </c>
      <c r="E14" s="40">
        <f>35759+0.00301</f>
        <v>35759</v>
      </c>
      <c r="F14" s="40">
        <f>35759+0.00301</f>
        <v>35759</v>
      </c>
      <c r="G14" s="40">
        <f t="shared" si="1"/>
        <v>4750</v>
      </c>
      <c r="H14" s="40">
        <f>35759+0.00301+5000-250</f>
        <v>40509</v>
      </c>
      <c r="I14" s="30">
        <f t="shared" si="2"/>
        <v>113.28</v>
      </c>
    </row>
    <row r="15" spans="1:253" ht="126" hidden="1">
      <c r="A15" s="4" t="s">
        <v>66</v>
      </c>
      <c r="B15" s="5" t="s">
        <v>67</v>
      </c>
      <c r="C15" s="30">
        <v>125</v>
      </c>
      <c r="D15" s="30">
        <f t="shared" si="0"/>
        <v>0</v>
      </c>
      <c r="E15" s="30">
        <v>125</v>
      </c>
      <c r="F15" s="30">
        <v>125</v>
      </c>
      <c r="G15" s="30">
        <f t="shared" si="1"/>
        <v>0</v>
      </c>
      <c r="H15" s="30">
        <v>125</v>
      </c>
      <c r="I15" s="30">
        <f t="shared" si="2"/>
        <v>100</v>
      </c>
      <c r="R15" s="13"/>
      <c r="S15" s="13"/>
      <c r="AE15" s="13"/>
      <c r="AF15" s="13"/>
      <c r="AR15" s="13"/>
      <c r="AS15" s="13"/>
      <c r="BE15" s="13"/>
      <c r="BF15" s="13"/>
      <c r="BR15" s="13"/>
      <c r="BS15" s="13"/>
      <c r="CE15" s="13"/>
      <c r="CF15" s="13"/>
      <c r="CR15" s="13"/>
      <c r="CS15" s="13"/>
      <c r="DE15" s="13"/>
      <c r="DF15" s="13"/>
      <c r="DR15" s="13"/>
      <c r="DS15" s="13"/>
      <c r="EE15" s="13"/>
      <c r="EF15" s="13"/>
      <c r="ER15" s="13"/>
      <c r="ES15" s="13"/>
      <c r="FE15" s="13"/>
      <c r="FF15" s="13"/>
      <c r="FR15" s="13"/>
      <c r="FS15" s="13"/>
      <c r="GE15" s="13"/>
      <c r="GF15" s="13"/>
      <c r="GR15" s="13"/>
      <c r="GS15" s="13"/>
      <c r="HE15" s="13"/>
      <c r="HF15" s="13"/>
      <c r="HR15" s="13"/>
      <c r="HS15" s="13"/>
      <c r="IE15" s="13"/>
      <c r="IF15" s="13"/>
      <c r="IR15" s="13"/>
      <c r="IS15" s="13"/>
    </row>
    <row r="16" spans="1:9" ht="61.5" customHeight="1" hidden="1">
      <c r="A16" s="4" t="s">
        <v>68</v>
      </c>
      <c r="B16" s="5" t="s">
        <v>69</v>
      </c>
      <c r="C16" s="30">
        <v>150</v>
      </c>
      <c r="D16" s="30">
        <f t="shared" si="0"/>
        <v>0</v>
      </c>
      <c r="E16" s="30">
        <v>150</v>
      </c>
      <c r="F16" s="30">
        <v>150</v>
      </c>
      <c r="G16" s="30">
        <f t="shared" si="1"/>
        <v>0</v>
      </c>
      <c r="H16" s="30">
        <v>150</v>
      </c>
      <c r="I16" s="30">
        <f t="shared" si="2"/>
        <v>100</v>
      </c>
    </row>
    <row r="17" spans="1:9" ht="123" customHeight="1" hidden="1">
      <c r="A17" s="4" t="s">
        <v>70</v>
      </c>
      <c r="B17" s="5" t="s">
        <v>71</v>
      </c>
      <c r="C17" s="30">
        <v>10</v>
      </c>
      <c r="D17" s="30">
        <f t="shared" si="0"/>
        <v>0</v>
      </c>
      <c r="E17" s="30">
        <v>10</v>
      </c>
      <c r="F17" s="30">
        <v>10</v>
      </c>
      <c r="G17" s="30">
        <f t="shared" si="1"/>
        <v>0</v>
      </c>
      <c r="H17" s="30">
        <v>10</v>
      </c>
      <c r="I17" s="30">
        <f t="shared" si="2"/>
        <v>100</v>
      </c>
    </row>
    <row r="18" spans="1:9" ht="15.75">
      <c r="A18" s="4" t="s">
        <v>42</v>
      </c>
      <c r="B18" s="5" t="s">
        <v>72</v>
      </c>
      <c r="C18" s="16">
        <f>C19+C24+C26+C28</f>
        <v>17598.09</v>
      </c>
      <c r="D18" s="16">
        <f>D19+D24+D26+D28</f>
        <v>0</v>
      </c>
      <c r="E18" s="16">
        <f>E19+E24+E26+E28</f>
        <v>15240.01</v>
      </c>
      <c r="F18" s="16">
        <f>F19+F24+F26+F28</f>
        <v>17598.09</v>
      </c>
      <c r="G18" s="16">
        <f t="shared" si="1"/>
        <v>850</v>
      </c>
      <c r="H18" s="16">
        <f>H19+H24+H26+H28</f>
        <v>18448.09</v>
      </c>
      <c r="I18" s="30">
        <f t="shared" si="2"/>
        <v>121.05</v>
      </c>
    </row>
    <row r="19" spans="1:9" ht="41.25" customHeight="1">
      <c r="A19" s="4" t="s">
        <v>43</v>
      </c>
      <c r="B19" s="5" t="s">
        <v>73</v>
      </c>
      <c r="C19" s="30">
        <f>SUM(C20:C23)</f>
        <v>8842</v>
      </c>
      <c r="D19" s="30">
        <f t="shared" si="0"/>
        <v>0</v>
      </c>
      <c r="E19" s="30">
        <f>SUM(E20:E23)</f>
        <v>7957.97</v>
      </c>
      <c r="F19" s="30">
        <f>SUM(F20:F23)</f>
        <v>8842</v>
      </c>
      <c r="G19" s="30">
        <f>H19-F19</f>
        <v>800</v>
      </c>
      <c r="H19" s="30">
        <f>SUM(H20:H23)</f>
        <v>9642</v>
      </c>
      <c r="I19" s="30">
        <f t="shared" si="2"/>
        <v>121.16</v>
      </c>
    </row>
    <row r="20" spans="1:9" ht="31.5">
      <c r="A20" s="4" t="s">
        <v>74</v>
      </c>
      <c r="B20" s="5" t="s">
        <v>310</v>
      </c>
      <c r="C20" s="30">
        <v>4854</v>
      </c>
      <c r="D20" s="30">
        <f t="shared" si="0"/>
        <v>0</v>
      </c>
      <c r="E20" s="30">
        <v>3803.15</v>
      </c>
      <c r="F20" s="30">
        <v>4854</v>
      </c>
      <c r="G20" s="30">
        <f t="shared" si="1"/>
        <v>0</v>
      </c>
      <c r="H20" s="30">
        <v>4854</v>
      </c>
      <c r="I20" s="30">
        <f t="shared" si="2"/>
        <v>127.63</v>
      </c>
    </row>
    <row r="21" spans="1:9" ht="47.25">
      <c r="A21" s="4" t="s">
        <v>75</v>
      </c>
      <c r="B21" s="5" t="s">
        <v>311</v>
      </c>
      <c r="C21" s="30">
        <v>2813</v>
      </c>
      <c r="D21" s="30">
        <f t="shared" si="0"/>
        <v>0</v>
      </c>
      <c r="E21" s="30">
        <v>2870.72</v>
      </c>
      <c r="F21" s="30">
        <v>2813</v>
      </c>
      <c r="G21" s="30">
        <f t="shared" si="1"/>
        <v>0</v>
      </c>
      <c r="H21" s="30">
        <v>2813</v>
      </c>
      <c r="I21" s="30">
        <f t="shared" si="2"/>
        <v>97.99</v>
      </c>
    </row>
    <row r="22" spans="1:9" ht="50.25" customHeight="1" hidden="1">
      <c r="A22" s="4" t="s">
        <v>76</v>
      </c>
      <c r="B22" s="5" t="s">
        <v>77</v>
      </c>
      <c r="C22" s="30">
        <v>0</v>
      </c>
      <c r="D22" s="30"/>
      <c r="E22" s="30">
        <v>0</v>
      </c>
      <c r="F22" s="30">
        <v>0</v>
      </c>
      <c r="G22" s="30">
        <f t="shared" si="1"/>
        <v>0</v>
      </c>
      <c r="H22" s="30">
        <v>0</v>
      </c>
      <c r="I22" s="30" t="e">
        <f t="shared" si="2"/>
        <v>#DIV/0!</v>
      </c>
    </row>
    <row r="23" spans="1:9" ht="39" customHeight="1">
      <c r="A23" s="4" t="s">
        <v>78</v>
      </c>
      <c r="B23" s="5" t="s">
        <v>79</v>
      </c>
      <c r="C23" s="30">
        <v>1175</v>
      </c>
      <c r="D23" s="30">
        <f t="shared" si="0"/>
        <v>0</v>
      </c>
      <c r="E23" s="30">
        <v>1284.1</v>
      </c>
      <c r="F23" s="30">
        <v>1175</v>
      </c>
      <c r="G23" s="30">
        <v>800</v>
      </c>
      <c r="H23" s="30">
        <f>1175+800</f>
        <v>1975</v>
      </c>
      <c r="I23" s="30">
        <f t="shared" si="2"/>
        <v>153.8</v>
      </c>
    </row>
    <row r="24" spans="1:9" ht="31.5" hidden="1">
      <c r="A24" s="4" t="s">
        <v>44</v>
      </c>
      <c r="B24" s="5" t="s">
        <v>314</v>
      </c>
      <c r="C24" s="30">
        <f>C25</f>
        <v>8369.09</v>
      </c>
      <c r="D24" s="30">
        <f t="shared" si="0"/>
        <v>0</v>
      </c>
      <c r="E24" s="30">
        <f>E25</f>
        <v>6985.39</v>
      </c>
      <c r="F24" s="30">
        <f>F25</f>
        <v>8369.09</v>
      </c>
      <c r="G24" s="30">
        <f t="shared" si="1"/>
        <v>0</v>
      </c>
      <c r="H24" s="30">
        <f>H25</f>
        <v>8369.09</v>
      </c>
      <c r="I24" s="30">
        <f t="shared" si="2"/>
        <v>119.81</v>
      </c>
    </row>
    <row r="25" spans="1:9" ht="31.5">
      <c r="A25" s="4" t="s">
        <v>44</v>
      </c>
      <c r="B25" s="5" t="s">
        <v>309</v>
      </c>
      <c r="C25" s="30">
        <v>8369.09</v>
      </c>
      <c r="D25" s="30">
        <f>F25-C25</f>
        <v>0</v>
      </c>
      <c r="E25" s="30">
        <v>6985.39</v>
      </c>
      <c r="F25" s="30">
        <v>8369.09</v>
      </c>
      <c r="G25" s="30">
        <f t="shared" si="1"/>
        <v>0</v>
      </c>
      <c r="H25" s="30">
        <v>8369.09</v>
      </c>
      <c r="I25" s="30">
        <f t="shared" si="2"/>
        <v>119.81</v>
      </c>
    </row>
    <row r="26" spans="1:9" ht="15.75">
      <c r="A26" s="4" t="s">
        <v>45</v>
      </c>
      <c r="B26" s="5" t="s">
        <v>313</v>
      </c>
      <c r="C26" s="30">
        <v>387</v>
      </c>
      <c r="D26" s="30">
        <f t="shared" si="0"/>
        <v>0</v>
      </c>
      <c r="E26" s="30">
        <v>296.65</v>
      </c>
      <c r="F26" s="30">
        <f>F27</f>
        <v>387</v>
      </c>
      <c r="G26" s="30">
        <f>G27</f>
        <v>50</v>
      </c>
      <c r="H26" s="30">
        <f>H27</f>
        <v>437</v>
      </c>
      <c r="I26" s="30">
        <f t="shared" si="2"/>
        <v>147.31</v>
      </c>
    </row>
    <row r="27" spans="1:9" ht="15.75" hidden="1">
      <c r="A27" s="4" t="s">
        <v>45</v>
      </c>
      <c r="B27" s="5" t="s">
        <v>307</v>
      </c>
      <c r="C27" s="30">
        <v>387</v>
      </c>
      <c r="D27" s="30">
        <f>F27-C27</f>
        <v>0</v>
      </c>
      <c r="E27" s="30">
        <v>387</v>
      </c>
      <c r="F27" s="30">
        <v>387</v>
      </c>
      <c r="G27" s="30">
        <f t="shared" si="1"/>
        <v>50</v>
      </c>
      <c r="H27" s="30">
        <f>387+50</f>
        <v>437</v>
      </c>
      <c r="I27" s="30">
        <f t="shared" si="2"/>
        <v>112.92</v>
      </c>
    </row>
    <row r="28" spans="1:9" ht="31.5" customHeight="1" hidden="1">
      <c r="A28" s="4" t="s">
        <v>308</v>
      </c>
      <c r="B28" s="5" t="s">
        <v>312</v>
      </c>
      <c r="C28" s="16">
        <f>C29</f>
        <v>0</v>
      </c>
      <c r="D28" s="16">
        <f>D29</f>
        <v>0</v>
      </c>
      <c r="E28" s="16">
        <f>E29</f>
        <v>0</v>
      </c>
      <c r="F28" s="16">
        <f>F29</f>
        <v>0</v>
      </c>
      <c r="G28" s="16">
        <f t="shared" si="1"/>
        <v>0</v>
      </c>
      <c r="H28" s="16">
        <f>H29</f>
        <v>0</v>
      </c>
      <c r="I28" s="30" t="e">
        <f t="shared" si="2"/>
        <v>#DIV/0!</v>
      </c>
    </row>
    <row r="29" spans="1:9" ht="47.25" customHeight="1" hidden="1">
      <c r="A29" s="4" t="s">
        <v>305</v>
      </c>
      <c r="B29" s="5" t="s">
        <v>306</v>
      </c>
      <c r="C29" s="30">
        <v>0</v>
      </c>
      <c r="D29" s="30">
        <f>F29-C29</f>
        <v>0</v>
      </c>
      <c r="E29" s="30">
        <v>0</v>
      </c>
      <c r="F29" s="30">
        <v>0</v>
      </c>
      <c r="G29" s="30">
        <f t="shared" si="1"/>
        <v>0</v>
      </c>
      <c r="H29" s="30">
        <v>0</v>
      </c>
      <c r="I29" s="30" t="e">
        <f t="shared" si="2"/>
        <v>#DIV/0!</v>
      </c>
    </row>
    <row r="30" spans="1:9" ht="15.75">
      <c r="A30" s="4" t="s">
        <v>46</v>
      </c>
      <c r="B30" s="5" t="s">
        <v>80</v>
      </c>
      <c r="C30" s="30">
        <f>C31+C34</f>
        <v>20740.8</v>
      </c>
      <c r="D30" s="30">
        <f t="shared" si="0"/>
        <v>0</v>
      </c>
      <c r="E30" s="30">
        <v>19347.65</v>
      </c>
      <c r="F30" s="30">
        <f>F31+F34</f>
        <v>20740.8</v>
      </c>
      <c r="G30" s="30">
        <f t="shared" si="1"/>
        <v>0</v>
      </c>
      <c r="H30" s="30">
        <f>H31+H34</f>
        <v>20740.8</v>
      </c>
      <c r="I30" s="30">
        <f t="shared" si="2"/>
        <v>107.2</v>
      </c>
    </row>
    <row r="31" spans="1:9" ht="15.75" hidden="1">
      <c r="A31" s="4" t="s">
        <v>47</v>
      </c>
      <c r="B31" s="5" t="s">
        <v>81</v>
      </c>
      <c r="C31" s="30">
        <f>C32+C33</f>
        <v>20740.8</v>
      </c>
      <c r="D31" s="30">
        <f t="shared" si="0"/>
        <v>0</v>
      </c>
      <c r="E31" s="30">
        <f>E32+E33</f>
        <v>20740.8</v>
      </c>
      <c r="F31" s="30">
        <f>F32+F33</f>
        <v>20740.8</v>
      </c>
      <c r="G31" s="30">
        <f t="shared" si="1"/>
        <v>0</v>
      </c>
      <c r="H31" s="30">
        <f>H32+H33</f>
        <v>20740.8</v>
      </c>
      <c r="I31" s="30">
        <f t="shared" si="2"/>
        <v>100</v>
      </c>
    </row>
    <row r="32" spans="1:9" ht="31.5" hidden="1">
      <c r="A32" s="4" t="s">
        <v>48</v>
      </c>
      <c r="B32" s="5" t="s">
        <v>82</v>
      </c>
      <c r="C32" s="30">
        <v>20740.4</v>
      </c>
      <c r="D32" s="30">
        <f t="shared" si="0"/>
        <v>0</v>
      </c>
      <c r="E32" s="30">
        <v>20740.4</v>
      </c>
      <c r="F32" s="30">
        <v>20740.4</v>
      </c>
      <c r="G32" s="30">
        <f t="shared" si="1"/>
        <v>0</v>
      </c>
      <c r="H32" s="30">
        <v>20740.4</v>
      </c>
      <c r="I32" s="30">
        <f t="shared" si="2"/>
        <v>100</v>
      </c>
    </row>
    <row r="33" spans="1:9" ht="31.5" hidden="1">
      <c r="A33" s="4" t="s">
        <v>49</v>
      </c>
      <c r="B33" s="5" t="s">
        <v>83</v>
      </c>
      <c r="C33" s="30">
        <v>0.4</v>
      </c>
      <c r="D33" s="30">
        <f t="shared" si="0"/>
        <v>0</v>
      </c>
      <c r="E33" s="30">
        <v>0.4</v>
      </c>
      <c r="F33" s="30">
        <v>0.4</v>
      </c>
      <c r="G33" s="30">
        <f t="shared" si="1"/>
        <v>0</v>
      </c>
      <c r="H33" s="30">
        <v>0.4</v>
      </c>
      <c r="I33" s="30">
        <f t="shared" si="2"/>
        <v>100</v>
      </c>
    </row>
    <row r="34" spans="1:9" ht="15.75" customHeight="1" hidden="1">
      <c r="A34" s="4" t="s">
        <v>50</v>
      </c>
      <c r="B34" s="5" t="s">
        <v>84</v>
      </c>
      <c r="C34" s="30">
        <f>C35+C36</f>
        <v>0</v>
      </c>
      <c r="D34" s="30">
        <f t="shared" si="0"/>
        <v>0</v>
      </c>
      <c r="E34" s="30">
        <f>E35+E36</f>
        <v>0</v>
      </c>
      <c r="F34" s="30">
        <f>F35+F36</f>
        <v>0</v>
      </c>
      <c r="G34" s="30">
        <f t="shared" si="1"/>
        <v>0</v>
      </c>
      <c r="H34" s="30">
        <f>H35+H36</f>
        <v>0</v>
      </c>
      <c r="I34" s="30" t="e">
        <f t="shared" si="2"/>
        <v>#DIV/0!</v>
      </c>
    </row>
    <row r="35" spans="1:9" ht="15.75" customHeight="1" hidden="1">
      <c r="A35" s="4" t="s">
        <v>51</v>
      </c>
      <c r="B35" s="5" t="s">
        <v>85</v>
      </c>
      <c r="C35" s="30"/>
      <c r="D35" s="30">
        <f t="shared" si="0"/>
        <v>0</v>
      </c>
      <c r="E35" s="30"/>
      <c r="F35" s="30"/>
      <c r="G35" s="30">
        <f t="shared" si="1"/>
        <v>0</v>
      </c>
      <c r="H35" s="30"/>
      <c r="I35" s="30" t="e">
        <f t="shared" si="2"/>
        <v>#DIV/0!</v>
      </c>
    </row>
    <row r="36" spans="1:9" ht="15.75" customHeight="1" hidden="1">
      <c r="A36" s="4" t="s">
        <v>52</v>
      </c>
      <c r="B36" s="5" t="s">
        <v>86</v>
      </c>
      <c r="C36" s="30"/>
      <c r="D36" s="30">
        <f t="shared" si="0"/>
        <v>0</v>
      </c>
      <c r="E36" s="30"/>
      <c r="F36" s="30"/>
      <c r="G36" s="30">
        <f t="shared" si="1"/>
        <v>0</v>
      </c>
      <c r="H36" s="30"/>
      <c r="I36" s="30" t="e">
        <f t="shared" si="2"/>
        <v>#DIV/0!</v>
      </c>
    </row>
    <row r="37" spans="1:9" ht="31.5">
      <c r="A37" s="4" t="s">
        <v>53</v>
      </c>
      <c r="B37" s="5" t="s">
        <v>87</v>
      </c>
      <c r="C37" s="30">
        <f>C38</f>
        <v>7</v>
      </c>
      <c r="D37" s="30">
        <f t="shared" si="0"/>
        <v>0</v>
      </c>
      <c r="E37" s="30">
        <v>24.38</v>
      </c>
      <c r="F37" s="30">
        <f>F38</f>
        <v>7</v>
      </c>
      <c r="G37" s="30">
        <f t="shared" si="1"/>
        <v>10</v>
      </c>
      <c r="H37" s="30">
        <f>H38</f>
        <v>17</v>
      </c>
      <c r="I37" s="30">
        <f t="shared" si="2"/>
        <v>69.73</v>
      </c>
    </row>
    <row r="38" spans="1:9" ht="15.75" hidden="1">
      <c r="A38" s="4" t="s">
        <v>54</v>
      </c>
      <c r="B38" s="5" t="s">
        <v>88</v>
      </c>
      <c r="C38" s="30">
        <f>C39</f>
        <v>7</v>
      </c>
      <c r="D38" s="30">
        <f t="shared" si="0"/>
        <v>0</v>
      </c>
      <c r="E38" s="30">
        <f>E39</f>
        <v>7</v>
      </c>
      <c r="F38" s="30">
        <f>F39</f>
        <v>7</v>
      </c>
      <c r="G38" s="30">
        <f t="shared" si="1"/>
        <v>10</v>
      </c>
      <c r="H38" s="30">
        <f>H39</f>
        <v>17</v>
      </c>
      <c r="I38" s="30">
        <f t="shared" si="2"/>
        <v>242.86</v>
      </c>
    </row>
    <row r="39" spans="1:9" ht="31.5" hidden="1">
      <c r="A39" s="4" t="s">
        <v>55</v>
      </c>
      <c r="B39" s="5" t="s">
        <v>89</v>
      </c>
      <c r="C39" s="30">
        <v>7</v>
      </c>
      <c r="D39" s="30">
        <f t="shared" si="0"/>
        <v>0</v>
      </c>
      <c r="E39" s="30">
        <v>7</v>
      </c>
      <c r="F39" s="30">
        <v>7</v>
      </c>
      <c r="G39" s="30">
        <f t="shared" si="1"/>
        <v>10</v>
      </c>
      <c r="H39" s="30">
        <v>17</v>
      </c>
      <c r="I39" s="30">
        <f t="shared" si="2"/>
        <v>242.86</v>
      </c>
    </row>
    <row r="40" spans="1:9" ht="15.75">
      <c r="A40" s="4" t="s">
        <v>56</v>
      </c>
      <c r="B40" s="5" t="s">
        <v>90</v>
      </c>
      <c r="C40" s="30">
        <f>C41+C43</f>
        <v>1972</v>
      </c>
      <c r="D40" s="30">
        <f t="shared" si="0"/>
        <v>0</v>
      </c>
      <c r="E40" s="30">
        <v>2073.89</v>
      </c>
      <c r="F40" s="30">
        <f>F41+F43</f>
        <v>1972</v>
      </c>
      <c r="G40" s="30">
        <f t="shared" si="1"/>
        <v>0</v>
      </c>
      <c r="H40" s="30">
        <f>H41+H43</f>
        <v>1972</v>
      </c>
      <c r="I40" s="30">
        <f t="shared" si="2"/>
        <v>95.09</v>
      </c>
    </row>
    <row r="41" spans="1:9" ht="31.5" hidden="1">
      <c r="A41" s="4" t="s">
        <v>57</v>
      </c>
      <c r="B41" s="5" t="s">
        <v>91</v>
      </c>
      <c r="C41" s="30">
        <f>C42</f>
        <v>1110</v>
      </c>
      <c r="D41" s="30">
        <f t="shared" si="0"/>
        <v>50</v>
      </c>
      <c r="E41" s="30">
        <f>E42</f>
        <v>1160</v>
      </c>
      <c r="F41" s="30">
        <f>F42</f>
        <v>1160</v>
      </c>
      <c r="G41" s="30">
        <f t="shared" si="1"/>
        <v>0</v>
      </c>
      <c r="H41" s="30">
        <f>H42</f>
        <v>1160</v>
      </c>
      <c r="I41" s="30">
        <f t="shared" si="2"/>
        <v>100</v>
      </c>
    </row>
    <row r="42" spans="1:9" ht="47.25" hidden="1">
      <c r="A42" s="4" t="s">
        <v>92</v>
      </c>
      <c r="B42" s="5" t="s">
        <v>93</v>
      </c>
      <c r="C42" s="30">
        <v>1110</v>
      </c>
      <c r="D42" s="30">
        <f t="shared" si="0"/>
        <v>50</v>
      </c>
      <c r="E42" s="30">
        <f>1110+50</f>
        <v>1160</v>
      </c>
      <c r="F42" s="30">
        <f>1110+50</f>
        <v>1160</v>
      </c>
      <c r="G42" s="30">
        <f t="shared" si="1"/>
        <v>0</v>
      </c>
      <c r="H42" s="30">
        <f>1110+50</f>
        <v>1160</v>
      </c>
      <c r="I42" s="30">
        <f t="shared" si="2"/>
        <v>100</v>
      </c>
    </row>
    <row r="43" spans="1:9" ht="47.25" hidden="1">
      <c r="A43" s="4" t="s">
        <v>58</v>
      </c>
      <c r="B43" s="5" t="s">
        <v>94</v>
      </c>
      <c r="C43" s="30">
        <f>C44+C46+C47</f>
        <v>862</v>
      </c>
      <c r="D43" s="30">
        <f>D44+D46+D47</f>
        <v>-50</v>
      </c>
      <c r="E43" s="30">
        <f>E44+E46+E47</f>
        <v>812</v>
      </c>
      <c r="F43" s="30">
        <f>F44+F46+F47</f>
        <v>812</v>
      </c>
      <c r="G43" s="30">
        <f t="shared" si="1"/>
        <v>0</v>
      </c>
      <c r="H43" s="30">
        <f>H44+H46+H47</f>
        <v>812</v>
      </c>
      <c r="I43" s="30">
        <f t="shared" si="2"/>
        <v>100</v>
      </c>
    </row>
    <row r="44" spans="1:9" ht="78.75" customHeight="1" hidden="1">
      <c r="A44" s="4" t="s">
        <v>95</v>
      </c>
      <c r="B44" s="5" t="s">
        <v>96</v>
      </c>
      <c r="C44" s="30">
        <f>C45</f>
        <v>753</v>
      </c>
      <c r="D44" s="30">
        <f t="shared" si="0"/>
        <v>50</v>
      </c>
      <c r="E44" s="30">
        <f>E45</f>
        <v>803</v>
      </c>
      <c r="F44" s="30">
        <f>F45</f>
        <v>803</v>
      </c>
      <c r="G44" s="30">
        <f t="shared" si="1"/>
        <v>0</v>
      </c>
      <c r="H44" s="30">
        <f>H45</f>
        <v>803</v>
      </c>
      <c r="I44" s="30">
        <f t="shared" si="2"/>
        <v>100</v>
      </c>
    </row>
    <row r="45" spans="1:9" ht="78.75" hidden="1">
      <c r="A45" s="4" t="s">
        <v>97</v>
      </c>
      <c r="B45" s="5" t="s">
        <v>98</v>
      </c>
      <c r="C45" s="30">
        <v>753</v>
      </c>
      <c r="D45" s="30">
        <f t="shared" si="0"/>
        <v>50</v>
      </c>
      <c r="E45" s="30">
        <f>753+50</f>
        <v>803</v>
      </c>
      <c r="F45" s="30">
        <f>753+50</f>
        <v>803</v>
      </c>
      <c r="G45" s="30">
        <f t="shared" si="1"/>
        <v>0</v>
      </c>
      <c r="H45" s="30">
        <f>753+50</f>
        <v>803</v>
      </c>
      <c r="I45" s="30">
        <f t="shared" si="2"/>
        <v>100</v>
      </c>
    </row>
    <row r="46" spans="1:9" ht="78.75" hidden="1">
      <c r="A46" s="4" t="s">
        <v>315</v>
      </c>
      <c r="B46" s="5" t="s">
        <v>289</v>
      </c>
      <c r="C46" s="30">
        <v>100</v>
      </c>
      <c r="D46" s="30">
        <f t="shared" si="0"/>
        <v>-100</v>
      </c>
      <c r="E46" s="30">
        <v>0</v>
      </c>
      <c r="F46" s="30">
        <v>0</v>
      </c>
      <c r="G46" s="30">
        <f t="shared" si="1"/>
        <v>0</v>
      </c>
      <c r="H46" s="30">
        <v>0</v>
      </c>
      <c r="I46" s="30" t="e">
        <f t="shared" si="2"/>
        <v>#DIV/0!</v>
      </c>
    </row>
    <row r="47" spans="1:9" ht="31.5" hidden="1">
      <c r="A47" s="4" t="s">
        <v>99</v>
      </c>
      <c r="B47" s="5" t="s">
        <v>100</v>
      </c>
      <c r="C47" s="30">
        <v>9</v>
      </c>
      <c r="D47" s="30">
        <f t="shared" si="0"/>
        <v>0</v>
      </c>
      <c r="E47" s="30">
        <v>9</v>
      </c>
      <c r="F47" s="30">
        <v>9</v>
      </c>
      <c r="G47" s="30">
        <f t="shared" si="1"/>
        <v>0</v>
      </c>
      <c r="H47" s="30">
        <v>9</v>
      </c>
      <c r="I47" s="30">
        <f t="shared" si="2"/>
        <v>100</v>
      </c>
    </row>
    <row r="48" spans="1:9" ht="15.75" customHeight="1" hidden="1">
      <c r="A48" s="4" t="s">
        <v>101</v>
      </c>
      <c r="B48" s="5"/>
      <c r="C48" s="30">
        <f>C49+C57+C63+C67+C74+C77+C92</f>
        <v>4694.6</v>
      </c>
      <c r="D48" s="30">
        <f t="shared" si="0"/>
        <v>858.07</v>
      </c>
      <c r="E48" s="30">
        <f>E49+E57+E63+E67+E74+E77+E92</f>
        <v>5533.21</v>
      </c>
      <c r="F48" s="30">
        <f>F49+F57+F63+F67+F74+F77+F92</f>
        <v>5552.67</v>
      </c>
      <c r="G48" s="30">
        <f t="shared" si="1"/>
        <v>6896.46</v>
      </c>
      <c r="H48" s="30">
        <f>H49+H57+H63+H67+H74+H77+H92</f>
        <v>12449.13</v>
      </c>
      <c r="I48" s="30">
        <f t="shared" si="2"/>
        <v>224.99</v>
      </c>
    </row>
    <row r="49" spans="1:9" ht="47.25">
      <c r="A49" s="4" t="s">
        <v>0</v>
      </c>
      <c r="B49" s="5" t="s">
        <v>102</v>
      </c>
      <c r="C49" s="30">
        <f>C50+C52</f>
        <v>1032.15</v>
      </c>
      <c r="D49" s="30">
        <f t="shared" si="0"/>
        <v>0</v>
      </c>
      <c r="E49" s="30">
        <f>E50+E52+6.76254</f>
        <v>1406.82</v>
      </c>
      <c r="F49" s="30">
        <f>F50+F52</f>
        <v>1032.15</v>
      </c>
      <c r="G49" s="30">
        <f t="shared" si="1"/>
        <v>0</v>
      </c>
      <c r="H49" s="30">
        <f>H50+H52</f>
        <v>1032.15</v>
      </c>
      <c r="I49" s="30">
        <f t="shared" si="2"/>
        <v>73.37</v>
      </c>
    </row>
    <row r="50" spans="1:9" ht="31.5" customHeight="1" hidden="1">
      <c r="A50" s="4" t="s">
        <v>1</v>
      </c>
      <c r="B50" s="5" t="s">
        <v>103</v>
      </c>
      <c r="C50" s="30">
        <f>C51</f>
        <v>0</v>
      </c>
      <c r="D50" s="30">
        <f t="shared" si="0"/>
        <v>0</v>
      </c>
      <c r="E50" s="30">
        <f>E51</f>
        <v>0</v>
      </c>
      <c r="F50" s="30">
        <f>F51</f>
        <v>0</v>
      </c>
      <c r="G50" s="30">
        <f t="shared" si="1"/>
        <v>0</v>
      </c>
      <c r="H50" s="30">
        <f>H51</f>
        <v>0</v>
      </c>
      <c r="I50" s="30" t="e">
        <f t="shared" si="2"/>
        <v>#DIV/0!</v>
      </c>
    </row>
    <row r="51" spans="1:9" ht="47.25" customHeight="1" hidden="1">
      <c r="A51" s="4" t="s">
        <v>104</v>
      </c>
      <c r="B51" s="5" t="s">
        <v>105</v>
      </c>
      <c r="C51" s="30"/>
      <c r="D51" s="30">
        <f t="shared" si="0"/>
        <v>0</v>
      </c>
      <c r="E51" s="30"/>
      <c r="F51" s="30"/>
      <c r="G51" s="30">
        <f t="shared" si="1"/>
        <v>0</v>
      </c>
      <c r="H51" s="30"/>
      <c r="I51" s="30" t="e">
        <f t="shared" si="2"/>
        <v>#DIV/0!</v>
      </c>
    </row>
    <row r="52" spans="1:9" ht="94.5" hidden="1">
      <c r="A52" s="4" t="s">
        <v>106</v>
      </c>
      <c r="B52" s="5" t="s">
        <v>107</v>
      </c>
      <c r="C52" s="30">
        <f>C53+C55</f>
        <v>1032.15</v>
      </c>
      <c r="D52" s="30">
        <f t="shared" si="0"/>
        <v>0</v>
      </c>
      <c r="E52" s="30">
        <f>E53+E55</f>
        <v>1400.06</v>
      </c>
      <c r="F52" s="30">
        <f>F53+F55</f>
        <v>1032.15</v>
      </c>
      <c r="G52" s="30">
        <f t="shared" si="1"/>
        <v>0</v>
      </c>
      <c r="H52" s="30">
        <f>H53+H55</f>
        <v>1032.15</v>
      </c>
      <c r="I52" s="30">
        <f t="shared" si="2"/>
        <v>73.72</v>
      </c>
    </row>
    <row r="53" spans="1:9" ht="78.75" hidden="1">
      <c r="A53" s="4" t="s">
        <v>108</v>
      </c>
      <c r="B53" s="5" t="s">
        <v>316</v>
      </c>
      <c r="C53" s="30">
        <f>C54</f>
        <v>850</v>
      </c>
      <c r="D53" s="30">
        <f t="shared" si="0"/>
        <v>0</v>
      </c>
      <c r="E53" s="30">
        <f>E54</f>
        <v>1227.9</v>
      </c>
      <c r="F53" s="30">
        <f>F54</f>
        <v>850</v>
      </c>
      <c r="G53" s="30">
        <f t="shared" si="1"/>
        <v>0</v>
      </c>
      <c r="H53" s="30">
        <f>H54</f>
        <v>850</v>
      </c>
      <c r="I53" s="30">
        <f t="shared" si="2"/>
        <v>69.22</v>
      </c>
    </row>
    <row r="54" spans="1:9" ht="94.5">
      <c r="A54" s="4" t="s">
        <v>109</v>
      </c>
      <c r="B54" s="5" t="s">
        <v>110</v>
      </c>
      <c r="C54" s="30">
        <v>850</v>
      </c>
      <c r="D54" s="30">
        <f t="shared" si="0"/>
        <v>0</v>
      </c>
      <c r="E54" s="30">
        <v>1227.9</v>
      </c>
      <c r="F54" s="30">
        <v>850</v>
      </c>
      <c r="G54" s="30">
        <f t="shared" si="1"/>
        <v>0</v>
      </c>
      <c r="H54" s="30">
        <v>850</v>
      </c>
      <c r="I54" s="30">
        <f t="shared" si="2"/>
        <v>69.22</v>
      </c>
    </row>
    <row r="55" spans="1:9" ht="94.5" hidden="1">
      <c r="A55" s="4" t="s">
        <v>111</v>
      </c>
      <c r="B55" s="5" t="s">
        <v>112</v>
      </c>
      <c r="C55" s="30">
        <f>C56</f>
        <v>182.15</v>
      </c>
      <c r="D55" s="30">
        <f t="shared" si="0"/>
        <v>0</v>
      </c>
      <c r="E55" s="30">
        <f>E56</f>
        <v>172.16</v>
      </c>
      <c r="F55" s="30">
        <f>F56</f>
        <v>182.15</v>
      </c>
      <c r="G55" s="30">
        <f t="shared" si="1"/>
        <v>0</v>
      </c>
      <c r="H55" s="30">
        <f>H56</f>
        <v>182.15</v>
      </c>
      <c r="I55" s="30">
        <f t="shared" si="2"/>
        <v>105.8</v>
      </c>
    </row>
    <row r="56" spans="1:9" ht="78.75">
      <c r="A56" s="4" t="s">
        <v>113</v>
      </c>
      <c r="B56" s="5" t="s">
        <v>114</v>
      </c>
      <c r="C56" s="30">
        <v>182.15</v>
      </c>
      <c r="D56" s="30">
        <f t="shared" si="0"/>
        <v>0</v>
      </c>
      <c r="E56" s="30">
        <v>172.16</v>
      </c>
      <c r="F56" s="30">
        <v>182.15</v>
      </c>
      <c r="G56" s="30">
        <f t="shared" si="1"/>
        <v>0</v>
      </c>
      <c r="H56" s="30">
        <v>182.15</v>
      </c>
      <c r="I56" s="30">
        <f t="shared" si="2"/>
        <v>105.8</v>
      </c>
    </row>
    <row r="57" spans="1:9" ht="31.5">
      <c r="A57" s="4" t="s">
        <v>2</v>
      </c>
      <c r="B57" s="5" t="s">
        <v>115</v>
      </c>
      <c r="C57" s="30">
        <f>C58</f>
        <v>195</v>
      </c>
      <c r="D57" s="30">
        <f t="shared" si="0"/>
        <v>0</v>
      </c>
      <c r="E57" s="30">
        <v>161.31</v>
      </c>
      <c r="F57" s="30">
        <f>F58</f>
        <v>195</v>
      </c>
      <c r="G57" s="30">
        <f t="shared" si="1"/>
        <v>0</v>
      </c>
      <c r="H57" s="30">
        <f>H58</f>
        <v>195</v>
      </c>
      <c r="I57" s="30">
        <f t="shared" si="2"/>
        <v>120.89</v>
      </c>
    </row>
    <row r="58" spans="1:9" ht="15.75" hidden="1">
      <c r="A58" s="4" t="s">
        <v>3</v>
      </c>
      <c r="B58" s="5" t="s">
        <v>116</v>
      </c>
      <c r="C58" s="16">
        <f>SUM(C59:C62)</f>
        <v>195</v>
      </c>
      <c r="D58" s="30">
        <f t="shared" si="0"/>
        <v>0</v>
      </c>
      <c r="E58" s="16">
        <f>SUM(E59:E62)</f>
        <v>195</v>
      </c>
      <c r="F58" s="16">
        <f>SUM(F59:F62)</f>
        <v>195</v>
      </c>
      <c r="G58" s="16">
        <f t="shared" si="1"/>
        <v>0</v>
      </c>
      <c r="H58" s="16">
        <f>SUM(H59:H62)</f>
        <v>195</v>
      </c>
      <c r="I58" s="30">
        <f t="shared" si="2"/>
        <v>100</v>
      </c>
    </row>
    <row r="59" spans="1:9" ht="31.5" hidden="1">
      <c r="A59" s="4" t="s">
        <v>320</v>
      </c>
      <c r="B59" s="5" t="s">
        <v>321</v>
      </c>
      <c r="C59" s="30">
        <v>80</v>
      </c>
      <c r="D59" s="30">
        <f t="shared" si="0"/>
        <v>0</v>
      </c>
      <c r="E59" s="30">
        <v>80</v>
      </c>
      <c r="F59" s="30">
        <v>80</v>
      </c>
      <c r="G59" s="30">
        <f t="shared" si="1"/>
        <v>0</v>
      </c>
      <c r="H59" s="30">
        <v>80</v>
      </c>
      <c r="I59" s="30">
        <f t="shared" si="2"/>
        <v>100</v>
      </c>
    </row>
    <row r="60" spans="1:9" ht="31.5" hidden="1">
      <c r="A60" s="4" t="s">
        <v>317</v>
      </c>
      <c r="B60" s="5" t="s">
        <v>322</v>
      </c>
      <c r="C60" s="30">
        <v>5</v>
      </c>
      <c r="D60" s="30">
        <f t="shared" si="0"/>
        <v>0</v>
      </c>
      <c r="E60" s="30">
        <v>5</v>
      </c>
      <c r="F60" s="30">
        <v>5</v>
      </c>
      <c r="G60" s="30">
        <f t="shared" si="1"/>
        <v>0</v>
      </c>
      <c r="H60" s="30">
        <v>5</v>
      </c>
      <c r="I60" s="30">
        <f t="shared" si="2"/>
        <v>100</v>
      </c>
    </row>
    <row r="61" spans="1:9" ht="31.5" hidden="1">
      <c r="A61" s="4" t="s">
        <v>318</v>
      </c>
      <c r="B61" s="5" t="s">
        <v>323</v>
      </c>
      <c r="C61" s="30">
        <v>5</v>
      </c>
      <c r="D61" s="30">
        <f t="shared" si="0"/>
        <v>0</v>
      </c>
      <c r="E61" s="30">
        <v>5</v>
      </c>
      <c r="F61" s="30">
        <v>5</v>
      </c>
      <c r="G61" s="30">
        <f t="shared" si="1"/>
        <v>0</v>
      </c>
      <c r="H61" s="30">
        <v>5</v>
      </c>
      <c r="I61" s="30">
        <f t="shared" si="2"/>
        <v>100</v>
      </c>
    </row>
    <row r="62" spans="1:9" ht="31.5" hidden="1">
      <c r="A62" s="4" t="s">
        <v>319</v>
      </c>
      <c r="B62" s="5" t="s">
        <v>324</v>
      </c>
      <c r="C62" s="30">
        <v>105</v>
      </c>
      <c r="D62" s="30">
        <f t="shared" si="0"/>
        <v>0</v>
      </c>
      <c r="E62" s="30">
        <v>105</v>
      </c>
      <c r="F62" s="30">
        <v>105</v>
      </c>
      <c r="G62" s="30">
        <f t="shared" si="1"/>
        <v>0</v>
      </c>
      <c r="H62" s="30">
        <v>105</v>
      </c>
      <c r="I62" s="30">
        <f t="shared" si="2"/>
        <v>100</v>
      </c>
    </row>
    <row r="63" spans="1:9" ht="31.5">
      <c r="A63" s="4" t="s">
        <v>348</v>
      </c>
      <c r="B63" s="5" t="s">
        <v>117</v>
      </c>
      <c r="C63" s="30">
        <f>C64</f>
        <v>0</v>
      </c>
      <c r="D63" s="30">
        <f t="shared" si="0"/>
        <v>858.07</v>
      </c>
      <c r="E63" s="30">
        <v>0</v>
      </c>
      <c r="F63" s="30">
        <f>F64</f>
        <v>858.07</v>
      </c>
      <c r="G63" s="30">
        <f t="shared" si="1"/>
        <v>6006.46</v>
      </c>
      <c r="H63" s="30">
        <f>H64</f>
        <v>6864.53</v>
      </c>
      <c r="I63" s="30"/>
    </row>
    <row r="64" spans="1:9" ht="16.5" hidden="1">
      <c r="A64" s="45" t="s">
        <v>363</v>
      </c>
      <c r="B64" s="5" t="s">
        <v>364</v>
      </c>
      <c r="C64" s="30">
        <f>C66</f>
        <v>0</v>
      </c>
      <c r="D64" s="30">
        <f t="shared" si="0"/>
        <v>858.07</v>
      </c>
      <c r="E64" s="30">
        <f>E66</f>
        <v>858.07</v>
      </c>
      <c r="F64" s="30">
        <f>F66</f>
        <v>858.07</v>
      </c>
      <c r="G64" s="30">
        <f t="shared" si="1"/>
        <v>6006.46</v>
      </c>
      <c r="H64" s="30">
        <f>H66</f>
        <v>6864.53</v>
      </c>
      <c r="I64" s="30">
        <f t="shared" si="2"/>
        <v>800</v>
      </c>
    </row>
    <row r="65" spans="1:9" ht="15.75" hidden="1">
      <c r="A65" s="4" t="s">
        <v>360</v>
      </c>
      <c r="B65" s="5" t="s">
        <v>361</v>
      </c>
      <c r="C65" s="16">
        <f>C66</f>
        <v>0</v>
      </c>
      <c r="D65" s="16">
        <f>D66</f>
        <v>858.07</v>
      </c>
      <c r="E65" s="16">
        <f>E66</f>
        <v>858.07</v>
      </c>
      <c r="F65" s="16">
        <f>F66</f>
        <v>858.07</v>
      </c>
      <c r="G65" s="16">
        <f t="shared" si="1"/>
        <v>6006.46</v>
      </c>
      <c r="H65" s="16">
        <f>H66</f>
        <v>6864.53</v>
      </c>
      <c r="I65" s="30">
        <f t="shared" si="2"/>
        <v>800</v>
      </c>
    </row>
    <row r="66" spans="1:9" ht="31.5" hidden="1">
      <c r="A66" s="4" t="s">
        <v>362</v>
      </c>
      <c r="B66" s="5" t="s">
        <v>359</v>
      </c>
      <c r="C66" s="30">
        <v>0</v>
      </c>
      <c r="D66" s="30">
        <f t="shared" si="0"/>
        <v>858.07</v>
      </c>
      <c r="E66" s="30">
        <v>858.07</v>
      </c>
      <c r="F66" s="30">
        <v>858.07</v>
      </c>
      <c r="G66" s="30">
        <f t="shared" si="1"/>
        <v>6006.46</v>
      </c>
      <c r="H66" s="30">
        <f>4558.066+2306.462</f>
        <v>6864.53</v>
      </c>
      <c r="I66" s="30">
        <f t="shared" si="2"/>
        <v>800</v>
      </c>
    </row>
    <row r="67" spans="1:9" ht="31.5">
      <c r="A67" s="4" t="s">
        <v>4</v>
      </c>
      <c r="B67" s="5" t="s">
        <v>118</v>
      </c>
      <c r="C67" s="30">
        <f>C68+C71</f>
        <v>1725</v>
      </c>
      <c r="D67" s="30">
        <f t="shared" si="0"/>
        <v>0</v>
      </c>
      <c r="E67" s="30">
        <f>E68+E71</f>
        <v>1997.21</v>
      </c>
      <c r="F67" s="30">
        <f>F68+F71</f>
        <v>1725</v>
      </c>
      <c r="G67" s="30">
        <f t="shared" si="1"/>
        <v>100</v>
      </c>
      <c r="H67" s="30">
        <f>H68+H71</f>
        <v>1825</v>
      </c>
      <c r="I67" s="30">
        <f t="shared" si="2"/>
        <v>91.38</v>
      </c>
    </row>
    <row r="68" spans="1:9" ht="94.5" customHeight="1" hidden="1">
      <c r="A68" s="4" t="s">
        <v>119</v>
      </c>
      <c r="B68" s="5" t="s">
        <v>120</v>
      </c>
      <c r="C68" s="30">
        <f>C69</f>
        <v>1325</v>
      </c>
      <c r="D68" s="30">
        <f t="shared" si="0"/>
        <v>0</v>
      </c>
      <c r="E68" s="30">
        <f>E69</f>
        <v>1145.89</v>
      </c>
      <c r="F68" s="30">
        <f>F69</f>
        <v>1325</v>
      </c>
      <c r="G68" s="30">
        <f t="shared" si="1"/>
        <v>0</v>
      </c>
      <c r="H68" s="30">
        <f>H69</f>
        <v>1325</v>
      </c>
      <c r="I68" s="30">
        <f t="shared" si="2"/>
        <v>115.63</v>
      </c>
    </row>
    <row r="69" spans="1:9" ht="126" customHeight="1" hidden="1">
      <c r="A69" s="4" t="s">
        <v>121</v>
      </c>
      <c r="B69" s="5" t="s">
        <v>122</v>
      </c>
      <c r="C69" s="30">
        <f>C70</f>
        <v>1325</v>
      </c>
      <c r="D69" s="30">
        <f t="shared" si="0"/>
        <v>0</v>
      </c>
      <c r="E69" s="30">
        <f>E70</f>
        <v>1145.89</v>
      </c>
      <c r="F69" s="30">
        <f>F70</f>
        <v>1325</v>
      </c>
      <c r="G69" s="30">
        <f t="shared" si="1"/>
        <v>0</v>
      </c>
      <c r="H69" s="30">
        <f>H70</f>
        <v>1325</v>
      </c>
      <c r="I69" s="30">
        <f t="shared" si="2"/>
        <v>115.63</v>
      </c>
    </row>
    <row r="70" spans="1:9" ht="110.25" customHeight="1">
      <c r="A70" s="4" t="s">
        <v>123</v>
      </c>
      <c r="B70" s="5" t="s">
        <v>325</v>
      </c>
      <c r="C70" s="30">
        <v>1325</v>
      </c>
      <c r="D70" s="30">
        <f t="shared" si="0"/>
        <v>0</v>
      </c>
      <c r="E70" s="30">
        <v>1145.89</v>
      </c>
      <c r="F70" s="30">
        <v>1325</v>
      </c>
      <c r="G70" s="30">
        <f t="shared" si="1"/>
        <v>0</v>
      </c>
      <c r="H70" s="30">
        <v>1325</v>
      </c>
      <c r="I70" s="30">
        <f t="shared" si="2"/>
        <v>115.63</v>
      </c>
    </row>
    <row r="71" spans="1:9" ht="63" hidden="1">
      <c r="A71" s="4" t="s">
        <v>326</v>
      </c>
      <c r="B71" s="5" t="s">
        <v>124</v>
      </c>
      <c r="C71" s="30">
        <f>C72</f>
        <v>400</v>
      </c>
      <c r="D71" s="30">
        <f t="shared" si="0"/>
        <v>0</v>
      </c>
      <c r="E71" s="30">
        <f>E72</f>
        <v>851.32</v>
      </c>
      <c r="F71" s="30">
        <f>F72</f>
        <v>400</v>
      </c>
      <c r="G71" s="30">
        <f t="shared" si="1"/>
        <v>100</v>
      </c>
      <c r="H71" s="30">
        <f>H72</f>
        <v>500</v>
      </c>
      <c r="I71" s="30">
        <f t="shared" si="2"/>
        <v>58.73</v>
      </c>
    </row>
    <row r="72" spans="1:9" ht="47.25" customHeight="1" hidden="1">
      <c r="A72" s="4" t="s">
        <v>125</v>
      </c>
      <c r="B72" s="5" t="s">
        <v>126</v>
      </c>
      <c r="C72" s="30">
        <f>C73</f>
        <v>400</v>
      </c>
      <c r="D72" s="30">
        <f t="shared" si="0"/>
        <v>0</v>
      </c>
      <c r="E72" s="30">
        <f>E73</f>
        <v>851.32</v>
      </c>
      <c r="F72" s="30">
        <f>F73</f>
        <v>400</v>
      </c>
      <c r="G72" s="30">
        <f t="shared" si="1"/>
        <v>100</v>
      </c>
      <c r="H72" s="30">
        <f>H73</f>
        <v>500</v>
      </c>
      <c r="I72" s="30">
        <f t="shared" si="2"/>
        <v>58.73</v>
      </c>
    </row>
    <row r="73" spans="1:9" ht="63">
      <c r="A73" s="4" t="s">
        <v>327</v>
      </c>
      <c r="B73" s="5" t="s">
        <v>292</v>
      </c>
      <c r="C73" s="30">
        <v>400</v>
      </c>
      <c r="D73" s="30">
        <f t="shared" si="0"/>
        <v>0</v>
      </c>
      <c r="E73" s="30">
        <v>851.32</v>
      </c>
      <c r="F73" s="30">
        <v>400</v>
      </c>
      <c r="G73" s="30">
        <f t="shared" si="1"/>
        <v>100</v>
      </c>
      <c r="H73" s="30">
        <v>500</v>
      </c>
      <c r="I73" s="30">
        <f t="shared" si="2"/>
        <v>58.73</v>
      </c>
    </row>
    <row r="74" spans="1:9" ht="15.75" customHeight="1">
      <c r="A74" s="4" t="s">
        <v>5</v>
      </c>
      <c r="B74" s="5" t="s">
        <v>127</v>
      </c>
      <c r="C74" s="30">
        <f>C75</f>
        <v>0</v>
      </c>
      <c r="D74" s="30">
        <f t="shared" si="0"/>
        <v>0</v>
      </c>
      <c r="E74" s="30">
        <f>E75</f>
        <v>0.25</v>
      </c>
      <c r="F74" s="30">
        <f>F75</f>
        <v>0</v>
      </c>
      <c r="G74" s="30">
        <f aca="true" t="shared" si="3" ref="G74:G137">H74-F74</f>
        <v>0</v>
      </c>
      <c r="H74" s="30">
        <f>H75</f>
        <v>0</v>
      </c>
      <c r="I74" s="30">
        <f t="shared" si="2"/>
        <v>0</v>
      </c>
    </row>
    <row r="75" spans="1:9" ht="47.25" customHeight="1" hidden="1">
      <c r="A75" s="4" t="s">
        <v>6</v>
      </c>
      <c r="B75" s="5" t="s">
        <v>128</v>
      </c>
      <c r="C75" s="30">
        <f>C76</f>
        <v>0</v>
      </c>
      <c r="D75" s="30">
        <f t="shared" si="0"/>
        <v>0</v>
      </c>
      <c r="E75" s="30">
        <f>E76</f>
        <v>0.25</v>
      </c>
      <c r="F75" s="30">
        <f>F76</f>
        <v>0</v>
      </c>
      <c r="G75" s="30">
        <f t="shared" si="3"/>
        <v>0</v>
      </c>
      <c r="H75" s="30">
        <f>H76</f>
        <v>0</v>
      </c>
      <c r="I75" s="30">
        <f aca="true" t="shared" si="4" ref="I75:I96">H75/E75*100</f>
        <v>0</v>
      </c>
    </row>
    <row r="76" spans="1:9" ht="47.25" customHeight="1" hidden="1">
      <c r="A76" s="4" t="s">
        <v>129</v>
      </c>
      <c r="B76" s="5" t="s">
        <v>130</v>
      </c>
      <c r="C76" s="30"/>
      <c r="D76" s="30">
        <f t="shared" si="0"/>
        <v>0</v>
      </c>
      <c r="E76" s="30">
        <v>0.25</v>
      </c>
      <c r="F76" s="30"/>
      <c r="G76" s="30">
        <f t="shared" si="3"/>
        <v>0</v>
      </c>
      <c r="H76" s="30"/>
      <c r="I76" s="30">
        <f t="shared" si="4"/>
        <v>0</v>
      </c>
    </row>
    <row r="77" spans="1:9" ht="15.75">
      <c r="A77" s="4" t="s">
        <v>7</v>
      </c>
      <c r="B77" s="5" t="s">
        <v>131</v>
      </c>
      <c r="C77" s="16">
        <f>C78+C81+C82+C86+C90+C88+C87+C83+C84+C85</f>
        <v>1742.45</v>
      </c>
      <c r="D77" s="30">
        <f t="shared" si="0"/>
        <v>0</v>
      </c>
      <c r="E77" s="48">
        <v>1357.81</v>
      </c>
      <c r="F77" s="48">
        <f>F78+F81+F82+F86+F90+F88+F87+F83+F84+F85</f>
        <v>1742.45</v>
      </c>
      <c r="G77" s="48">
        <f t="shared" si="3"/>
        <v>0</v>
      </c>
      <c r="H77" s="48">
        <f>H78+H81+H82+H86+H90+H88+H87+H83+H84+H85</f>
        <v>1742.45</v>
      </c>
      <c r="I77" s="30">
        <f t="shared" si="4"/>
        <v>128.33</v>
      </c>
    </row>
    <row r="78" spans="1:9" ht="31.5" hidden="1">
      <c r="A78" s="4" t="s">
        <v>8</v>
      </c>
      <c r="B78" s="5" t="s">
        <v>132</v>
      </c>
      <c r="C78" s="30">
        <f>C79+C80</f>
        <v>59.39</v>
      </c>
      <c r="D78" s="30">
        <f t="shared" si="0"/>
        <v>0</v>
      </c>
      <c r="E78" s="30">
        <f>E79+E80</f>
        <v>59.39</v>
      </c>
      <c r="F78" s="30">
        <f>F79+F80</f>
        <v>59.39</v>
      </c>
      <c r="G78" s="30">
        <f t="shared" si="3"/>
        <v>0</v>
      </c>
      <c r="H78" s="30">
        <f>H79+H80</f>
        <v>59.39</v>
      </c>
      <c r="I78" s="30">
        <f t="shared" si="4"/>
        <v>100</v>
      </c>
    </row>
    <row r="79" spans="1:9" ht="90" hidden="1">
      <c r="A79" s="4" t="s">
        <v>328</v>
      </c>
      <c r="B79" s="5" t="s">
        <v>133</v>
      </c>
      <c r="C79" s="30">
        <v>16</v>
      </c>
      <c r="D79" s="30">
        <f t="shared" si="0"/>
        <v>0</v>
      </c>
      <c r="E79" s="30">
        <v>16</v>
      </c>
      <c r="F79" s="30">
        <v>16</v>
      </c>
      <c r="G79" s="30">
        <f t="shared" si="3"/>
        <v>0</v>
      </c>
      <c r="H79" s="30">
        <v>16</v>
      </c>
      <c r="I79" s="30">
        <f t="shared" si="4"/>
        <v>100</v>
      </c>
    </row>
    <row r="80" spans="1:9" ht="63" hidden="1">
      <c r="A80" s="4" t="s">
        <v>9</v>
      </c>
      <c r="B80" s="5" t="s">
        <v>134</v>
      </c>
      <c r="C80" s="30">
        <v>43.39</v>
      </c>
      <c r="D80" s="30">
        <f t="shared" si="0"/>
        <v>0</v>
      </c>
      <c r="E80" s="30">
        <v>43.39</v>
      </c>
      <c r="F80" s="30">
        <v>43.39</v>
      </c>
      <c r="G80" s="30">
        <f t="shared" si="3"/>
        <v>0</v>
      </c>
      <c r="H80" s="30">
        <v>43.39</v>
      </c>
      <c r="I80" s="30">
        <f t="shared" si="4"/>
        <v>100</v>
      </c>
    </row>
    <row r="81" spans="1:9" ht="78.75" hidden="1">
      <c r="A81" s="4" t="s">
        <v>329</v>
      </c>
      <c r="B81" s="5" t="s">
        <v>135</v>
      </c>
      <c r="C81" s="30">
        <v>77</v>
      </c>
      <c r="D81" s="30">
        <f t="shared" si="0"/>
        <v>0</v>
      </c>
      <c r="E81" s="30">
        <v>77</v>
      </c>
      <c r="F81" s="30">
        <v>77</v>
      </c>
      <c r="G81" s="30">
        <f t="shared" si="3"/>
        <v>0</v>
      </c>
      <c r="H81" s="30">
        <v>77</v>
      </c>
      <c r="I81" s="30">
        <f t="shared" si="4"/>
        <v>100</v>
      </c>
    </row>
    <row r="82" spans="1:9" ht="63" hidden="1">
      <c r="A82" s="4" t="s">
        <v>330</v>
      </c>
      <c r="B82" s="5" t="s">
        <v>331</v>
      </c>
      <c r="C82" s="30">
        <v>36.2</v>
      </c>
      <c r="D82" s="30">
        <f t="shared" si="0"/>
        <v>0</v>
      </c>
      <c r="E82" s="30">
        <v>36.2</v>
      </c>
      <c r="F82" s="30">
        <v>36.2</v>
      </c>
      <c r="G82" s="30">
        <f t="shared" si="3"/>
        <v>0</v>
      </c>
      <c r="H82" s="30">
        <v>36.2</v>
      </c>
      <c r="I82" s="30">
        <f t="shared" si="4"/>
        <v>100</v>
      </c>
    </row>
    <row r="83" spans="1:9" ht="78.75" hidden="1">
      <c r="A83" s="4" t="s">
        <v>332</v>
      </c>
      <c r="B83" s="5" t="s">
        <v>333</v>
      </c>
      <c r="C83" s="30">
        <v>30</v>
      </c>
      <c r="D83" s="30">
        <f t="shared" si="0"/>
        <v>0</v>
      </c>
      <c r="E83" s="30">
        <v>30</v>
      </c>
      <c r="F83" s="30">
        <v>30</v>
      </c>
      <c r="G83" s="30">
        <f t="shared" si="3"/>
        <v>0</v>
      </c>
      <c r="H83" s="30">
        <v>30</v>
      </c>
      <c r="I83" s="30">
        <f t="shared" si="4"/>
        <v>100</v>
      </c>
    </row>
    <row r="84" spans="1:9" ht="47.25" hidden="1">
      <c r="A84" s="4" t="s">
        <v>334</v>
      </c>
      <c r="B84" s="5" t="s">
        <v>335</v>
      </c>
      <c r="C84" s="30">
        <v>40</v>
      </c>
      <c r="D84" s="30">
        <f aca="true" t="shared" si="5" ref="D84:D147">F84-C84</f>
        <v>0</v>
      </c>
      <c r="E84" s="30">
        <v>40</v>
      </c>
      <c r="F84" s="30">
        <v>40</v>
      </c>
      <c r="G84" s="30">
        <f t="shared" si="3"/>
        <v>0</v>
      </c>
      <c r="H84" s="30">
        <v>40</v>
      </c>
      <c r="I84" s="30">
        <f t="shared" si="4"/>
        <v>100</v>
      </c>
    </row>
    <row r="85" spans="1:9" ht="31.5" hidden="1">
      <c r="A85" s="4" t="s">
        <v>10</v>
      </c>
      <c r="B85" s="5" t="s">
        <v>136</v>
      </c>
      <c r="C85" s="30">
        <v>17.95</v>
      </c>
      <c r="D85" s="30">
        <f t="shared" si="5"/>
        <v>0</v>
      </c>
      <c r="E85" s="30">
        <v>17.95</v>
      </c>
      <c r="F85" s="30">
        <v>17.95</v>
      </c>
      <c r="G85" s="30">
        <f t="shared" si="3"/>
        <v>0</v>
      </c>
      <c r="H85" s="30">
        <v>17.95</v>
      </c>
      <c r="I85" s="30">
        <f t="shared" si="4"/>
        <v>100</v>
      </c>
    </row>
    <row r="86" spans="1:9" ht="63" hidden="1">
      <c r="A86" s="4" t="s">
        <v>11</v>
      </c>
      <c r="B86" s="5" t="s">
        <v>137</v>
      </c>
      <c r="C86" s="30">
        <v>365.81</v>
      </c>
      <c r="D86" s="30">
        <f t="shared" si="5"/>
        <v>0</v>
      </c>
      <c r="E86" s="30">
        <v>365.81</v>
      </c>
      <c r="F86" s="30">
        <v>365.81</v>
      </c>
      <c r="G86" s="30">
        <f t="shared" si="3"/>
        <v>0</v>
      </c>
      <c r="H86" s="30">
        <v>365.81</v>
      </c>
      <c r="I86" s="30">
        <f t="shared" si="4"/>
        <v>100</v>
      </c>
    </row>
    <row r="87" spans="1:9" ht="47.25" customHeight="1" hidden="1">
      <c r="A87" s="4" t="s">
        <v>291</v>
      </c>
      <c r="B87" s="5" t="s">
        <v>290</v>
      </c>
      <c r="C87" s="30"/>
      <c r="D87" s="30">
        <f t="shared" si="5"/>
        <v>0</v>
      </c>
      <c r="E87" s="30"/>
      <c r="F87" s="30"/>
      <c r="G87" s="30">
        <f t="shared" si="3"/>
        <v>0</v>
      </c>
      <c r="H87" s="30"/>
      <c r="I87" s="30" t="e">
        <f t="shared" si="4"/>
        <v>#DIV/0!</v>
      </c>
    </row>
    <row r="88" spans="1:9" ht="63" customHeight="1" hidden="1">
      <c r="A88" s="4" t="s">
        <v>138</v>
      </c>
      <c r="B88" s="5" t="s">
        <v>139</v>
      </c>
      <c r="C88" s="30">
        <f>C89</f>
        <v>30</v>
      </c>
      <c r="D88" s="30">
        <f t="shared" si="5"/>
        <v>0</v>
      </c>
      <c r="E88" s="30">
        <f>E89</f>
        <v>30</v>
      </c>
      <c r="F88" s="30">
        <f>F89</f>
        <v>30</v>
      </c>
      <c r="G88" s="30">
        <f t="shared" si="3"/>
        <v>0</v>
      </c>
      <c r="H88" s="30">
        <f>H89</f>
        <v>30</v>
      </c>
      <c r="I88" s="30">
        <f t="shared" si="4"/>
        <v>100</v>
      </c>
    </row>
    <row r="89" spans="1:9" ht="63" hidden="1">
      <c r="A89" s="4" t="s">
        <v>140</v>
      </c>
      <c r="B89" s="5" t="s">
        <v>141</v>
      </c>
      <c r="C89" s="30">
        <v>30</v>
      </c>
      <c r="D89" s="30">
        <f t="shared" si="5"/>
        <v>0</v>
      </c>
      <c r="E89" s="30">
        <v>30</v>
      </c>
      <c r="F89" s="30">
        <v>30</v>
      </c>
      <c r="G89" s="30">
        <f t="shared" si="3"/>
        <v>0</v>
      </c>
      <c r="H89" s="30">
        <v>30</v>
      </c>
      <c r="I89" s="30">
        <f t="shared" si="4"/>
        <v>100</v>
      </c>
    </row>
    <row r="90" spans="1:9" ht="31.5" hidden="1">
      <c r="A90" s="4" t="s">
        <v>142</v>
      </c>
      <c r="B90" s="5" t="s">
        <v>143</v>
      </c>
      <c r="C90" s="30">
        <f>C91</f>
        <v>1086.1</v>
      </c>
      <c r="D90" s="30">
        <f t="shared" si="5"/>
        <v>0</v>
      </c>
      <c r="E90" s="30">
        <f>E91</f>
        <v>1086.1</v>
      </c>
      <c r="F90" s="30">
        <f>F91</f>
        <v>1086.1</v>
      </c>
      <c r="G90" s="30">
        <f t="shared" si="3"/>
        <v>0</v>
      </c>
      <c r="H90" s="30">
        <f>H91</f>
        <v>1086.1</v>
      </c>
      <c r="I90" s="30">
        <f t="shared" si="4"/>
        <v>100</v>
      </c>
    </row>
    <row r="91" spans="1:9" ht="47.25" hidden="1">
      <c r="A91" s="4" t="s">
        <v>144</v>
      </c>
      <c r="B91" s="5" t="s">
        <v>145</v>
      </c>
      <c r="C91" s="30">
        <f>1138.28-52.18</f>
        <v>1086.1</v>
      </c>
      <c r="D91" s="30">
        <f t="shared" si="5"/>
        <v>0</v>
      </c>
      <c r="E91" s="30">
        <f>1138.28-52.18</f>
        <v>1086.1</v>
      </c>
      <c r="F91" s="30">
        <f>1138.28-52.18</f>
        <v>1086.1</v>
      </c>
      <c r="G91" s="30">
        <f t="shared" si="3"/>
        <v>0</v>
      </c>
      <c r="H91" s="30">
        <f>1138.28-52.18</f>
        <v>1086.1</v>
      </c>
      <c r="I91" s="30">
        <f t="shared" si="4"/>
        <v>100</v>
      </c>
    </row>
    <row r="92" spans="1:9" ht="15.75" customHeight="1">
      <c r="A92" s="4" t="s">
        <v>12</v>
      </c>
      <c r="B92" s="5" t="s">
        <v>146</v>
      </c>
      <c r="C92" s="30">
        <f>C93</f>
        <v>0</v>
      </c>
      <c r="D92" s="30">
        <f t="shared" si="5"/>
        <v>0</v>
      </c>
      <c r="E92" s="30">
        <v>609.81</v>
      </c>
      <c r="F92" s="30">
        <f>F93</f>
        <v>0</v>
      </c>
      <c r="G92" s="30">
        <f t="shared" si="3"/>
        <v>790</v>
      </c>
      <c r="H92" s="30">
        <f>H93</f>
        <v>790</v>
      </c>
      <c r="I92" s="30">
        <f t="shared" si="4"/>
        <v>129.55</v>
      </c>
    </row>
    <row r="93" spans="1:9" ht="15.75" customHeight="1" hidden="1">
      <c r="A93" s="4" t="s">
        <v>13</v>
      </c>
      <c r="B93" s="5" t="s">
        <v>147</v>
      </c>
      <c r="C93" s="30">
        <f>C94</f>
        <v>0</v>
      </c>
      <c r="D93" s="30">
        <f t="shared" si="5"/>
        <v>0</v>
      </c>
      <c r="E93" s="30">
        <f>E94</f>
        <v>0</v>
      </c>
      <c r="F93" s="30">
        <f>F94</f>
        <v>0</v>
      </c>
      <c r="G93" s="30">
        <f t="shared" si="3"/>
        <v>790</v>
      </c>
      <c r="H93" s="30">
        <f>H94</f>
        <v>790</v>
      </c>
      <c r="I93" s="30" t="e">
        <f t="shared" si="4"/>
        <v>#DIV/0!</v>
      </c>
    </row>
    <row r="94" spans="1:9" ht="31.5" customHeight="1" hidden="1">
      <c r="A94" s="4" t="s">
        <v>14</v>
      </c>
      <c r="B94" s="5" t="s">
        <v>148</v>
      </c>
      <c r="C94" s="30"/>
      <c r="D94" s="30">
        <f t="shared" si="5"/>
        <v>0</v>
      </c>
      <c r="E94" s="30"/>
      <c r="F94" s="30"/>
      <c r="G94" s="30">
        <f t="shared" si="3"/>
        <v>790</v>
      </c>
      <c r="H94" s="30">
        <v>790</v>
      </c>
      <c r="I94" s="30" t="e">
        <f t="shared" si="4"/>
        <v>#DIV/0!</v>
      </c>
    </row>
    <row r="95" spans="1:9" ht="15.75">
      <c r="A95" s="4" t="s">
        <v>16</v>
      </c>
      <c r="B95" s="5" t="s">
        <v>149</v>
      </c>
      <c r="C95" s="30">
        <f>C96+C197+C199+C195</f>
        <v>268972.7</v>
      </c>
      <c r="D95" s="30">
        <f t="shared" si="5"/>
        <v>902</v>
      </c>
      <c r="E95" s="30">
        <v>356832.12</v>
      </c>
      <c r="F95" s="30">
        <f>F96+F197+F199+F195</f>
        <v>269874.7</v>
      </c>
      <c r="G95" s="30">
        <f t="shared" si="3"/>
        <v>15150.58</v>
      </c>
      <c r="H95" s="30">
        <f>H96+H197+H199+H195</f>
        <v>285025.28</v>
      </c>
      <c r="I95" s="30">
        <f t="shared" si="4"/>
        <v>79.88</v>
      </c>
    </row>
    <row r="96" spans="1:9" ht="47.25">
      <c r="A96" s="4" t="s">
        <v>17</v>
      </c>
      <c r="B96" s="5" t="s">
        <v>150</v>
      </c>
      <c r="C96" s="30">
        <f>C97+C106+C138+C188</f>
        <v>268972.7</v>
      </c>
      <c r="D96" s="30">
        <f t="shared" si="5"/>
        <v>1000.01</v>
      </c>
      <c r="E96" s="30">
        <v>357586.41</v>
      </c>
      <c r="F96" s="30">
        <f>F97+F106+F138+F188</f>
        <v>269972.71</v>
      </c>
      <c r="G96" s="30">
        <f t="shared" si="3"/>
        <v>15150</v>
      </c>
      <c r="H96" s="30">
        <f>H97+H106+H138+H188</f>
        <v>285122.71</v>
      </c>
      <c r="I96" s="30">
        <f t="shared" si="4"/>
        <v>79.74</v>
      </c>
    </row>
    <row r="97" spans="1:8" ht="31.5" hidden="1">
      <c r="A97" s="4" t="s">
        <v>18</v>
      </c>
      <c r="B97" s="5" t="s">
        <v>151</v>
      </c>
      <c r="C97" s="30">
        <f>C98+C102+C104</f>
        <v>72729.6</v>
      </c>
      <c r="D97" s="30">
        <f t="shared" si="5"/>
        <v>1000</v>
      </c>
      <c r="E97" s="30"/>
      <c r="F97" s="30">
        <f>F98+F102+F104</f>
        <v>73729.6</v>
      </c>
      <c r="G97" s="30">
        <f t="shared" si="3"/>
        <v>3811</v>
      </c>
      <c r="H97" s="30">
        <f>H98+H102+H104</f>
        <v>77540.6</v>
      </c>
    </row>
    <row r="98" spans="1:253" ht="15.75" hidden="1">
      <c r="A98" s="4" t="s">
        <v>152</v>
      </c>
      <c r="B98" s="5" t="s">
        <v>153</v>
      </c>
      <c r="C98" s="30">
        <f>C99</f>
        <v>72729.6</v>
      </c>
      <c r="D98" s="30">
        <f t="shared" si="5"/>
        <v>0</v>
      </c>
      <c r="E98" s="30"/>
      <c r="F98" s="30">
        <f>F99</f>
        <v>72729.6</v>
      </c>
      <c r="G98" s="30">
        <f t="shared" si="3"/>
        <v>0</v>
      </c>
      <c r="H98" s="30">
        <f>H99</f>
        <v>72729.6</v>
      </c>
      <c r="R98" s="13"/>
      <c r="S98" s="13"/>
      <c r="AE98" s="13"/>
      <c r="AF98" s="13"/>
      <c r="AR98" s="13"/>
      <c r="AS98" s="13"/>
      <c r="BE98" s="13"/>
      <c r="BF98" s="13"/>
      <c r="BR98" s="13"/>
      <c r="BS98" s="13"/>
      <c r="CE98" s="13"/>
      <c r="CF98" s="13"/>
      <c r="CR98" s="13"/>
      <c r="CS98" s="13"/>
      <c r="DE98" s="13"/>
      <c r="DF98" s="13"/>
      <c r="DR98" s="13"/>
      <c r="DS98" s="13"/>
      <c r="EE98" s="13"/>
      <c r="EF98" s="13"/>
      <c r="ER98" s="13"/>
      <c r="ES98" s="13"/>
      <c r="FE98" s="13"/>
      <c r="FF98" s="13"/>
      <c r="FR98" s="13"/>
      <c r="FS98" s="13"/>
      <c r="GE98" s="13"/>
      <c r="GF98" s="13"/>
      <c r="GR98" s="13"/>
      <c r="GS98" s="13"/>
      <c r="HE98" s="13"/>
      <c r="HF98" s="13"/>
      <c r="HR98" s="13"/>
      <c r="HS98" s="13"/>
      <c r="IE98" s="13"/>
      <c r="IF98" s="13"/>
      <c r="IR98" s="13"/>
      <c r="IS98" s="13"/>
    </row>
    <row r="99" spans="1:253" ht="31.5" hidden="1">
      <c r="A99" s="4" t="s">
        <v>19</v>
      </c>
      <c r="B99" s="5" t="s">
        <v>154</v>
      </c>
      <c r="C99" s="30">
        <f>SUM(C100:C101)</f>
        <v>72729.6</v>
      </c>
      <c r="D99" s="30">
        <f t="shared" si="5"/>
        <v>0</v>
      </c>
      <c r="E99" s="30"/>
      <c r="F99" s="30">
        <f>SUM(F100:F101)</f>
        <v>72729.6</v>
      </c>
      <c r="G99" s="30">
        <f t="shared" si="3"/>
        <v>0</v>
      </c>
      <c r="H99" s="30">
        <f>SUM(H100:H101)</f>
        <v>72729.6</v>
      </c>
      <c r="R99" s="13"/>
      <c r="S99" s="13"/>
      <c r="AE99" s="13"/>
      <c r="AF99" s="13"/>
      <c r="AR99" s="13"/>
      <c r="AS99" s="13"/>
      <c r="BE99" s="13"/>
      <c r="BF99" s="13"/>
      <c r="BR99" s="13"/>
      <c r="BS99" s="13"/>
      <c r="CE99" s="13"/>
      <c r="CF99" s="13"/>
      <c r="CR99" s="13"/>
      <c r="CS99" s="13"/>
      <c r="DE99" s="13"/>
      <c r="DF99" s="13"/>
      <c r="DR99" s="13"/>
      <c r="DS99" s="13"/>
      <c r="EE99" s="13"/>
      <c r="EF99" s="13"/>
      <c r="ER99" s="13"/>
      <c r="ES99" s="13"/>
      <c r="FE99" s="13"/>
      <c r="FF99" s="13"/>
      <c r="FR99" s="13"/>
      <c r="FS99" s="13"/>
      <c r="GE99" s="13"/>
      <c r="GF99" s="13"/>
      <c r="GR99" s="13"/>
      <c r="GS99" s="13"/>
      <c r="HE99" s="13"/>
      <c r="HF99" s="13"/>
      <c r="HR99" s="13"/>
      <c r="HS99" s="13"/>
      <c r="IE99" s="13"/>
      <c r="IF99" s="13"/>
      <c r="IR99" s="13"/>
      <c r="IS99" s="13"/>
    </row>
    <row r="100" spans="1:8" ht="15.75" customHeight="1" hidden="1">
      <c r="A100" s="15" t="s">
        <v>155</v>
      </c>
      <c r="B100" s="5"/>
      <c r="C100" s="30">
        <v>63420.6</v>
      </c>
      <c r="D100" s="30">
        <f t="shared" si="5"/>
        <v>0</v>
      </c>
      <c r="E100" s="30"/>
      <c r="F100" s="30">
        <v>63420.6</v>
      </c>
      <c r="G100" s="30">
        <f t="shared" si="3"/>
        <v>0</v>
      </c>
      <c r="H100" s="30">
        <v>63420.6</v>
      </c>
    </row>
    <row r="101" spans="1:8" ht="15.75" customHeight="1" hidden="1">
      <c r="A101" s="15" t="s">
        <v>156</v>
      </c>
      <c r="B101" s="5"/>
      <c r="C101" s="30">
        <v>9309</v>
      </c>
      <c r="D101" s="30">
        <f t="shared" si="5"/>
        <v>0</v>
      </c>
      <c r="E101" s="30"/>
      <c r="F101" s="30">
        <v>9309</v>
      </c>
      <c r="G101" s="30">
        <f t="shared" si="3"/>
        <v>0</v>
      </c>
      <c r="H101" s="30">
        <v>9309</v>
      </c>
    </row>
    <row r="102" spans="1:8" ht="31.5" customHeight="1" hidden="1">
      <c r="A102" s="4" t="s">
        <v>157</v>
      </c>
      <c r="B102" s="5" t="s">
        <v>158</v>
      </c>
      <c r="C102" s="30">
        <f>C103</f>
        <v>0</v>
      </c>
      <c r="D102" s="30">
        <f t="shared" si="5"/>
        <v>1000</v>
      </c>
      <c r="E102" s="30"/>
      <c r="F102" s="30">
        <f>F103</f>
        <v>1000</v>
      </c>
      <c r="G102" s="30">
        <f t="shared" si="3"/>
        <v>3811</v>
      </c>
      <c r="H102" s="30">
        <f>H103</f>
        <v>4811</v>
      </c>
    </row>
    <row r="103" spans="1:8" ht="47.25" customHeight="1" hidden="1">
      <c r="A103" s="4" t="s">
        <v>20</v>
      </c>
      <c r="B103" s="5" t="s">
        <v>159</v>
      </c>
      <c r="C103" s="30"/>
      <c r="D103" s="30">
        <f t="shared" si="5"/>
        <v>1000</v>
      </c>
      <c r="E103" s="30"/>
      <c r="F103" s="30">
        <v>1000</v>
      </c>
      <c r="G103" s="30">
        <f t="shared" si="3"/>
        <v>3811</v>
      </c>
      <c r="H103" s="30">
        <v>4811</v>
      </c>
    </row>
    <row r="104" spans="1:8" ht="15.75" customHeight="1" hidden="1">
      <c r="A104" s="4" t="s">
        <v>160</v>
      </c>
      <c r="B104" s="5" t="s">
        <v>161</v>
      </c>
      <c r="C104" s="30">
        <f>SUM(C105)</f>
        <v>0</v>
      </c>
      <c r="D104" s="30">
        <f t="shared" si="5"/>
        <v>0</v>
      </c>
      <c r="E104" s="30"/>
      <c r="F104" s="30">
        <f>SUM(F105)</f>
        <v>0</v>
      </c>
      <c r="G104" s="30">
        <f t="shared" si="3"/>
        <v>0</v>
      </c>
      <c r="H104" s="30">
        <f>SUM(H105)</f>
        <v>0</v>
      </c>
    </row>
    <row r="105" spans="1:8" ht="31.5" customHeight="1" hidden="1">
      <c r="A105" s="4" t="s">
        <v>162</v>
      </c>
      <c r="B105" s="5" t="s">
        <v>163</v>
      </c>
      <c r="C105" s="30"/>
      <c r="D105" s="30">
        <f t="shared" si="5"/>
        <v>0</v>
      </c>
      <c r="E105" s="30"/>
      <c r="F105" s="30"/>
      <c r="G105" s="30">
        <f t="shared" si="3"/>
        <v>0</v>
      </c>
      <c r="H105" s="30"/>
    </row>
    <row r="106" spans="1:8" ht="31.5" hidden="1">
      <c r="A106" s="4" t="s">
        <v>21</v>
      </c>
      <c r="B106" s="5" t="s">
        <v>164</v>
      </c>
      <c r="C106" s="16">
        <f>C107+C111+C113+C115+C120+C123+C129+C125+C117+C109+C127</f>
        <v>23926</v>
      </c>
      <c r="D106" s="16">
        <f>D107+D111+D113+D115+D120+D123+D129+D125+D117+D109+D127</f>
        <v>0</v>
      </c>
      <c r="E106" s="16"/>
      <c r="F106" s="16">
        <f>F107+F111+F113+F115+F120+F123+F129+F125+F117+F109+F127</f>
        <v>23926</v>
      </c>
      <c r="G106" s="16">
        <f t="shared" si="3"/>
        <v>13348</v>
      </c>
      <c r="H106" s="16">
        <f>H107+H111+H113+H115+H120+H123+H129+H125+H117+H109+H127</f>
        <v>37274</v>
      </c>
    </row>
    <row r="107" spans="1:8" ht="63" customHeight="1" hidden="1">
      <c r="A107" s="4" t="s">
        <v>165</v>
      </c>
      <c r="B107" s="5" t="s">
        <v>166</v>
      </c>
      <c r="C107" s="30">
        <f>C108</f>
        <v>0</v>
      </c>
      <c r="D107" s="30">
        <f t="shared" si="5"/>
        <v>0</v>
      </c>
      <c r="E107" s="30"/>
      <c r="F107" s="30">
        <f>F108</f>
        <v>0</v>
      </c>
      <c r="G107" s="30">
        <f t="shared" si="3"/>
        <v>0</v>
      </c>
      <c r="H107" s="30">
        <f>H108</f>
        <v>0</v>
      </c>
    </row>
    <row r="108" spans="1:8" ht="63" customHeight="1" hidden="1">
      <c r="A108" s="4" t="s">
        <v>167</v>
      </c>
      <c r="B108" s="5" t="s">
        <v>168</v>
      </c>
      <c r="C108" s="30"/>
      <c r="D108" s="30">
        <f t="shared" si="5"/>
        <v>0</v>
      </c>
      <c r="E108" s="30"/>
      <c r="F108" s="30"/>
      <c r="G108" s="30">
        <f t="shared" si="3"/>
        <v>0</v>
      </c>
      <c r="H108" s="30"/>
    </row>
    <row r="109" spans="1:8" ht="31.5" customHeight="1" hidden="1">
      <c r="A109" s="4" t="s">
        <v>169</v>
      </c>
      <c r="B109" s="5" t="s">
        <v>170</v>
      </c>
      <c r="C109" s="30">
        <f>SUM(C110)</f>
        <v>0</v>
      </c>
      <c r="D109" s="30">
        <f t="shared" si="5"/>
        <v>0</v>
      </c>
      <c r="E109" s="30"/>
      <c r="F109" s="30">
        <f>SUM(F110)</f>
        <v>0</v>
      </c>
      <c r="G109" s="30">
        <f t="shared" si="3"/>
        <v>11056</v>
      </c>
      <c r="H109" s="30">
        <f>SUM(H110)</f>
        <v>11056</v>
      </c>
    </row>
    <row r="110" spans="1:8" ht="31.5" customHeight="1" hidden="1">
      <c r="A110" s="4" t="s">
        <v>171</v>
      </c>
      <c r="B110" s="5" t="s">
        <v>172</v>
      </c>
      <c r="C110" s="30"/>
      <c r="D110" s="30">
        <f t="shared" si="5"/>
        <v>0</v>
      </c>
      <c r="E110" s="30"/>
      <c r="F110" s="30"/>
      <c r="G110" s="30">
        <f t="shared" si="3"/>
        <v>11056</v>
      </c>
      <c r="H110" s="30">
        <v>11056</v>
      </c>
    </row>
    <row r="111" spans="1:8" ht="78.75" hidden="1">
      <c r="A111" s="4" t="s">
        <v>173</v>
      </c>
      <c r="B111" s="5" t="s">
        <v>174</v>
      </c>
      <c r="C111" s="30">
        <f>SUM(C112)</f>
        <v>9000</v>
      </c>
      <c r="D111" s="30">
        <f t="shared" si="5"/>
        <v>0</v>
      </c>
      <c r="E111" s="30"/>
      <c r="F111" s="30">
        <f>SUM(F112)</f>
        <v>9000</v>
      </c>
      <c r="G111" s="30">
        <f t="shared" si="3"/>
        <v>0</v>
      </c>
      <c r="H111" s="30">
        <f>SUM(H112)</f>
        <v>9000</v>
      </c>
    </row>
    <row r="112" spans="1:8" ht="63" hidden="1">
      <c r="A112" s="4" t="s">
        <v>175</v>
      </c>
      <c r="B112" s="5" t="s">
        <v>176</v>
      </c>
      <c r="C112" s="30">
        <v>9000</v>
      </c>
      <c r="D112" s="30">
        <f t="shared" si="5"/>
        <v>0</v>
      </c>
      <c r="E112" s="30"/>
      <c r="F112" s="30">
        <v>9000</v>
      </c>
      <c r="G112" s="30">
        <f t="shared" si="3"/>
        <v>0</v>
      </c>
      <c r="H112" s="30">
        <v>9000</v>
      </c>
    </row>
    <row r="113" spans="1:8" ht="47.25" customHeight="1" hidden="1">
      <c r="A113" s="4" t="s">
        <v>177</v>
      </c>
      <c r="B113" s="5" t="s">
        <v>178</v>
      </c>
      <c r="C113" s="30">
        <f>C114</f>
        <v>0</v>
      </c>
      <c r="D113" s="30">
        <f t="shared" si="5"/>
        <v>0</v>
      </c>
      <c r="E113" s="30"/>
      <c r="F113" s="30">
        <f>F114</f>
        <v>0</v>
      </c>
      <c r="G113" s="30">
        <f t="shared" si="3"/>
        <v>0</v>
      </c>
      <c r="H113" s="30">
        <f>H114</f>
        <v>0</v>
      </c>
    </row>
    <row r="114" spans="1:8" ht="63" customHeight="1" hidden="1">
      <c r="A114" s="4" t="s">
        <v>179</v>
      </c>
      <c r="B114" s="5" t="s">
        <v>180</v>
      </c>
      <c r="C114" s="30"/>
      <c r="D114" s="30">
        <f t="shared" si="5"/>
        <v>0</v>
      </c>
      <c r="E114" s="30"/>
      <c r="F114" s="30"/>
      <c r="G114" s="30">
        <f t="shared" si="3"/>
        <v>0</v>
      </c>
      <c r="H114" s="30"/>
    </row>
    <row r="115" spans="1:8" ht="63" customHeight="1" hidden="1">
      <c r="A115" s="4" t="s">
        <v>181</v>
      </c>
      <c r="B115" s="5" t="s">
        <v>182</v>
      </c>
      <c r="C115" s="30">
        <f>C116</f>
        <v>0</v>
      </c>
      <c r="D115" s="30">
        <f t="shared" si="5"/>
        <v>0</v>
      </c>
      <c r="E115" s="30"/>
      <c r="F115" s="30">
        <f>F116</f>
        <v>0</v>
      </c>
      <c r="G115" s="30">
        <f t="shared" si="3"/>
        <v>0</v>
      </c>
      <c r="H115" s="30">
        <f>H116</f>
        <v>0</v>
      </c>
    </row>
    <row r="116" spans="1:8" ht="63" customHeight="1" hidden="1">
      <c r="A116" s="4" t="s">
        <v>183</v>
      </c>
      <c r="B116" s="5" t="s">
        <v>184</v>
      </c>
      <c r="C116" s="30"/>
      <c r="D116" s="30">
        <f t="shared" si="5"/>
        <v>0</v>
      </c>
      <c r="E116" s="30"/>
      <c r="F116" s="30"/>
      <c r="G116" s="30">
        <f t="shared" si="3"/>
        <v>0</v>
      </c>
      <c r="H116" s="30"/>
    </row>
    <row r="117" spans="1:8" ht="149.25" customHeight="1" hidden="1">
      <c r="A117" s="4" t="s">
        <v>185</v>
      </c>
      <c r="B117" s="5" t="s">
        <v>186</v>
      </c>
      <c r="C117" s="30">
        <f>C118</f>
        <v>0</v>
      </c>
      <c r="D117" s="30">
        <f t="shared" si="5"/>
        <v>0</v>
      </c>
      <c r="E117" s="30"/>
      <c r="F117" s="30">
        <f>F118</f>
        <v>0</v>
      </c>
      <c r="G117" s="30">
        <f t="shared" si="3"/>
        <v>0</v>
      </c>
      <c r="H117" s="30">
        <f>H118</f>
        <v>0</v>
      </c>
    </row>
    <row r="118" spans="1:8" ht="108" customHeight="1" hidden="1">
      <c r="A118" s="4" t="s">
        <v>187</v>
      </c>
      <c r="B118" s="5" t="s">
        <v>188</v>
      </c>
      <c r="C118" s="30">
        <f>C119</f>
        <v>0</v>
      </c>
      <c r="D118" s="30">
        <f t="shared" si="5"/>
        <v>0</v>
      </c>
      <c r="E118" s="30"/>
      <c r="F118" s="30">
        <f>F119</f>
        <v>0</v>
      </c>
      <c r="G118" s="30">
        <f t="shared" si="3"/>
        <v>0</v>
      </c>
      <c r="H118" s="30">
        <f>H119</f>
        <v>0</v>
      </c>
    </row>
    <row r="119" spans="1:8" ht="94.5" customHeight="1" hidden="1">
      <c r="A119" s="4" t="s">
        <v>189</v>
      </c>
      <c r="B119" s="5" t="s">
        <v>190</v>
      </c>
      <c r="C119" s="30"/>
      <c r="D119" s="30">
        <f t="shared" si="5"/>
        <v>0</v>
      </c>
      <c r="E119" s="30"/>
      <c r="F119" s="30"/>
      <c r="G119" s="30">
        <f t="shared" si="3"/>
        <v>0</v>
      </c>
      <c r="H119" s="30"/>
    </row>
    <row r="120" spans="1:8" ht="78.75" customHeight="1" hidden="1">
      <c r="A120" s="4" t="s">
        <v>191</v>
      </c>
      <c r="B120" s="5" t="s">
        <v>192</v>
      </c>
      <c r="C120" s="30">
        <f>SUM(C121)</f>
        <v>0</v>
      </c>
      <c r="D120" s="30">
        <f t="shared" si="5"/>
        <v>0</v>
      </c>
      <c r="E120" s="30"/>
      <c r="F120" s="30">
        <f>SUM(F121)</f>
        <v>0</v>
      </c>
      <c r="G120" s="30">
        <f t="shared" si="3"/>
        <v>0</v>
      </c>
      <c r="H120" s="30">
        <f>SUM(H121)</f>
        <v>0</v>
      </c>
    </row>
    <row r="121" spans="1:8" ht="78.75" customHeight="1" hidden="1">
      <c r="A121" s="4" t="s">
        <v>193</v>
      </c>
      <c r="B121" s="5" t="s">
        <v>194</v>
      </c>
      <c r="C121" s="30">
        <f>C122</f>
        <v>0</v>
      </c>
      <c r="D121" s="30">
        <f t="shared" si="5"/>
        <v>0</v>
      </c>
      <c r="E121" s="30"/>
      <c r="F121" s="30">
        <f>F122</f>
        <v>0</v>
      </c>
      <c r="G121" s="30">
        <f t="shared" si="3"/>
        <v>0</v>
      </c>
      <c r="H121" s="30">
        <f>H122</f>
        <v>0</v>
      </c>
    </row>
    <row r="122" spans="1:8" ht="63" customHeight="1" hidden="1">
      <c r="A122" s="4" t="s">
        <v>26</v>
      </c>
      <c r="B122" s="5" t="s">
        <v>195</v>
      </c>
      <c r="C122" s="30"/>
      <c r="D122" s="30">
        <f t="shared" si="5"/>
        <v>0</v>
      </c>
      <c r="E122" s="30"/>
      <c r="F122" s="30"/>
      <c r="G122" s="30">
        <f t="shared" si="3"/>
        <v>0</v>
      </c>
      <c r="H122" s="30"/>
    </row>
    <row r="123" spans="1:8" ht="31.5" customHeight="1" hidden="1">
      <c r="A123" s="4" t="s">
        <v>196</v>
      </c>
      <c r="B123" s="5" t="s">
        <v>197</v>
      </c>
      <c r="C123" s="30">
        <f>C124</f>
        <v>0</v>
      </c>
      <c r="D123" s="30">
        <f t="shared" si="5"/>
        <v>0</v>
      </c>
      <c r="E123" s="30"/>
      <c r="F123" s="30">
        <f>F124</f>
        <v>0</v>
      </c>
      <c r="G123" s="30">
        <f t="shared" si="3"/>
        <v>0</v>
      </c>
      <c r="H123" s="30">
        <f>H124</f>
        <v>0</v>
      </c>
    </row>
    <row r="124" spans="1:8" ht="47.25" customHeight="1" hidden="1">
      <c r="A124" s="4" t="s">
        <v>198</v>
      </c>
      <c r="B124" s="5" t="s">
        <v>199</v>
      </c>
      <c r="C124" s="30"/>
      <c r="D124" s="30">
        <f t="shared" si="5"/>
        <v>0</v>
      </c>
      <c r="E124" s="30"/>
      <c r="F124" s="30"/>
      <c r="G124" s="30">
        <f t="shared" si="3"/>
        <v>0</v>
      </c>
      <c r="H124" s="30"/>
    </row>
    <row r="125" spans="1:8" ht="47.25" customHeight="1" hidden="1">
      <c r="A125" s="4" t="s">
        <v>200</v>
      </c>
      <c r="B125" s="5" t="s">
        <v>201</v>
      </c>
      <c r="C125" s="30">
        <f>C126</f>
        <v>0</v>
      </c>
      <c r="D125" s="30">
        <f t="shared" si="5"/>
        <v>0</v>
      </c>
      <c r="E125" s="30"/>
      <c r="F125" s="30">
        <f>F126</f>
        <v>0</v>
      </c>
      <c r="G125" s="30">
        <f t="shared" si="3"/>
        <v>1200</v>
      </c>
      <c r="H125" s="30">
        <f>H126</f>
        <v>1200</v>
      </c>
    </row>
    <row r="126" spans="1:8" ht="63" customHeight="1" hidden="1">
      <c r="A126" s="4" t="s">
        <v>202</v>
      </c>
      <c r="B126" s="5" t="s">
        <v>203</v>
      </c>
      <c r="C126" s="30"/>
      <c r="D126" s="30">
        <f t="shared" si="5"/>
        <v>0</v>
      </c>
      <c r="E126" s="30"/>
      <c r="F126" s="30"/>
      <c r="G126" s="30">
        <f t="shared" si="3"/>
        <v>1200</v>
      </c>
      <c r="H126" s="30">
        <v>1200</v>
      </c>
    </row>
    <row r="127" spans="1:8" ht="47.25" customHeight="1" hidden="1">
      <c r="A127" s="4" t="s">
        <v>352</v>
      </c>
      <c r="B127" s="5" t="s">
        <v>350</v>
      </c>
      <c r="C127" s="30">
        <f>C128</f>
        <v>11805</v>
      </c>
      <c r="D127" s="30">
        <f>F127-C127</f>
        <v>0</v>
      </c>
      <c r="E127" s="30"/>
      <c r="F127" s="30">
        <f>F128</f>
        <v>11805</v>
      </c>
      <c r="G127" s="30">
        <f t="shared" si="3"/>
        <v>0</v>
      </c>
      <c r="H127" s="30">
        <f>H128</f>
        <v>11805</v>
      </c>
    </row>
    <row r="128" spans="1:8" ht="63" customHeight="1" hidden="1">
      <c r="A128" s="4" t="s">
        <v>353</v>
      </c>
      <c r="B128" s="5" t="s">
        <v>351</v>
      </c>
      <c r="C128" s="30">
        <v>11805</v>
      </c>
      <c r="D128" s="30">
        <f>F128-C128</f>
        <v>0</v>
      </c>
      <c r="E128" s="30"/>
      <c r="F128" s="30">
        <v>11805</v>
      </c>
      <c r="G128" s="30">
        <f t="shared" si="3"/>
        <v>0</v>
      </c>
      <c r="H128" s="30">
        <v>11805</v>
      </c>
    </row>
    <row r="129" spans="1:8" ht="15.75" hidden="1">
      <c r="A129" s="4" t="s">
        <v>204</v>
      </c>
      <c r="B129" s="5" t="s">
        <v>205</v>
      </c>
      <c r="C129" s="30">
        <f>C130</f>
        <v>3121</v>
      </c>
      <c r="D129" s="30">
        <f t="shared" si="5"/>
        <v>0</v>
      </c>
      <c r="E129" s="30"/>
      <c r="F129" s="30">
        <f>F130</f>
        <v>3121</v>
      </c>
      <c r="G129" s="30">
        <f t="shared" si="3"/>
        <v>1092</v>
      </c>
      <c r="H129" s="30">
        <f>H130</f>
        <v>4213</v>
      </c>
    </row>
    <row r="130" spans="1:8" ht="15.75" hidden="1">
      <c r="A130" s="4" t="s">
        <v>206</v>
      </c>
      <c r="B130" s="5" t="s">
        <v>207</v>
      </c>
      <c r="C130" s="30">
        <f>SUM(C131:C137)</f>
        <v>3121</v>
      </c>
      <c r="D130" s="30">
        <f t="shared" si="5"/>
        <v>0</v>
      </c>
      <c r="E130" s="30"/>
      <c r="F130" s="30">
        <f>SUM(F131:F137)</f>
        <v>3121</v>
      </c>
      <c r="G130" s="30">
        <f t="shared" si="3"/>
        <v>1092</v>
      </c>
      <c r="H130" s="30">
        <f>SUM(H131:H137)</f>
        <v>4213</v>
      </c>
    </row>
    <row r="131" spans="1:8" ht="117.75" customHeight="1" hidden="1">
      <c r="A131" s="8" t="s">
        <v>367</v>
      </c>
      <c r="B131" s="7"/>
      <c r="C131" s="30"/>
      <c r="D131" s="30">
        <f t="shared" si="5"/>
        <v>0</v>
      </c>
      <c r="E131" s="30"/>
      <c r="F131" s="30"/>
      <c r="G131" s="49">
        <f t="shared" si="3"/>
        <v>1092</v>
      </c>
      <c r="H131" s="30">
        <v>1092</v>
      </c>
    </row>
    <row r="132" spans="1:8" ht="78.75" customHeight="1" hidden="1">
      <c r="A132" s="6" t="s">
        <v>208</v>
      </c>
      <c r="B132" s="7"/>
      <c r="C132" s="30"/>
      <c r="D132" s="30">
        <f t="shared" si="5"/>
        <v>0</v>
      </c>
      <c r="E132" s="30"/>
      <c r="F132" s="30"/>
      <c r="G132" s="49">
        <f t="shared" si="3"/>
        <v>0</v>
      </c>
      <c r="H132" s="30"/>
    </row>
    <row r="133" spans="1:8" ht="78.75" customHeight="1" hidden="1">
      <c r="A133" s="6" t="s">
        <v>209</v>
      </c>
      <c r="B133" s="7"/>
      <c r="C133" s="30"/>
      <c r="D133" s="30">
        <f t="shared" si="5"/>
        <v>0</v>
      </c>
      <c r="E133" s="30"/>
      <c r="F133" s="30"/>
      <c r="G133" s="49">
        <f t="shared" si="3"/>
        <v>0</v>
      </c>
      <c r="H133" s="30"/>
    </row>
    <row r="134" spans="1:8" ht="124.5" customHeight="1" hidden="1">
      <c r="A134" s="8" t="s">
        <v>336</v>
      </c>
      <c r="B134" s="7"/>
      <c r="C134" s="30"/>
      <c r="D134" s="30">
        <f t="shared" si="5"/>
        <v>0</v>
      </c>
      <c r="E134" s="30"/>
      <c r="F134" s="30"/>
      <c r="G134" s="49">
        <f t="shared" si="3"/>
        <v>0</v>
      </c>
      <c r="H134" s="30"/>
    </row>
    <row r="135" spans="1:8" ht="94.5" customHeight="1" hidden="1">
      <c r="A135" s="8" t="s">
        <v>337</v>
      </c>
      <c r="B135" s="7"/>
      <c r="C135" s="30">
        <v>2067</v>
      </c>
      <c r="D135" s="30">
        <f t="shared" si="5"/>
        <v>0</v>
      </c>
      <c r="E135" s="30"/>
      <c r="F135" s="30">
        <v>2067</v>
      </c>
      <c r="G135" s="49">
        <f t="shared" si="3"/>
        <v>0</v>
      </c>
      <c r="H135" s="30">
        <v>2067</v>
      </c>
    </row>
    <row r="136" spans="1:8" ht="126" hidden="1">
      <c r="A136" s="8" t="s">
        <v>336</v>
      </c>
      <c r="B136" s="7"/>
      <c r="C136" s="30">
        <v>1054</v>
      </c>
      <c r="D136" s="30">
        <f t="shared" si="5"/>
        <v>0</v>
      </c>
      <c r="E136" s="30"/>
      <c r="F136" s="30">
        <v>1054</v>
      </c>
      <c r="G136" s="49">
        <f t="shared" si="3"/>
        <v>0</v>
      </c>
      <c r="H136" s="30">
        <v>1054</v>
      </c>
    </row>
    <row r="137" spans="1:8" ht="63" hidden="1">
      <c r="A137" s="8" t="s">
        <v>210</v>
      </c>
      <c r="B137" s="7"/>
      <c r="C137" s="30"/>
      <c r="D137" s="30">
        <f t="shared" si="5"/>
        <v>0</v>
      </c>
      <c r="E137" s="30"/>
      <c r="F137" s="30"/>
      <c r="G137" s="49">
        <f t="shared" si="3"/>
        <v>0</v>
      </c>
      <c r="H137" s="30"/>
    </row>
    <row r="138" spans="1:8" ht="31.5" hidden="1">
      <c r="A138" s="4" t="s">
        <v>211</v>
      </c>
      <c r="B138" s="5" t="s">
        <v>212</v>
      </c>
      <c r="C138" s="30">
        <f>C139+C141+C143+C147+C149+C151+C153+C155+C174+C176+C178+C180+C182+C184+C186+C145</f>
        <v>172227.1</v>
      </c>
      <c r="D138" s="30">
        <f t="shared" si="5"/>
        <v>0.01</v>
      </c>
      <c r="E138" s="30"/>
      <c r="F138" s="30">
        <f>F139+F141+F143+F147+F149+F151+F153+F155+F174+F176+F178+F180+F182+F184+F186+F145</f>
        <v>172227.11</v>
      </c>
      <c r="G138" s="30">
        <f aca="true" t="shared" si="6" ref="G138:G200">H138-F138</f>
        <v>-2009</v>
      </c>
      <c r="H138" s="30">
        <f>H139+H141+H143+H147+H149+H151+H153+H155+H174+H176+H178+H180+H182+H184+H186+H145</f>
        <v>170218.11</v>
      </c>
    </row>
    <row r="139" spans="1:8" ht="47.25" customHeight="1" hidden="1">
      <c r="A139" s="4" t="s">
        <v>213</v>
      </c>
      <c r="B139" s="5" t="s">
        <v>214</v>
      </c>
      <c r="C139" s="30">
        <f>C140</f>
        <v>0</v>
      </c>
      <c r="D139" s="30">
        <f t="shared" si="5"/>
        <v>0</v>
      </c>
      <c r="E139" s="30"/>
      <c r="F139" s="30">
        <f>F140</f>
        <v>0</v>
      </c>
      <c r="G139" s="30">
        <f t="shared" si="6"/>
        <v>0</v>
      </c>
      <c r="H139" s="30">
        <f>H140</f>
        <v>0</v>
      </c>
    </row>
    <row r="140" spans="1:8" ht="47.25" customHeight="1" hidden="1">
      <c r="A140" s="4" t="s">
        <v>215</v>
      </c>
      <c r="B140" s="5" t="s">
        <v>216</v>
      </c>
      <c r="C140" s="30">
        <v>0</v>
      </c>
      <c r="D140" s="30">
        <f t="shared" si="5"/>
        <v>0</v>
      </c>
      <c r="E140" s="30"/>
      <c r="F140" s="30">
        <v>0</v>
      </c>
      <c r="G140" s="30">
        <f t="shared" si="6"/>
        <v>0</v>
      </c>
      <c r="H140" s="30">
        <v>0</v>
      </c>
    </row>
    <row r="141" spans="1:8" ht="47.25" customHeight="1" hidden="1">
      <c r="A141" s="4" t="s">
        <v>217</v>
      </c>
      <c r="B141" s="5" t="s">
        <v>218</v>
      </c>
      <c r="C141" s="30">
        <f>C142</f>
        <v>0</v>
      </c>
      <c r="D141" s="30">
        <f t="shared" si="5"/>
        <v>0</v>
      </c>
      <c r="E141" s="30"/>
      <c r="F141" s="30">
        <f>F142</f>
        <v>0</v>
      </c>
      <c r="G141" s="30">
        <f t="shared" si="6"/>
        <v>0</v>
      </c>
      <c r="H141" s="30">
        <f>H142</f>
        <v>0</v>
      </c>
    </row>
    <row r="142" spans="1:8" ht="47.25" customHeight="1" hidden="1">
      <c r="A142" s="4" t="s">
        <v>22</v>
      </c>
      <c r="B142" s="5" t="s">
        <v>219</v>
      </c>
      <c r="C142" s="30"/>
      <c r="D142" s="30">
        <f t="shared" si="5"/>
        <v>0</v>
      </c>
      <c r="E142" s="30"/>
      <c r="F142" s="30"/>
      <c r="G142" s="30">
        <f t="shared" si="6"/>
        <v>0</v>
      </c>
      <c r="H142" s="30"/>
    </row>
    <row r="143" spans="1:8" ht="63" customHeight="1" hidden="1">
      <c r="A143" s="4" t="s">
        <v>220</v>
      </c>
      <c r="B143" s="5" t="s">
        <v>221</v>
      </c>
      <c r="C143" s="30">
        <f>C144</f>
        <v>0</v>
      </c>
      <c r="D143" s="30">
        <f t="shared" si="5"/>
        <v>0</v>
      </c>
      <c r="E143" s="30"/>
      <c r="F143" s="30">
        <f>F144</f>
        <v>0</v>
      </c>
      <c r="G143" s="30">
        <f t="shared" si="6"/>
        <v>0</v>
      </c>
      <c r="H143" s="30">
        <f>H144</f>
        <v>0</v>
      </c>
    </row>
    <row r="144" spans="1:8" ht="63" customHeight="1" hidden="1">
      <c r="A144" s="4" t="s">
        <v>222</v>
      </c>
      <c r="B144" s="5" t="s">
        <v>223</v>
      </c>
      <c r="C144" s="30">
        <v>0</v>
      </c>
      <c r="D144" s="30">
        <f t="shared" si="5"/>
        <v>0</v>
      </c>
      <c r="E144" s="30"/>
      <c r="F144" s="30">
        <v>0</v>
      </c>
      <c r="G144" s="30">
        <f t="shared" si="6"/>
        <v>0</v>
      </c>
      <c r="H144" s="30">
        <v>0</v>
      </c>
    </row>
    <row r="145" spans="1:8" ht="63" customHeight="1" hidden="1">
      <c r="A145" s="4" t="s">
        <v>224</v>
      </c>
      <c r="B145" s="5" t="s">
        <v>225</v>
      </c>
      <c r="C145" s="30">
        <f>SUM(C146)</f>
        <v>0</v>
      </c>
      <c r="D145" s="30">
        <f t="shared" si="5"/>
        <v>0</v>
      </c>
      <c r="E145" s="30"/>
      <c r="F145" s="30">
        <f>SUM(F146)</f>
        <v>0</v>
      </c>
      <c r="G145" s="30">
        <f t="shared" si="6"/>
        <v>0</v>
      </c>
      <c r="H145" s="30">
        <f>SUM(H146)</f>
        <v>0</v>
      </c>
    </row>
    <row r="146" spans="1:8" ht="78.75" customHeight="1" hidden="1">
      <c r="A146" s="4" t="s">
        <v>226</v>
      </c>
      <c r="B146" s="5" t="s">
        <v>227</v>
      </c>
      <c r="C146" s="30"/>
      <c r="D146" s="30">
        <f t="shared" si="5"/>
        <v>0</v>
      </c>
      <c r="E146" s="30"/>
      <c r="F146" s="30"/>
      <c r="G146" s="30">
        <f t="shared" si="6"/>
        <v>0</v>
      </c>
      <c r="H146" s="30"/>
    </row>
    <row r="147" spans="1:8" ht="78.75" customHeight="1" hidden="1">
      <c r="A147" s="4" t="s">
        <v>228</v>
      </c>
      <c r="B147" s="5" t="s">
        <v>229</v>
      </c>
      <c r="C147" s="30">
        <f>C148</f>
        <v>0</v>
      </c>
      <c r="D147" s="30">
        <f t="shared" si="5"/>
        <v>0</v>
      </c>
      <c r="E147" s="30"/>
      <c r="F147" s="30">
        <f>F148</f>
        <v>0</v>
      </c>
      <c r="G147" s="30">
        <f t="shared" si="6"/>
        <v>0</v>
      </c>
      <c r="H147" s="30">
        <f>H148</f>
        <v>0</v>
      </c>
    </row>
    <row r="148" spans="1:8" ht="63" customHeight="1" hidden="1">
      <c r="A148" s="4" t="s">
        <v>23</v>
      </c>
      <c r="B148" s="5" t="s">
        <v>230</v>
      </c>
      <c r="C148" s="30">
        <v>0</v>
      </c>
      <c r="D148" s="30">
        <f aca="true" t="shared" si="7" ref="D148:D200">F148-C148</f>
        <v>0</v>
      </c>
      <c r="E148" s="30"/>
      <c r="F148" s="30">
        <v>0</v>
      </c>
      <c r="G148" s="30">
        <f t="shared" si="6"/>
        <v>0</v>
      </c>
      <c r="H148" s="30">
        <v>0</v>
      </c>
    </row>
    <row r="149" spans="1:8" ht="47.25" hidden="1">
      <c r="A149" s="4" t="s">
        <v>231</v>
      </c>
      <c r="B149" s="5" t="s">
        <v>232</v>
      </c>
      <c r="C149" s="30">
        <f>C150</f>
        <v>504.4</v>
      </c>
      <c r="D149" s="30">
        <f t="shared" si="7"/>
        <v>0</v>
      </c>
      <c r="E149" s="30"/>
      <c r="F149" s="30">
        <f>F150</f>
        <v>504.4</v>
      </c>
      <c r="G149" s="30">
        <f t="shared" si="6"/>
        <v>0</v>
      </c>
      <c r="H149" s="30">
        <f>H150</f>
        <v>504.4</v>
      </c>
    </row>
    <row r="150" spans="1:8" ht="47.25" hidden="1">
      <c r="A150" s="4" t="s">
        <v>233</v>
      </c>
      <c r="B150" s="5" t="s">
        <v>234</v>
      </c>
      <c r="C150" s="30">
        <v>504.4</v>
      </c>
      <c r="D150" s="30">
        <f t="shared" si="7"/>
        <v>0</v>
      </c>
      <c r="E150" s="30"/>
      <c r="F150" s="30">
        <v>504.4</v>
      </c>
      <c r="G150" s="30">
        <f t="shared" si="6"/>
        <v>0</v>
      </c>
      <c r="H150" s="30">
        <v>504.4</v>
      </c>
    </row>
    <row r="151" spans="1:8" ht="47.25" customHeight="1" hidden="1">
      <c r="A151" s="4" t="s">
        <v>235</v>
      </c>
      <c r="B151" s="5" t="s">
        <v>236</v>
      </c>
      <c r="C151" s="30">
        <f>C152</f>
        <v>0</v>
      </c>
      <c r="D151" s="30">
        <f t="shared" si="7"/>
        <v>0</v>
      </c>
      <c r="E151" s="30"/>
      <c r="F151" s="30">
        <f>F152</f>
        <v>0</v>
      </c>
      <c r="G151" s="30">
        <f t="shared" si="6"/>
        <v>0</v>
      </c>
      <c r="H151" s="30">
        <f>H152</f>
        <v>0</v>
      </c>
    </row>
    <row r="152" spans="1:8" ht="47.25" customHeight="1" hidden="1">
      <c r="A152" s="4" t="s">
        <v>237</v>
      </c>
      <c r="B152" s="5" t="s">
        <v>238</v>
      </c>
      <c r="C152" s="30"/>
      <c r="D152" s="30">
        <f t="shared" si="7"/>
        <v>0</v>
      </c>
      <c r="E152" s="30"/>
      <c r="F152" s="30"/>
      <c r="G152" s="30">
        <f t="shared" si="6"/>
        <v>0</v>
      </c>
      <c r="H152" s="30"/>
    </row>
    <row r="153" spans="1:8" ht="63" customHeight="1" hidden="1">
      <c r="A153" s="4" t="s">
        <v>239</v>
      </c>
      <c r="B153" s="5" t="s">
        <v>240</v>
      </c>
      <c r="C153" s="30">
        <f>C154</f>
        <v>0</v>
      </c>
      <c r="D153" s="30">
        <f t="shared" si="7"/>
        <v>0</v>
      </c>
      <c r="E153" s="30"/>
      <c r="F153" s="30">
        <f>F154</f>
        <v>0</v>
      </c>
      <c r="G153" s="30">
        <f t="shared" si="6"/>
        <v>0</v>
      </c>
      <c r="H153" s="30">
        <f>H154</f>
        <v>0</v>
      </c>
    </row>
    <row r="154" spans="1:8" ht="47.25" customHeight="1" hidden="1">
      <c r="A154" s="4" t="s">
        <v>24</v>
      </c>
      <c r="B154" s="5" t="s">
        <v>241</v>
      </c>
      <c r="C154" s="30">
        <v>0</v>
      </c>
      <c r="D154" s="30">
        <f t="shared" si="7"/>
        <v>0</v>
      </c>
      <c r="E154" s="30"/>
      <c r="F154" s="30">
        <v>0</v>
      </c>
      <c r="G154" s="30">
        <f t="shared" si="6"/>
        <v>0</v>
      </c>
      <c r="H154" s="30">
        <v>0</v>
      </c>
    </row>
    <row r="155" spans="1:8" ht="47.25" hidden="1">
      <c r="A155" s="4" t="s">
        <v>242</v>
      </c>
      <c r="B155" s="5" t="s">
        <v>243</v>
      </c>
      <c r="C155" s="30">
        <f>C156</f>
        <v>167421.5</v>
      </c>
      <c r="D155" s="30">
        <f t="shared" si="7"/>
        <v>0</v>
      </c>
      <c r="E155" s="30"/>
      <c r="F155" s="30">
        <f>F156</f>
        <v>167421.5</v>
      </c>
      <c r="G155" s="30">
        <f t="shared" si="6"/>
        <v>-2009</v>
      </c>
      <c r="H155" s="30">
        <f>H156</f>
        <v>165412.5</v>
      </c>
    </row>
    <row r="156" spans="1:8" ht="47.25" hidden="1">
      <c r="A156" s="4" t="s">
        <v>25</v>
      </c>
      <c r="B156" s="5" t="s">
        <v>244</v>
      </c>
      <c r="C156" s="30">
        <f>SUM(C157:C173)</f>
        <v>167421.5</v>
      </c>
      <c r="D156" s="30">
        <f t="shared" si="7"/>
        <v>0</v>
      </c>
      <c r="E156" s="30"/>
      <c r="F156" s="30">
        <f>SUM(F157:F173)</f>
        <v>167421.5</v>
      </c>
      <c r="G156" s="30">
        <f t="shared" si="6"/>
        <v>-2009</v>
      </c>
      <c r="H156" s="30">
        <f>SUM(H157:H173)</f>
        <v>165412.5</v>
      </c>
    </row>
    <row r="157" spans="1:255" s="31" customFormat="1" ht="78.75" hidden="1">
      <c r="A157" s="9" t="s">
        <v>338</v>
      </c>
      <c r="B157" s="7"/>
      <c r="C157" s="30">
        <v>617.2</v>
      </c>
      <c r="D157" s="30">
        <f t="shared" si="7"/>
        <v>0</v>
      </c>
      <c r="E157" s="30"/>
      <c r="F157" s="30">
        <v>617.2</v>
      </c>
      <c r="G157" s="30">
        <f t="shared" si="6"/>
        <v>0</v>
      </c>
      <c r="H157" s="30">
        <v>617.2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31" customFormat="1" ht="126" hidden="1">
      <c r="A158" s="9" t="s">
        <v>339</v>
      </c>
      <c r="B158" s="7"/>
      <c r="C158" s="30">
        <v>765</v>
      </c>
      <c r="D158" s="30">
        <f t="shared" si="7"/>
        <v>0</v>
      </c>
      <c r="E158" s="30"/>
      <c r="F158" s="30">
        <v>765</v>
      </c>
      <c r="G158" s="30">
        <f t="shared" si="6"/>
        <v>0</v>
      </c>
      <c r="H158" s="30">
        <v>765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s="31" customFormat="1" ht="126" customHeight="1" hidden="1">
      <c r="A159" s="9" t="s">
        <v>340</v>
      </c>
      <c r="B159" s="7"/>
      <c r="C159" s="42">
        <v>20</v>
      </c>
      <c r="D159" s="30">
        <f t="shared" si="7"/>
        <v>0</v>
      </c>
      <c r="E159" s="30"/>
      <c r="F159" s="42">
        <v>20</v>
      </c>
      <c r="G159" s="30">
        <f t="shared" si="6"/>
        <v>-20</v>
      </c>
      <c r="H159" s="42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s="31" customFormat="1" ht="126" hidden="1">
      <c r="A160" s="9" t="s">
        <v>345</v>
      </c>
      <c r="B160" s="7"/>
      <c r="C160" s="30">
        <v>8</v>
      </c>
      <c r="D160" s="30">
        <f t="shared" si="7"/>
        <v>0</v>
      </c>
      <c r="E160" s="30"/>
      <c r="F160" s="30">
        <v>8</v>
      </c>
      <c r="G160" s="30">
        <f t="shared" si="6"/>
        <v>0</v>
      </c>
      <c r="H160" s="30">
        <v>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s="31" customFormat="1" ht="236.25" hidden="1">
      <c r="A161" s="9" t="s">
        <v>342</v>
      </c>
      <c r="B161" s="7"/>
      <c r="C161" s="30">
        <v>165748</v>
      </c>
      <c r="D161" s="30">
        <f t="shared" si="7"/>
        <v>0</v>
      </c>
      <c r="E161" s="30"/>
      <c r="F161" s="30">
        <v>165748</v>
      </c>
      <c r="G161" s="30">
        <f t="shared" si="6"/>
        <v>-1989</v>
      </c>
      <c r="H161" s="30">
        <v>163759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s="31" customFormat="1" ht="113.25" customHeight="1" hidden="1">
      <c r="A162" s="9" t="s">
        <v>286</v>
      </c>
      <c r="B162" s="7"/>
      <c r="C162" s="30"/>
      <c r="D162" s="30">
        <f t="shared" si="7"/>
        <v>0</v>
      </c>
      <c r="E162" s="30"/>
      <c r="F162" s="30"/>
      <c r="G162" s="30">
        <f t="shared" si="6"/>
        <v>0</v>
      </c>
      <c r="H162" s="3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s="31" customFormat="1" ht="94.5" customHeight="1" hidden="1">
      <c r="A163" s="9" t="s">
        <v>27</v>
      </c>
      <c r="B163" s="7"/>
      <c r="C163" s="30"/>
      <c r="D163" s="30">
        <f t="shared" si="7"/>
        <v>0</v>
      </c>
      <c r="E163" s="30"/>
      <c r="F163" s="30"/>
      <c r="G163" s="30">
        <f t="shared" si="6"/>
        <v>0</v>
      </c>
      <c r="H163" s="3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s="31" customFormat="1" ht="31.5" customHeight="1" hidden="1">
      <c r="A164" s="9" t="s">
        <v>28</v>
      </c>
      <c r="B164" s="7"/>
      <c r="C164" s="30"/>
      <c r="D164" s="30">
        <f t="shared" si="7"/>
        <v>0</v>
      </c>
      <c r="E164" s="30"/>
      <c r="F164" s="30"/>
      <c r="G164" s="30">
        <f t="shared" si="6"/>
        <v>0</v>
      </c>
      <c r="H164" s="3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s="31" customFormat="1" ht="31.5" customHeight="1" hidden="1">
      <c r="A165" s="9" t="s">
        <v>29</v>
      </c>
      <c r="B165" s="7"/>
      <c r="C165" s="30"/>
      <c r="D165" s="30">
        <f t="shared" si="7"/>
        <v>0</v>
      </c>
      <c r="E165" s="30"/>
      <c r="F165" s="30"/>
      <c r="G165" s="30">
        <f t="shared" si="6"/>
        <v>0</v>
      </c>
      <c r="H165" s="3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s="31" customFormat="1" ht="63" customHeight="1" hidden="1">
      <c r="A166" s="9" t="s">
        <v>30</v>
      </c>
      <c r="B166" s="7"/>
      <c r="C166" s="30"/>
      <c r="D166" s="30">
        <f t="shared" si="7"/>
        <v>0</v>
      </c>
      <c r="E166" s="30"/>
      <c r="F166" s="30"/>
      <c r="G166" s="30">
        <f t="shared" si="6"/>
        <v>0</v>
      </c>
      <c r="H166" s="3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s="31" customFormat="1" ht="31.5" customHeight="1" hidden="1">
      <c r="A167" s="9" t="s">
        <v>31</v>
      </c>
      <c r="B167" s="7"/>
      <c r="C167" s="30"/>
      <c r="D167" s="30">
        <f t="shared" si="7"/>
        <v>0</v>
      </c>
      <c r="E167" s="30"/>
      <c r="F167" s="30"/>
      <c r="G167" s="30">
        <f t="shared" si="6"/>
        <v>0</v>
      </c>
      <c r="H167" s="3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  <row r="168" spans="1:255" s="31" customFormat="1" ht="31.5" customHeight="1" hidden="1">
      <c r="A168" s="9" t="s">
        <v>32</v>
      </c>
      <c r="B168" s="7"/>
      <c r="C168" s="30"/>
      <c r="D168" s="30">
        <f t="shared" si="7"/>
        <v>0</v>
      </c>
      <c r="E168" s="30"/>
      <c r="F168" s="30"/>
      <c r="G168" s="30">
        <f t="shared" si="6"/>
        <v>0</v>
      </c>
      <c r="H168" s="3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s="31" customFormat="1" ht="31.5" customHeight="1" hidden="1">
      <c r="A169" s="9" t="s">
        <v>33</v>
      </c>
      <c r="B169" s="7"/>
      <c r="C169" s="30"/>
      <c r="D169" s="30">
        <f t="shared" si="7"/>
        <v>0</v>
      </c>
      <c r="E169" s="30"/>
      <c r="F169" s="30"/>
      <c r="G169" s="30">
        <f t="shared" si="6"/>
        <v>0</v>
      </c>
      <c r="H169" s="3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s="31" customFormat="1" ht="126" hidden="1">
      <c r="A170" s="9" t="s">
        <v>343</v>
      </c>
      <c r="B170" s="7"/>
      <c r="C170" s="30">
        <v>51</v>
      </c>
      <c r="D170" s="30">
        <f t="shared" si="7"/>
        <v>0</v>
      </c>
      <c r="E170" s="30"/>
      <c r="F170" s="30">
        <v>51</v>
      </c>
      <c r="G170" s="30">
        <f t="shared" si="6"/>
        <v>0</v>
      </c>
      <c r="H170" s="30">
        <v>51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s="31" customFormat="1" ht="141.75" hidden="1">
      <c r="A171" s="9" t="s">
        <v>341</v>
      </c>
      <c r="B171" s="7"/>
      <c r="C171" s="30">
        <v>0.7</v>
      </c>
      <c r="D171" s="30">
        <f t="shared" si="7"/>
        <v>0</v>
      </c>
      <c r="E171" s="30"/>
      <c r="F171" s="30">
        <v>0.7</v>
      </c>
      <c r="G171" s="30">
        <f t="shared" si="6"/>
        <v>0</v>
      </c>
      <c r="H171" s="30">
        <v>0.7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s="31" customFormat="1" ht="126" hidden="1">
      <c r="A172" s="9" t="s">
        <v>245</v>
      </c>
      <c r="B172" s="7"/>
      <c r="C172" s="30"/>
      <c r="D172" s="30">
        <f t="shared" si="7"/>
        <v>0</v>
      </c>
      <c r="E172" s="30"/>
      <c r="F172" s="30"/>
      <c r="G172" s="30">
        <f t="shared" si="6"/>
        <v>0</v>
      </c>
      <c r="H172" s="3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255" s="31" customFormat="1" ht="157.5" hidden="1">
      <c r="A173" s="9" t="s">
        <v>344</v>
      </c>
      <c r="B173" s="7"/>
      <c r="C173" s="30">
        <v>211.6</v>
      </c>
      <c r="D173" s="30">
        <f t="shared" si="7"/>
        <v>0</v>
      </c>
      <c r="E173" s="30"/>
      <c r="F173" s="30">
        <v>211.6</v>
      </c>
      <c r="G173" s="30">
        <f t="shared" si="6"/>
        <v>0</v>
      </c>
      <c r="H173" s="30">
        <v>211.6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</row>
    <row r="174" spans="1:255" ht="78.75" hidden="1">
      <c r="A174" s="4" t="s">
        <v>246</v>
      </c>
      <c r="B174" s="5" t="s">
        <v>247</v>
      </c>
      <c r="C174" s="30">
        <f>C175</f>
        <v>0</v>
      </c>
      <c r="D174" s="30">
        <f t="shared" si="7"/>
        <v>0</v>
      </c>
      <c r="E174" s="30"/>
      <c r="F174" s="30">
        <f>F175</f>
        <v>0</v>
      </c>
      <c r="G174" s="30">
        <f t="shared" si="6"/>
        <v>0</v>
      </c>
      <c r="H174" s="30">
        <f>H175</f>
        <v>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</row>
    <row r="175" spans="1:255" ht="78.75" hidden="1">
      <c r="A175" s="4" t="s">
        <v>34</v>
      </c>
      <c r="B175" s="5" t="s">
        <v>248</v>
      </c>
      <c r="C175" s="30"/>
      <c r="D175" s="30">
        <f t="shared" si="7"/>
        <v>0</v>
      </c>
      <c r="E175" s="30"/>
      <c r="F175" s="30"/>
      <c r="G175" s="30">
        <f t="shared" si="6"/>
        <v>0</v>
      </c>
      <c r="H175" s="3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ht="63" hidden="1">
      <c r="A176" s="4" t="s">
        <v>249</v>
      </c>
      <c r="B176" s="5" t="s">
        <v>250</v>
      </c>
      <c r="C176" s="30">
        <f>C177</f>
        <v>0</v>
      </c>
      <c r="D176" s="30">
        <f t="shared" si="7"/>
        <v>0</v>
      </c>
      <c r="E176" s="30"/>
      <c r="F176" s="30">
        <f>F177</f>
        <v>0</v>
      </c>
      <c r="G176" s="30">
        <f t="shared" si="6"/>
        <v>0</v>
      </c>
      <c r="H176" s="30">
        <f>H177</f>
        <v>0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8" ht="63" hidden="1">
      <c r="A177" s="4" t="s">
        <v>35</v>
      </c>
      <c r="B177" s="5" t="s">
        <v>251</v>
      </c>
      <c r="C177" s="30"/>
      <c r="D177" s="30">
        <f t="shared" si="7"/>
        <v>0</v>
      </c>
      <c r="E177" s="30"/>
      <c r="F177" s="30"/>
      <c r="G177" s="30">
        <f t="shared" si="6"/>
        <v>0</v>
      </c>
      <c r="H177" s="30"/>
    </row>
    <row r="178" spans="1:8" ht="94.5" hidden="1">
      <c r="A178" s="4" t="s">
        <v>252</v>
      </c>
      <c r="B178" s="5" t="s">
        <v>253</v>
      </c>
      <c r="C178" s="30">
        <f>C179</f>
        <v>1712.3</v>
      </c>
      <c r="D178" s="30">
        <f t="shared" si="7"/>
        <v>0</v>
      </c>
      <c r="E178" s="30"/>
      <c r="F178" s="30">
        <f>F179</f>
        <v>1712.3</v>
      </c>
      <c r="G178" s="30">
        <f t="shared" si="6"/>
        <v>0</v>
      </c>
      <c r="H178" s="30">
        <f>H179</f>
        <v>1712.3</v>
      </c>
    </row>
    <row r="179" spans="1:8" ht="94.5" hidden="1">
      <c r="A179" s="4" t="s">
        <v>254</v>
      </c>
      <c r="B179" s="5" t="s">
        <v>255</v>
      </c>
      <c r="C179" s="30">
        <v>1712.3</v>
      </c>
      <c r="D179" s="30">
        <f t="shared" si="7"/>
        <v>0</v>
      </c>
      <c r="E179" s="30"/>
      <c r="F179" s="30">
        <v>1712.3</v>
      </c>
      <c r="G179" s="49">
        <f t="shared" si="6"/>
        <v>0</v>
      </c>
      <c r="H179" s="30">
        <v>1712.3</v>
      </c>
    </row>
    <row r="180" spans="1:8" ht="31.5" hidden="1">
      <c r="A180" s="4" t="s">
        <v>256</v>
      </c>
      <c r="B180" s="11" t="s">
        <v>257</v>
      </c>
      <c r="C180" s="30">
        <f>C181</f>
        <v>1979.7</v>
      </c>
      <c r="D180" s="30">
        <f t="shared" si="7"/>
        <v>0</v>
      </c>
      <c r="E180" s="30"/>
      <c r="F180" s="30">
        <f>F181</f>
        <v>1979.7</v>
      </c>
      <c r="G180" s="49">
        <f t="shared" si="6"/>
        <v>0</v>
      </c>
      <c r="H180" s="30">
        <f>H181</f>
        <v>1979.7</v>
      </c>
    </row>
    <row r="181" spans="1:8" ht="31.5" hidden="1">
      <c r="A181" s="4" t="s">
        <v>36</v>
      </c>
      <c r="B181" s="11" t="s">
        <v>258</v>
      </c>
      <c r="C181" s="30">
        <v>1979.7</v>
      </c>
      <c r="D181" s="30">
        <f t="shared" si="7"/>
        <v>0</v>
      </c>
      <c r="E181" s="30"/>
      <c r="F181" s="30">
        <v>1979.7</v>
      </c>
      <c r="G181" s="49">
        <f t="shared" si="6"/>
        <v>0</v>
      </c>
      <c r="H181" s="30">
        <v>1979.7</v>
      </c>
    </row>
    <row r="182" spans="1:8" ht="94.5" customHeight="1" hidden="1">
      <c r="A182" s="4" t="s">
        <v>259</v>
      </c>
      <c r="B182" s="11" t="s">
        <v>260</v>
      </c>
      <c r="C182" s="30">
        <f>C183</f>
        <v>0</v>
      </c>
      <c r="D182" s="30">
        <f t="shared" si="7"/>
        <v>0</v>
      </c>
      <c r="E182" s="30"/>
      <c r="F182" s="30">
        <f>F183</f>
        <v>0</v>
      </c>
      <c r="G182" s="49">
        <f t="shared" si="6"/>
        <v>0</v>
      </c>
      <c r="H182" s="30">
        <f>H183</f>
        <v>0</v>
      </c>
    </row>
    <row r="183" spans="1:8" ht="78.75" customHeight="1" hidden="1">
      <c r="A183" s="4" t="s">
        <v>37</v>
      </c>
      <c r="B183" s="11" t="s">
        <v>261</v>
      </c>
      <c r="C183" s="30"/>
      <c r="D183" s="30">
        <f t="shared" si="7"/>
        <v>0</v>
      </c>
      <c r="E183" s="30"/>
      <c r="F183" s="30"/>
      <c r="G183" s="49">
        <f t="shared" si="6"/>
        <v>0</v>
      </c>
      <c r="H183" s="30"/>
    </row>
    <row r="184" spans="1:8" ht="110.25" hidden="1">
      <c r="A184" s="4" t="s">
        <v>262</v>
      </c>
      <c r="B184" s="11" t="s">
        <v>263</v>
      </c>
      <c r="C184" s="30">
        <f>C185</f>
        <v>0</v>
      </c>
      <c r="D184" s="30">
        <f t="shared" si="7"/>
        <v>0</v>
      </c>
      <c r="E184" s="30"/>
      <c r="F184" s="30">
        <f>F185</f>
        <v>0</v>
      </c>
      <c r="G184" s="49">
        <f t="shared" si="6"/>
        <v>0</v>
      </c>
      <c r="H184" s="30">
        <f>H185</f>
        <v>0</v>
      </c>
    </row>
    <row r="185" spans="1:8" ht="110.25" hidden="1">
      <c r="A185" s="4" t="s">
        <v>264</v>
      </c>
      <c r="B185" s="11" t="s">
        <v>265</v>
      </c>
      <c r="C185" s="30"/>
      <c r="D185" s="30">
        <f t="shared" si="7"/>
        <v>0</v>
      </c>
      <c r="E185" s="30"/>
      <c r="F185" s="30"/>
      <c r="G185" s="49">
        <f t="shared" si="6"/>
        <v>0</v>
      </c>
      <c r="H185" s="30"/>
    </row>
    <row r="186" spans="1:8" ht="78.75" hidden="1">
      <c r="A186" s="4" t="s">
        <v>266</v>
      </c>
      <c r="B186" s="11" t="s">
        <v>267</v>
      </c>
      <c r="C186" s="30">
        <f>C187</f>
        <v>609.2</v>
      </c>
      <c r="D186" s="30">
        <f t="shared" si="7"/>
        <v>0.01</v>
      </c>
      <c r="E186" s="30"/>
      <c r="F186" s="30">
        <f>F187</f>
        <v>609.21</v>
      </c>
      <c r="G186" s="49">
        <f t="shared" si="6"/>
        <v>0</v>
      </c>
      <c r="H186" s="30">
        <f>H187</f>
        <v>609.21</v>
      </c>
    </row>
    <row r="187" spans="1:8" ht="94.5" hidden="1">
      <c r="A187" s="4" t="s">
        <v>346</v>
      </c>
      <c r="B187" s="11" t="s">
        <v>268</v>
      </c>
      <c r="C187" s="30">
        <v>609.2</v>
      </c>
      <c r="D187" s="30">
        <f t="shared" si="7"/>
        <v>0.01</v>
      </c>
      <c r="E187" s="30"/>
      <c r="F187" s="30">
        <v>609.21</v>
      </c>
      <c r="G187" s="49">
        <f t="shared" si="6"/>
        <v>0</v>
      </c>
      <c r="H187" s="30">
        <v>609.21</v>
      </c>
    </row>
    <row r="188" spans="1:8" ht="15.75" customHeight="1" hidden="1">
      <c r="A188" s="4" t="s">
        <v>269</v>
      </c>
      <c r="B188" s="11" t="s">
        <v>270</v>
      </c>
      <c r="C188" s="12">
        <f>C189+C191+C193</f>
        <v>90</v>
      </c>
      <c r="D188" s="14">
        <f t="shared" si="7"/>
        <v>0</v>
      </c>
      <c r="E188" s="14"/>
      <c r="F188" s="30">
        <f>F189+F191+F193</f>
        <v>90</v>
      </c>
      <c r="G188" s="49">
        <f t="shared" si="6"/>
        <v>0</v>
      </c>
      <c r="H188" s="30">
        <f>H189+H191+H193</f>
        <v>90</v>
      </c>
    </row>
    <row r="189" spans="1:8" ht="63" customHeight="1" hidden="1">
      <c r="A189" s="4" t="s">
        <v>271</v>
      </c>
      <c r="B189" s="11" t="s">
        <v>272</v>
      </c>
      <c r="C189" s="12">
        <f>C190</f>
        <v>0</v>
      </c>
      <c r="D189" s="14">
        <f t="shared" si="7"/>
        <v>0</v>
      </c>
      <c r="E189" s="14"/>
      <c r="F189" s="30">
        <f>F190</f>
        <v>0</v>
      </c>
      <c r="G189" s="49">
        <f t="shared" si="6"/>
        <v>0</v>
      </c>
      <c r="H189" s="30">
        <f>H190</f>
        <v>0</v>
      </c>
    </row>
    <row r="190" spans="1:8" ht="78.75" customHeight="1" hidden="1">
      <c r="A190" s="4" t="s">
        <v>273</v>
      </c>
      <c r="B190" s="11" t="s">
        <v>274</v>
      </c>
      <c r="C190" s="12"/>
      <c r="D190" s="14">
        <f t="shared" si="7"/>
        <v>0</v>
      </c>
      <c r="E190" s="14"/>
      <c r="F190" s="30"/>
      <c r="G190" s="49">
        <f t="shared" si="6"/>
        <v>0</v>
      </c>
      <c r="H190" s="30"/>
    </row>
    <row r="191" spans="1:8" ht="47.25" customHeight="1" hidden="1">
      <c r="A191" s="43" t="s">
        <v>354</v>
      </c>
      <c r="B191" s="44" t="s">
        <v>355</v>
      </c>
      <c r="C191" s="12">
        <f>C192</f>
        <v>90</v>
      </c>
      <c r="D191" s="14">
        <f t="shared" si="7"/>
        <v>0</v>
      </c>
      <c r="E191" s="14"/>
      <c r="F191" s="30">
        <f>F192</f>
        <v>90</v>
      </c>
      <c r="G191" s="49">
        <f t="shared" si="6"/>
        <v>0</v>
      </c>
      <c r="H191" s="30">
        <f>H192</f>
        <v>90</v>
      </c>
    </row>
    <row r="192" spans="1:8" ht="110.25" customHeight="1" hidden="1">
      <c r="A192" s="43" t="s">
        <v>356</v>
      </c>
      <c r="B192" s="44" t="s">
        <v>357</v>
      </c>
      <c r="C192" s="12">
        <v>90</v>
      </c>
      <c r="D192" s="14">
        <f t="shared" si="7"/>
        <v>0</v>
      </c>
      <c r="E192" s="14"/>
      <c r="F192" s="30">
        <v>90</v>
      </c>
      <c r="G192" s="49">
        <f t="shared" si="6"/>
        <v>0</v>
      </c>
      <c r="H192" s="30">
        <v>90</v>
      </c>
    </row>
    <row r="193" spans="1:8" ht="31.5" customHeight="1" hidden="1">
      <c r="A193" s="4" t="s">
        <v>275</v>
      </c>
      <c r="B193" s="11" t="s">
        <v>276</v>
      </c>
      <c r="C193" s="11"/>
      <c r="D193" s="14">
        <f t="shared" si="7"/>
        <v>0</v>
      </c>
      <c r="E193" s="14"/>
      <c r="F193" s="30">
        <f>F194</f>
        <v>0</v>
      </c>
      <c r="G193" s="49">
        <f t="shared" si="6"/>
        <v>0</v>
      </c>
      <c r="H193" s="30">
        <f>H194</f>
        <v>0</v>
      </c>
    </row>
    <row r="194" spans="1:8" ht="47.25" customHeight="1" hidden="1">
      <c r="A194" s="4" t="s">
        <v>277</v>
      </c>
      <c r="B194" s="11" t="s">
        <v>278</v>
      </c>
      <c r="C194" s="11"/>
      <c r="D194" s="14">
        <f t="shared" si="7"/>
        <v>0</v>
      </c>
      <c r="E194" s="14"/>
      <c r="F194" s="30"/>
      <c r="G194" s="49">
        <f t="shared" si="6"/>
        <v>0</v>
      </c>
      <c r="H194" s="30"/>
    </row>
    <row r="195" spans="1:8" ht="15.75" customHeight="1" hidden="1">
      <c r="A195" s="4" t="s">
        <v>279</v>
      </c>
      <c r="B195" s="11" t="s">
        <v>280</v>
      </c>
      <c r="C195" s="11"/>
      <c r="D195" s="14">
        <f t="shared" si="7"/>
        <v>0</v>
      </c>
      <c r="E195" s="14"/>
      <c r="F195" s="30">
        <f>SUM(F196)</f>
        <v>0</v>
      </c>
      <c r="G195" s="49">
        <f t="shared" si="6"/>
        <v>0</v>
      </c>
      <c r="H195" s="30">
        <f>SUM(H196)</f>
        <v>0</v>
      </c>
    </row>
    <row r="196" spans="1:8" ht="31.5" customHeight="1" hidden="1">
      <c r="A196" s="4" t="s">
        <v>38</v>
      </c>
      <c r="B196" s="11" t="s">
        <v>281</v>
      </c>
      <c r="C196" s="11"/>
      <c r="D196" s="14">
        <f t="shared" si="7"/>
        <v>0</v>
      </c>
      <c r="E196" s="14"/>
      <c r="F196" s="30"/>
      <c r="G196" s="49">
        <f t="shared" si="6"/>
        <v>0</v>
      </c>
      <c r="H196" s="30"/>
    </row>
    <row r="197" spans="1:8" ht="84" customHeight="1" hidden="1">
      <c r="A197" s="4" t="s">
        <v>371</v>
      </c>
      <c r="B197" s="11" t="s">
        <v>369</v>
      </c>
      <c r="C197" s="11"/>
      <c r="D197" s="14">
        <f t="shared" si="7"/>
        <v>0</v>
      </c>
      <c r="E197" s="14"/>
      <c r="F197" s="30">
        <f>F198</f>
        <v>0</v>
      </c>
      <c r="G197" s="50">
        <f t="shared" si="6"/>
        <v>0.58</v>
      </c>
      <c r="H197" s="30">
        <f>H198</f>
        <v>0.58</v>
      </c>
    </row>
    <row r="198" spans="1:8" ht="58.5" customHeight="1" hidden="1">
      <c r="A198" s="4" t="s">
        <v>370</v>
      </c>
      <c r="B198" s="11" t="s">
        <v>368</v>
      </c>
      <c r="C198" s="11"/>
      <c r="D198" s="14">
        <f t="shared" si="7"/>
        <v>0</v>
      </c>
      <c r="E198" s="14"/>
      <c r="F198" s="30"/>
      <c r="G198" s="50">
        <f t="shared" si="6"/>
        <v>0.58</v>
      </c>
      <c r="H198" s="30">
        <v>0.58</v>
      </c>
    </row>
    <row r="199" spans="1:8" ht="63" customHeight="1" hidden="1">
      <c r="A199" s="4" t="s">
        <v>15</v>
      </c>
      <c r="B199" s="11" t="s">
        <v>282</v>
      </c>
      <c r="C199" s="11"/>
      <c r="D199" s="14">
        <f t="shared" si="7"/>
        <v>-98.01</v>
      </c>
      <c r="E199" s="14"/>
      <c r="F199" s="30">
        <f>F200</f>
        <v>-98.01</v>
      </c>
      <c r="G199" s="49">
        <f t="shared" si="6"/>
        <v>0</v>
      </c>
      <c r="H199" s="30">
        <f>H200</f>
        <v>-98.01</v>
      </c>
    </row>
    <row r="200" spans="1:8" ht="63" customHeight="1" hidden="1">
      <c r="A200" s="4" t="s">
        <v>283</v>
      </c>
      <c r="B200" s="11" t="s">
        <v>284</v>
      </c>
      <c r="C200" s="11"/>
      <c r="D200" s="14">
        <f t="shared" si="7"/>
        <v>-98.01</v>
      </c>
      <c r="E200" s="14"/>
      <c r="F200" s="30">
        <v>-98.01</v>
      </c>
      <c r="G200" s="49">
        <f t="shared" si="6"/>
        <v>0</v>
      </c>
      <c r="H200" s="30">
        <v>-98.01</v>
      </c>
    </row>
    <row r="201" ht="15.75" hidden="1">
      <c r="B201" s="33" t="s">
        <v>285</v>
      </c>
    </row>
    <row r="202" ht="15.75" hidden="1"/>
    <row r="203" spans="1:6" ht="15.75" hidden="1">
      <c r="A203" s="1"/>
      <c r="B203" s="1"/>
      <c r="C203" s="1"/>
      <c r="D203" s="1"/>
      <c r="E203" s="1"/>
      <c r="F203" s="1"/>
    </row>
    <row r="204" spans="1:6" ht="16.5" hidden="1">
      <c r="A204" s="45"/>
      <c r="B204" s="1"/>
      <c r="C204" s="1"/>
      <c r="D204" s="1"/>
      <c r="E204" s="1"/>
      <c r="F204" s="1"/>
    </row>
    <row r="205" spans="1:6" ht="15.75" hidden="1">
      <c r="A205" s="1"/>
      <c r="B205" s="1"/>
      <c r="C205" s="1"/>
      <c r="D205" s="1"/>
      <c r="E205" s="1"/>
      <c r="F205" s="1"/>
    </row>
    <row r="206" spans="1:6" ht="15.75" hidden="1">
      <c r="A206" s="1"/>
      <c r="B206" s="1"/>
      <c r="C206" s="1"/>
      <c r="D206" s="1"/>
      <c r="E206" s="1"/>
      <c r="F206" s="1"/>
    </row>
    <row r="207" spans="1:6" ht="15.75" hidden="1">
      <c r="A207" s="1"/>
      <c r="B207" s="1"/>
      <c r="C207" s="1"/>
      <c r="D207" s="1"/>
      <c r="E207" s="1"/>
      <c r="F207" s="1"/>
    </row>
    <row r="208" spans="1:6" ht="15.75" hidden="1">
      <c r="A208" s="1"/>
      <c r="B208" s="1"/>
      <c r="C208" s="1"/>
      <c r="D208" s="1"/>
      <c r="E208" s="1"/>
      <c r="F208" s="1"/>
    </row>
    <row r="209" spans="1:6" ht="15.75" hidden="1">
      <c r="A209" s="1"/>
      <c r="B209" s="1"/>
      <c r="C209" s="1"/>
      <c r="D209" s="1"/>
      <c r="E209" s="1"/>
      <c r="F209" s="1"/>
    </row>
    <row r="210" spans="1:6" ht="15.75" hidden="1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241" spans="1:6" ht="15.75">
      <c r="A241" s="1"/>
      <c r="B241" s="1"/>
      <c r="C241" s="1"/>
      <c r="D241" s="1"/>
      <c r="E241" s="1"/>
      <c r="F241" s="1"/>
    </row>
    <row r="242" spans="1:6" ht="15.75">
      <c r="A242" s="1"/>
      <c r="B242" s="1"/>
      <c r="C242" s="1"/>
      <c r="D242" s="1"/>
      <c r="E242" s="1"/>
      <c r="F242" s="1"/>
    </row>
    <row r="243" spans="1:6" ht="15.75">
      <c r="A243" s="1"/>
      <c r="B243" s="1"/>
      <c r="C243" s="1"/>
      <c r="D243" s="1"/>
      <c r="E243" s="1"/>
      <c r="F243" s="1"/>
    </row>
    <row r="244" spans="1:6" ht="15.75">
      <c r="A244" s="1"/>
      <c r="B244" s="1"/>
      <c r="C244" s="1"/>
      <c r="D244" s="1"/>
      <c r="E244" s="1"/>
      <c r="F244" s="1"/>
    </row>
    <row r="245" spans="1:6" ht="15.75">
      <c r="A245" s="1"/>
      <c r="B245" s="1"/>
      <c r="C245" s="1"/>
      <c r="D245" s="1"/>
      <c r="E245" s="1"/>
      <c r="F245" s="1"/>
    </row>
    <row r="246" spans="1:6" ht="15.75">
      <c r="A246" s="1"/>
      <c r="B246" s="1"/>
      <c r="C246" s="1"/>
      <c r="D246" s="1"/>
      <c r="E246" s="1"/>
      <c r="F246" s="1"/>
    </row>
    <row r="247" spans="1:6" ht="15.75">
      <c r="A247" s="1"/>
      <c r="B247" s="1"/>
      <c r="C247" s="1"/>
      <c r="D247" s="1"/>
      <c r="E247" s="1"/>
      <c r="F247" s="1"/>
    </row>
    <row r="248" spans="1:6" ht="15.75">
      <c r="A248" s="1"/>
      <c r="B248" s="1"/>
      <c r="C248" s="1"/>
      <c r="D248" s="1"/>
      <c r="E248" s="1"/>
      <c r="F248" s="1"/>
    </row>
    <row r="249" spans="1:6" ht="15.75">
      <c r="A249" s="1"/>
      <c r="B249" s="1"/>
      <c r="C249" s="1"/>
      <c r="D249" s="1"/>
      <c r="E249" s="1"/>
      <c r="F249" s="1"/>
    </row>
    <row r="250" spans="1:6" ht="15.75">
      <c r="A250" s="1"/>
      <c r="B250" s="1"/>
      <c r="C250" s="1"/>
      <c r="D250" s="1"/>
      <c r="E250" s="1"/>
      <c r="F250" s="1"/>
    </row>
    <row r="251" spans="1:6" ht="15.75">
      <c r="A251" s="1"/>
      <c r="B251" s="1"/>
      <c r="C251" s="1"/>
      <c r="D251" s="1"/>
      <c r="E251" s="1"/>
      <c r="F251" s="1"/>
    </row>
    <row r="252" spans="1:6" ht="15.75">
      <c r="A252" s="1"/>
      <c r="B252" s="1"/>
      <c r="C252" s="1"/>
      <c r="D252" s="1"/>
      <c r="E252" s="1"/>
      <c r="F252" s="1"/>
    </row>
    <row r="253" spans="1:6" ht="15.75">
      <c r="A253" s="1"/>
      <c r="B253" s="1"/>
      <c r="C253" s="1"/>
      <c r="D253" s="1"/>
      <c r="E253" s="1"/>
      <c r="F253" s="1"/>
    </row>
    <row r="254" spans="1:6" ht="15.75">
      <c r="A254" s="1"/>
      <c r="B254" s="1"/>
      <c r="C254" s="1"/>
      <c r="D254" s="1"/>
      <c r="E254" s="1"/>
      <c r="F254" s="1"/>
    </row>
    <row r="255" spans="1:6" ht="15.75">
      <c r="A255" s="1"/>
      <c r="B255" s="1"/>
      <c r="C255" s="1"/>
      <c r="D255" s="1"/>
      <c r="E255" s="1"/>
      <c r="F255" s="1"/>
    </row>
    <row r="256" spans="1:6" ht="15.75">
      <c r="A256" s="1"/>
      <c r="B256" s="1"/>
      <c r="C256" s="1"/>
      <c r="D256" s="1"/>
      <c r="E256" s="1"/>
      <c r="F256" s="1"/>
    </row>
    <row r="257" spans="1:6" ht="15.75">
      <c r="A257" s="1"/>
      <c r="B257" s="1"/>
      <c r="C257" s="1"/>
      <c r="D257" s="1"/>
      <c r="E257" s="1"/>
      <c r="F257" s="1"/>
    </row>
    <row r="258" spans="1:6" ht="15.75">
      <c r="A258" s="1"/>
      <c r="B258" s="1"/>
      <c r="C258" s="1"/>
      <c r="D258" s="1"/>
      <c r="E258" s="1"/>
      <c r="F258" s="1"/>
    </row>
    <row r="259" spans="1:6" ht="15.75">
      <c r="A259" s="1"/>
      <c r="B259" s="1"/>
      <c r="C259" s="1"/>
      <c r="D259" s="1"/>
      <c r="E259" s="1"/>
      <c r="F259" s="1"/>
    </row>
    <row r="260" spans="1:6" ht="15.75">
      <c r="A260" s="1"/>
      <c r="B260" s="1"/>
      <c r="C260" s="1"/>
      <c r="D260" s="1"/>
      <c r="E260" s="1"/>
      <c r="F260" s="1"/>
    </row>
    <row r="261" spans="1:6" ht="15.75">
      <c r="A261" s="1"/>
      <c r="B261" s="1"/>
      <c r="C261" s="1"/>
      <c r="D261" s="1"/>
      <c r="E261" s="1"/>
      <c r="F261" s="1"/>
    </row>
    <row r="262" spans="1:6" ht="15.75">
      <c r="A262" s="1"/>
      <c r="B262" s="1"/>
      <c r="C262" s="1"/>
      <c r="D262" s="1"/>
      <c r="E262" s="1"/>
      <c r="F262" s="1"/>
    </row>
    <row r="263" spans="1:6" ht="15.75">
      <c r="A263" s="1"/>
      <c r="B263" s="1"/>
      <c r="C263" s="1"/>
      <c r="D263" s="1"/>
      <c r="E263" s="1"/>
      <c r="F263" s="1"/>
    </row>
    <row r="264" spans="1:6" ht="15.75">
      <c r="A264" s="1"/>
      <c r="B264" s="1"/>
      <c r="C264" s="1"/>
      <c r="D264" s="1"/>
      <c r="E264" s="1"/>
      <c r="F264" s="1"/>
    </row>
    <row r="265" spans="1:6" ht="15.75">
      <c r="A265" s="1"/>
      <c r="B265" s="1"/>
      <c r="C265" s="1"/>
      <c r="D265" s="1"/>
      <c r="E265" s="1"/>
      <c r="F265" s="1"/>
    </row>
    <row r="266" spans="1:6" ht="15.75">
      <c r="A266" s="1"/>
      <c r="B266" s="1"/>
      <c r="C266" s="1"/>
      <c r="D266" s="1"/>
      <c r="E266" s="1"/>
      <c r="F266" s="1"/>
    </row>
    <row r="267" spans="1:6" ht="15.75">
      <c r="A267" s="1"/>
      <c r="B267" s="1"/>
      <c r="C267" s="1"/>
      <c r="D267" s="1"/>
      <c r="E267" s="1"/>
      <c r="F267" s="1"/>
    </row>
    <row r="268" spans="1:6" ht="15.75">
      <c r="A268" s="1"/>
      <c r="B268" s="1"/>
      <c r="C268" s="1"/>
      <c r="D268" s="1"/>
      <c r="E268" s="1"/>
      <c r="F268" s="1"/>
    </row>
    <row r="269" spans="1:6" ht="15.75">
      <c r="A269" s="1"/>
      <c r="B269" s="1"/>
      <c r="C269" s="1"/>
      <c r="D269" s="1"/>
      <c r="E269" s="1"/>
      <c r="F269" s="1"/>
    </row>
    <row r="270" spans="1:6" ht="15.75">
      <c r="A270" s="1"/>
      <c r="B270" s="1"/>
      <c r="C270" s="1"/>
      <c r="D270" s="1"/>
      <c r="E270" s="1"/>
      <c r="F270" s="1"/>
    </row>
    <row r="271" spans="1:6" ht="15.75">
      <c r="A271" s="1"/>
      <c r="B271" s="1"/>
      <c r="C271" s="1"/>
      <c r="D271" s="1"/>
      <c r="E271" s="1"/>
      <c r="F271" s="1"/>
    </row>
    <row r="272" spans="1:6" ht="15.75">
      <c r="A272" s="1"/>
      <c r="B272" s="1"/>
      <c r="C272" s="1"/>
      <c r="D272" s="1"/>
      <c r="E272" s="1"/>
      <c r="F272" s="1"/>
    </row>
    <row r="273" spans="1:6" ht="15.75">
      <c r="A273" s="1"/>
      <c r="B273" s="1"/>
      <c r="C273" s="1"/>
      <c r="D273" s="1"/>
      <c r="E273" s="1"/>
      <c r="F273" s="1"/>
    </row>
    <row r="274" spans="1:6" ht="15.75">
      <c r="A274" s="1"/>
      <c r="B274" s="1"/>
      <c r="C274" s="1"/>
      <c r="D274" s="1"/>
      <c r="E274" s="1"/>
      <c r="F274" s="1"/>
    </row>
    <row r="275" spans="1:6" ht="15.75">
      <c r="A275" s="1"/>
      <c r="B275" s="1"/>
      <c r="C275" s="1"/>
      <c r="D275" s="1"/>
      <c r="E275" s="1"/>
      <c r="F275" s="1"/>
    </row>
    <row r="276" spans="1:6" ht="15.75">
      <c r="A276" s="1"/>
      <c r="B276" s="1"/>
      <c r="C276" s="1"/>
      <c r="D276" s="1"/>
      <c r="E276" s="1"/>
      <c r="F276" s="1"/>
    </row>
    <row r="277" spans="1:6" ht="15.75">
      <c r="A277" s="1"/>
      <c r="B277" s="1"/>
      <c r="C277" s="1"/>
      <c r="D277" s="1"/>
      <c r="E277" s="1"/>
      <c r="F277" s="1"/>
    </row>
    <row r="278" spans="1:6" ht="15.75">
      <c r="A278" s="1"/>
      <c r="B278" s="1"/>
      <c r="C278" s="1"/>
      <c r="D278" s="1"/>
      <c r="E278" s="1"/>
      <c r="F278" s="1"/>
    </row>
    <row r="279" spans="1:6" ht="15.75">
      <c r="A279" s="1"/>
      <c r="B279" s="1"/>
      <c r="C279" s="1"/>
      <c r="D279" s="1"/>
      <c r="E279" s="1"/>
      <c r="F279" s="1"/>
    </row>
    <row r="280" spans="1:6" ht="15.75">
      <c r="A280" s="1"/>
      <c r="B280" s="1"/>
      <c r="C280" s="1"/>
      <c r="D280" s="1"/>
      <c r="E280" s="1"/>
      <c r="F280" s="1"/>
    </row>
    <row r="281" spans="1:6" ht="15.75">
      <c r="A281" s="1"/>
      <c r="B281" s="1"/>
      <c r="C281" s="1"/>
      <c r="D281" s="1"/>
      <c r="E281" s="1"/>
      <c r="F281" s="1"/>
    </row>
    <row r="282" spans="1:6" ht="15.75">
      <c r="A282" s="1"/>
      <c r="B282" s="1"/>
      <c r="C282" s="1"/>
      <c r="D282" s="1"/>
      <c r="E282" s="1"/>
      <c r="F282" s="1"/>
    </row>
    <row r="283" spans="1:6" ht="15.75">
      <c r="A283" s="1"/>
      <c r="B283" s="1"/>
      <c r="C283" s="1"/>
      <c r="D283" s="1"/>
      <c r="E283" s="1"/>
      <c r="F283" s="1"/>
    </row>
    <row r="284" spans="1:6" ht="15.75">
      <c r="A284" s="1"/>
      <c r="B284" s="1"/>
      <c r="C284" s="1"/>
      <c r="D284" s="1"/>
      <c r="E284" s="1"/>
      <c r="F284" s="1"/>
    </row>
    <row r="285" spans="1:6" ht="15.75">
      <c r="A285" s="1"/>
      <c r="B285" s="1"/>
      <c r="C285" s="1"/>
      <c r="D285" s="1"/>
      <c r="E285" s="1"/>
      <c r="F285" s="1"/>
    </row>
    <row r="286" spans="1:6" ht="15.75">
      <c r="A286" s="1"/>
      <c r="B286" s="1"/>
      <c r="C286" s="1"/>
      <c r="D286" s="1"/>
      <c r="E286" s="1"/>
      <c r="F286" s="1"/>
    </row>
    <row r="287" spans="1:6" ht="15.75">
      <c r="A287" s="1"/>
      <c r="B287" s="1"/>
      <c r="C287" s="1"/>
      <c r="D287" s="1"/>
      <c r="E287" s="1"/>
      <c r="F287" s="1"/>
    </row>
    <row r="288" spans="1:6" ht="15.75">
      <c r="A288" s="1"/>
      <c r="B288" s="1"/>
      <c r="C288" s="1"/>
      <c r="D288" s="1"/>
      <c r="E288" s="1"/>
      <c r="F288" s="1"/>
    </row>
    <row r="289" spans="1:6" ht="15.75">
      <c r="A289" s="1"/>
      <c r="B289" s="1"/>
      <c r="C289" s="1"/>
      <c r="D289" s="1"/>
      <c r="E289" s="1"/>
      <c r="F289" s="1"/>
    </row>
    <row r="290" spans="1:6" ht="15.75">
      <c r="A290" s="1"/>
      <c r="B290" s="1"/>
      <c r="C290" s="1"/>
      <c r="D290" s="1"/>
      <c r="E290" s="1"/>
      <c r="F290" s="1"/>
    </row>
    <row r="291" spans="1:6" ht="15.75">
      <c r="A291" s="1"/>
      <c r="B291" s="1"/>
      <c r="C291" s="1"/>
      <c r="D291" s="1"/>
      <c r="E291" s="1"/>
      <c r="F291" s="1"/>
    </row>
    <row r="292" spans="1:6" ht="15.75">
      <c r="A292" s="1"/>
      <c r="B292" s="1"/>
      <c r="C292" s="1"/>
      <c r="D292" s="1"/>
      <c r="E292" s="1"/>
      <c r="F292" s="1"/>
    </row>
    <row r="293" spans="1:6" ht="15.75">
      <c r="A293" s="1"/>
      <c r="B293" s="1"/>
      <c r="C293" s="1"/>
      <c r="D293" s="1"/>
      <c r="E293" s="1"/>
      <c r="F293" s="1"/>
    </row>
    <row r="294" spans="1:6" ht="15.75">
      <c r="A294" s="1"/>
      <c r="B294" s="1"/>
      <c r="C294" s="1"/>
      <c r="D294" s="1"/>
      <c r="E294" s="1"/>
      <c r="F294" s="1"/>
    </row>
    <row r="295" spans="1:6" ht="15.75">
      <c r="A295" s="1"/>
      <c r="B295" s="1"/>
      <c r="C295" s="1"/>
      <c r="D295" s="1"/>
      <c r="E295" s="1"/>
      <c r="F295" s="1"/>
    </row>
    <row r="296" spans="1:6" ht="15.75">
      <c r="A296" s="1"/>
      <c r="B296" s="1"/>
      <c r="C296" s="1"/>
      <c r="D296" s="1"/>
      <c r="E296" s="1"/>
      <c r="F296" s="1"/>
    </row>
    <row r="297" spans="1:6" ht="15.75">
      <c r="A297" s="1"/>
      <c r="B297" s="1"/>
      <c r="C297" s="1"/>
      <c r="D297" s="1"/>
      <c r="E297" s="1"/>
      <c r="F297" s="1"/>
    </row>
    <row r="298" spans="1:6" ht="15.75">
      <c r="A298" s="1"/>
      <c r="B298" s="1"/>
      <c r="C298" s="1"/>
      <c r="D298" s="1"/>
      <c r="E298" s="1"/>
      <c r="F298" s="1"/>
    </row>
    <row r="299" spans="1:6" ht="15.75">
      <c r="A299" s="1"/>
      <c r="B299" s="1"/>
      <c r="C299" s="1"/>
      <c r="D299" s="1"/>
      <c r="E299" s="1"/>
      <c r="F299" s="1"/>
    </row>
    <row r="300" spans="1:6" ht="15.75">
      <c r="A300" s="1"/>
      <c r="B300" s="1"/>
      <c r="C300" s="1"/>
      <c r="D300" s="1"/>
      <c r="E300" s="1"/>
      <c r="F300" s="1"/>
    </row>
    <row r="301" spans="1:6" ht="15.75">
      <c r="A301" s="1"/>
      <c r="B301" s="1"/>
      <c r="C301" s="1"/>
      <c r="D301" s="1"/>
      <c r="E301" s="1"/>
      <c r="F301" s="1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  <row r="395" spans="1:6" ht="15.75">
      <c r="A395" s="1"/>
      <c r="B395" s="1"/>
      <c r="C395" s="1"/>
      <c r="D395" s="1"/>
      <c r="E395" s="1"/>
      <c r="F395" s="1"/>
    </row>
    <row r="396" spans="1:6" ht="15.75">
      <c r="A396" s="1"/>
      <c r="B396" s="1"/>
      <c r="C396" s="1"/>
      <c r="D396" s="1"/>
      <c r="E396" s="1"/>
      <c r="F396" s="1"/>
    </row>
    <row r="397" spans="1:6" ht="15.75">
      <c r="A397" s="1"/>
      <c r="B397" s="1"/>
      <c r="C397" s="1"/>
      <c r="D397" s="1"/>
      <c r="E397" s="1"/>
      <c r="F397" s="1"/>
    </row>
    <row r="398" spans="1:6" ht="15.75">
      <c r="A398" s="1"/>
      <c r="B398" s="1"/>
      <c r="C398" s="1"/>
      <c r="D398" s="1"/>
      <c r="E398" s="1"/>
      <c r="F398" s="1"/>
    </row>
    <row r="399" spans="1:6" ht="15.75">
      <c r="A399" s="1"/>
      <c r="B399" s="1"/>
      <c r="C399" s="1"/>
      <c r="D399" s="1"/>
      <c r="E399" s="1"/>
      <c r="F399" s="1"/>
    </row>
    <row r="400" spans="1:6" ht="15.75">
      <c r="A400" s="1"/>
      <c r="B400" s="1"/>
      <c r="C400" s="1"/>
      <c r="D400" s="1"/>
      <c r="E400" s="1"/>
      <c r="F400" s="1"/>
    </row>
    <row r="401" spans="1:6" ht="15.75">
      <c r="A401" s="1"/>
      <c r="B401" s="1"/>
      <c r="C401" s="1"/>
      <c r="D401" s="1"/>
      <c r="E401" s="1"/>
      <c r="F401" s="1"/>
    </row>
    <row r="402" spans="1:6" ht="15.75">
      <c r="A402" s="1"/>
      <c r="B402" s="1"/>
      <c r="C402" s="1"/>
      <c r="D402" s="1"/>
      <c r="E402" s="1"/>
      <c r="F402" s="1"/>
    </row>
    <row r="403" spans="1:6" ht="15.75">
      <c r="A403" s="1"/>
      <c r="B403" s="1"/>
      <c r="C403" s="1"/>
      <c r="D403" s="1"/>
      <c r="E403" s="1"/>
      <c r="F403" s="1"/>
    </row>
    <row r="404" spans="1:6" ht="15.75">
      <c r="A404" s="1"/>
      <c r="B404" s="1"/>
      <c r="C404" s="1"/>
      <c r="D404" s="1"/>
      <c r="E404" s="1"/>
      <c r="F404" s="1"/>
    </row>
    <row r="405" spans="1:6" ht="15.75">
      <c r="A405" s="1"/>
      <c r="B405" s="1"/>
      <c r="C405" s="1"/>
      <c r="D405" s="1"/>
      <c r="E405" s="1"/>
      <c r="F405" s="1"/>
    </row>
    <row r="406" spans="1:6" ht="15.75">
      <c r="A406" s="1"/>
      <c r="B406" s="1"/>
      <c r="C406" s="1"/>
      <c r="D406" s="1"/>
      <c r="E406" s="1"/>
      <c r="F406" s="1"/>
    </row>
    <row r="407" spans="1:6" ht="15.75">
      <c r="A407" s="1"/>
      <c r="B407" s="1"/>
      <c r="C407" s="1"/>
      <c r="D407" s="1"/>
      <c r="E407" s="1"/>
      <c r="F407" s="1"/>
    </row>
    <row r="408" spans="1:6" ht="15.75">
      <c r="A408" s="1"/>
      <c r="B408" s="1"/>
      <c r="C408" s="1"/>
      <c r="D408" s="1"/>
      <c r="E408" s="1"/>
      <c r="F408" s="1"/>
    </row>
    <row r="409" spans="1:6" ht="15.75">
      <c r="A409" s="1"/>
      <c r="B409" s="1"/>
      <c r="C409" s="1"/>
      <c r="D409" s="1"/>
      <c r="E409" s="1"/>
      <c r="F409" s="1"/>
    </row>
    <row r="410" spans="1:6" ht="15.75">
      <c r="A410" s="1"/>
      <c r="B410" s="1"/>
      <c r="C410" s="1"/>
      <c r="D410" s="1"/>
      <c r="E410" s="1"/>
      <c r="F410" s="1"/>
    </row>
    <row r="411" spans="1:6" ht="15.75">
      <c r="A411" s="1"/>
      <c r="B411" s="1"/>
      <c r="C411" s="1"/>
      <c r="D411" s="1"/>
      <c r="E411" s="1"/>
      <c r="F411" s="1"/>
    </row>
    <row r="412" spans="1:6" ht="15.75">
      <c r="A412" s="1"/>
      <c r="B412" s="1"/>
      <c r="C412" s="1"/>
      <c r="D412" s="1"/>
      <c r="E412" s="1"/>
      <c r="F412" s="1"/>
    </row>
    <row r="413" spans="1:6" ht="15.75">
      <c r="A413" s="1"/>
      <c r="B413" s="1"/>
      <c r="C413" s="1"/>
      <c r="D413" s="1"/>
      <c r="E413" s="1"/>
      <c r="F413" s="1"/>
    </row>
    <row r="414" spans="1:6" ht="15.75">
      <c r="A414" s="1"/>
      <c r="B414" s="1"/>
      <c r="C414" s="1"/>
      <c r="D414" s="1"/>
      <c r="E414" s="1"/>
      <c r="F414" s="1"/>
    </row>
    <row r="415" spans="1:6" ht="15.75">
      <c r="A415" s="1"/>
      <c r="B415" s="1"/>
      <c r="C415" s="1"/>
      <c r="D415" s="1"/>
      <c r="E415" s="1"/>
      <c r="F415" s="1"/>
    </row>
    <row r="416" spans="1:6" ht="15.75">
      <c r="A416" s="1"/>
      <c r="B416" s="1"/>
      <c r="C416" s="1"/>
      <c r="D416" s="1"/>
      <c r="E416" s="1"/>
      <c r="F416" s="1"/>
    </row>
    <row r="417" spans="1:6" ht="15.75">
      <c r="A417" s="1"/>
      <c r="B417" s="1"/>
      <c r="C417" s="1"/>
      <c r="D417" s="1"/>
      <c r="E417" s="1"/>
      <c r="F417" s="1"/>
    </row>
    <row r="418" spans="1:6" ht="15.75">
      <c r="A418" s="1"/>
      <c r="B418" s="1"/>
      <c r="C418" s="1"/>
      <c r="D418" s="1"/>
      <c r="E418" s="1"/>
      <c r="F418" s="1"/>
    </row>
    <row r="419" spans="1:6" ht="15.75">
      <c r="A419" s="1"/>
      <c r="B419" s="1"/>
      <c r="C419" s="1"/>
      <c r="D419" s="1"/>
      <c r="E419" s="1"/>
      <c r="F419" s="1"/>
    </row>
    <row r="420" spans="1:6" ht="15.75">
      <c r="A420" s="1"/>
      <c r="B420" s="1"/>
      <c r="C420" s="1"/>
      <c r="D420" s="1"/>
      <c r="E420" s="1"/>
      <c r="F420" s="1"/>
    </row>
    <row r="421" spans="1:6" ht="15.75">
      <c r="A421" s="1"/>
      <c r="B421" s="1"/>
      <c r="C421" s="1"/>
      <c r="D421" s="1"/>
      <c r="E421" s="1"/>
      <c r="F421" s="1"/>
    </row>
    <row r="422" spans="1:6" ht="15.75">
      <c r="A422" s="1"/>
      <c r="B422" s="1"/>
      <c r="C422" s="1"/>
      <c r="D422" s="1"/>
      <c r="E422" s="1"/>
      <c r="F422" s="1"/>
    </row>
    <row r="423" spans="1:6" ht="15.75">
      <c r="A423" s="1"/>
      <c r="B423" s="1"/>
      <c r="C423" s="1"/>
      <c r="D423" s="1"/>
      <c r="E423" s="1"/>
      <c r="F423" s="1"/>
    </row>
    <row r="424" spans="1:6" ht="15.75">
      <c r="A424" s="1"/>
      <c r="B424" s="1"/>
      <c r="C424" s="1"/>
      <c r="D424" s="1"/>
      <c r="E424" s="1"/>
      <c r="F424" s="1"/>
    </row>
    <row r="425" spans="1:6" ht="15.75">
      <c r="A425" s="1"/>
      <c r="B425" s="1"/>
      <c r="C425" s="1"/>
      <c r="D425" s="1"/>
      <c r="E425" s="1"/>
      <c r="F425" s="1"/>
    </row>
    <row r="426" spans="1:6" ht="15.75">
      <c r="A426" s="1"/>
      <c r="B426" s="1"/>
      <c r="C426" s="1"/>
      <c r="D426" s="1"/>
      <c r="E426" s="1"/>
      <c r="F426" s="1"/>
    </row>
    <row r="427" spans="1:6" ht="15.75">
      <c r="A427" s="1"/>
      <c r="B427" s="1"/>
      <c r="C427" s="1"/>
      <c r="D427" s="1"/>
      <c r="E427" s="1"/>
      <c r="F427" s="1"/>
    </row>
    <row r="428" spans="1:6" ht="15.75">
      <c r="A428" s="1"/>
      <c r="B428" s="1"/>
      <c r="C428" s="1"/>
      <c r="D428" s="1"/>
      <c r="E428" s="1"/>
      <c r="F428" s="1"/>
    </row>
    <row r="429" spans="1:6" ht="15.75">
      <c r="A429" s="1"/>
      <c r="B429" s="1"/>
      <c r="C429" s="1"/>
      <c r="D429" s="1"/>
      <c r="E429" s="1"/>
      <c r="F429" s="1"/>
    </row>
    <row r="430" spans="1:6" ht="15.75">
      <c r="A430" s="1"/>
      <c r="B430" s="1"/>
      <c r="C430" s="1"/>
      <c r="D430" s="1"/>
      <c r="E430" s="1"/>
      <c r="F430" s="1"/>
    </row>
    <row r="431" spans="1:6" ht="15.75">
      <c r="A431" s="1"/>
      <c r="B431" s="1"/>
      <c r="C431" s="1"/>
      <c r="D431" s="1"/>
      <c r="E431" s="1"/>
      <c r="F431" s="1"/>
    </row>
    <row r="432" spans="1:6" ht="15.75">
      <c r="A432" s="1"/>
      <c r="B432" s="1"/>
      <c r="C432" s="1"/>
      <c r="D432" s="1"/>
      <c r="E432" s="1"/>
      <c r="F432" s="1"/>
    </row>
    <row r="433" spans="1:6" ht="15.75">
      <c r="A433" s="1"/>
      <c r="B433" s="1"/>
      <c r="C433" s="1"/>
      <c r="D433" s="1"/>
      <c r="E433" s="1"/>
      <c r="F433" s="1"/>
    </row>
    <row r="434" spans="1:6" ht="15.75">
      <c r="A434" s="1"/>
      <c r="B434" s="1"/>
      <c r="C434" s="1"/>
      <c r="D434" s="1"/>
      <c r="E434" s="1"/>
      <c r="F434" s="1"/>
    </row>
    <row r="435" spans="1:6" ht="15.75">
      <c r="A435" s="1"/>
      <c r="B435" s="1"/>
      <c r="C435" s="1"/>
      <c r="D435" s="1"/>
      <c r="E435" s="1"/>
      <c r="F435" s="1"/>
    </row>
    <row r="436" spans="1:6" ht="15.75">
      <c r="A436" s="1"/>
      <c r="B436" s="1"/>
      <c r="C436" s="1"/>
      <c r="D436" s="1"/>
      <c r="E436" s="1"/>
      <c r="F436" s="1"/>
    </row>
    <row r="437" spans="1:6" ht="15.75">
      <c r="A437" s="1"/>
      <c r="B437" s="1"/>
      <c r="C437" s="1"/>
      <c r="D437" s="1"/>
      <c r="E437" s="1"/>
      <c r="F437" s="1"/>
    </row>
    <row r="438" spans="1:6" ht="15.75">
      <c r="A438" s="1"/>
      <c r="B438" s="1"/>
      <c r="C438" s="1"/>
      <c r="D438" s="1"/>
      <c r="E438" s="1"/>
      <c r="F438" s="1"/>
    </row>
    <row r="439" spans="1:6" ht="15.75">
      <c r="A439" s="1"/>
      <c r="B439" s="1"/>
      <c r="C439" s="1"/>
      <c r="D439" s="1"/>
      <c r="E439" s="1"/>
      <c r="F439" s="1"/>
    </row>
    <row r="440" spans="1:6" ht="15.75">
      <c r="A440" s="1"/>
      <c r="B440" s="1"/>
      <c r="C440" s="1"/>
      <c r="D440" s="1"/>
      <c r="E440" s="1"/>
      <c r="F440" s="1"/>
    </row>
    <row r="441" spans="1:6" ht="15.75">
      <c r="A441" s="1"/>
      <c r="B441" s="1"/>
      <c r="C441" s="1"/>
      <c r="D441" s="1"/>
      <c r="E441" s="1"/>
      <c r="F441" s="1"/>
    </row>
    <row r="442" spans="1:6" ht="15.75">
      <c r="A442" s="1"/>
      <c r="B442" s="1"/>
      <c r="C442" s="1"/>
      <c r="D442" s="1"/>
      <c r="E442" s="1"/>
      <c r="F442" s="1"/>
    </row>
    <row r="443" spans="1:6" ht="15.75">
      <c r="A443" s="1"/>
      <c r="B443" s="1"/>
      <c r="C443" s="1"/>
      <c r="D443" s="1"/>
      <c r="E443" s="1"/>
      <c r="F443" s="1"/>
    </row>
    <row r="444" spans="1:6" ht="15.75">
      <c r="A444" s="1"/>
      <c r="B444" s="1"/>
      <c r="C444" s="1"/>
      <c r="D444" s="1"/>
      <c r="E444" s="1"/>
      <c r="F444" s="1"/>
    </row>
    <row r="445" spans="1:6" ht="15.75">
      <c r="A445" s="1"/>
      <c r="B445" s="1"/>
      <c r="C445" s="1"/>
      <c r="D445" s="1"/>
      <c r="E445" s="1"/>
      <c r="F445" s="1"/>
    </row>
    <row r="446" spans="1:6" ht="15.75">
      <c r="A446" s="1"/>
      <c r="B446" s="1"/>
      <c r="C446" s="1"/>
      <c r="D446" s="1"/>
      <c r="E446" s="1"/>
      <c r="F446" s="1"/>
    </row>
    <row r="447" spans="1:6" ht="15.75">
      <c r="A447" s="1"/>
      <c r="B447" s="1"/>
      <c r="C447" s="1"/>
      <c r="D447" s="1"/>
      <c r="E447" s="1"/>
      <c r="F447" s="1"/>
    </row>
    <row r="448" spans="1:6" ht="15.75">
      <c r="A448" s="1"/>
      <c r="B448" s="1"/>
      <c r="C448" s="1"/>
      <c r="D448" s="1"/>
      <c r="E448" s="1"/>
      <c r="F448" s="1"/>
    </row>
    <row r="449" spans="1:6" ht="15.75">
      <c r="A449" s="1"/>
      <c r="B449" s="1"/>
      <c r="C449" s="1"/>
      <c r="D449" s="1"/>
      <c r="E449" s="1"/>
      <c r="F449" s="1"/>
    </row>
    <row r="450" spans="1:6" ht="15.75">
      <c r="A450" s="1"/>
      <c r="B450" s="1"/>
      <c r="C450" s="1"/>
      <c r="D450" s="1"/>
      <c r="E450" s="1"/>
      <c r="F450" s="1"/>
    </row>
    <row r="451" spans="1:6" ht="15.75">
      <c r="A451" s="1"/>
      <c r="B451" s="1"/>
      <c r="C451" s="1"/>
      <c r="D451" s="1"/>
      <c r="E451" s="1"/>
      <c r="F451" s="1"/>
    </row>
    <row r="452" spans="1:6" ht="15.75">
      <c r="A452" s="1"/>
      <c r="B452" s="1"/>
      <c r="C452" s="1"/>
      <c r="D452" s="1"/>
      <c r="E452" s="1"/>
      <c r="F452" s="1"/>
    </row>
    <row r="453" spans="1:6" ht="15.75">
      <c r="A453" s="1"/>
      <c r="B453" s="1"/>
      <c r="C453" s="1"/>
      <c r="D453" s="1"/>
      <c r="E453" s="1"/>
      <c r="F453" s="1"/>
    </row>
    <row r="454" spans="1:6" ht="15.75">
      <c r="A454" s="1"/>
      <c r="B454" s="1"/>
      <c r="C454" s="1"/>
      <c r="D454" s="1"/>
      <c r="E454" s="1"/>
      <c r="F454" s="1"/>
    </row>
    <row r="455" spans="1:6" ht="15.75">
      <c r="A455" s="1"/>
      <c r="B455" s="1"/>
      <c r="C455" s="1"/>
      <c r="D455" s="1"/>
      <c r="E455" s="1"/>
      <c r="F455" s="1"/>
    </row>
    <row r="456" spans="1:6" ht="15.75">
      <c r="A456" s="1"/>
      <c r="B456" s="1"/>
      <c r="C456" s="1"/>
      <c r="D456" s="1"/>
      <c r="E456" s="1"/>
      <c r="F456" s="1"/>
    </row>
    <row r="457" spans="1:6" ht="15.75">
      <c r="A457" s="1"/>
      <c r="B457" s="1"/>
      <c r="C457" s="1"/>
      <c r="D457" s="1"/>
      <c r="E457" s="1"/>
      <c r="F457" s="1"/>
    </row>
    <row r="458" spans="1:6" ht="15.75">
      <c r="A458" s="1"/>
      <c r="B458" s="1"/>
      <c r="C458" s="1"/>
      <c r="D458" s="1"/>
      <c r="E458" s="1"/>
      <c r="F458" s="1"/>
    </row>
    <row r="459" spans="1:6" ht="15.75">
      <c r="A459" s="1"/>
      <c r="B459" s="1"/>
      <c r="C459" s="1"/>
      <c r="D459" s="1"/>
      <c r="E459" s="1"/>
      <c r="F459" s="1"/>
    </row>
    <row r="460" spans="1:6" ht="15.75">
      <c r="A460" s="1"/>
      <c r="B460" s="1"/>
      <c r="C460" s="1"/>
      <c r="D460" s="1"/>
      <c r="E460" s="1"/>
      <c r="F460" s="1"/>
    </row>
    <row r="461" spans="1:6" ht="15.75">
      <c r="A461" s="1"/>
      <c r="B461" s="1"/>
      <c r="C461" s="1"/>
      <c r="D461" s="1"/>
      <c r="E461" s="1"/>
      <c r="F461" s="1"/>
    </row>
    <row r="462" spans="1:6" ht="15.75">
      <c r="A462" s="1"/>
      <c r="B462" s="1"/>
      <c r="C462" s="1"/>
      <c r="D462" s="1"/>
      <c r="E462" s="1"/>
      <c r="F462" s="1"/>
    </row>
    <row r="463" spans="1:6" ht="15.75">
      <c r="A463" s="1"/>
      <c r="B463" s="1"/>
      <c r="C463" s="1"/>
      <c r="D463" s="1"/>
      <c r="E463" s="1"/>
      <c r="F463" s="1"/>
    </row>
    <row r="464" spans="1:6" ht="15.75">
      <c r="A464" s="1"/>
      <c r="B464" s="1"/>
      <c r="C464" s="1"/>
      <c r="D464" s="1"/>
      <c r="E464" s="1"/>
      <c r="F464" s="1"/>
    </row>
    <row r="465" spans="1:6" ht="15.75">
      <c r="A465" s="1"/>
      <c r="B465" s="1"/>
      <c r="C465" s="1"/>
      <c r="D465" s="1"/>
      <c r="E465" s="1"/>
      <c r="F465" s="1"/>
    </row>
    <row r="466" spans="1:6" ht="15.75">
      <c r="A466" s="1"/>
      <c r="B466" s="1"/>
      <c r="C466" s="1"/>
      <c r="D466" s="1"/>
      <c r="E466" s="1"/>
      <c r="F466" s="1"/>
    </row>
    <row r="467" spans="1:6" ht="15.75">
      <c r="A467" s="1"/>
      <c r="B467" s="1"/>
      <c r="C467" s="1"/>
      <c r="D467" s="1"/>
      <c r="E467" s="1"/>
      <c r="F467" s="1"/>
    </row>
    <row r="468" spans="1:6" ht="15.75">
      <c r="A468" s="1"/>
      <c r="B468" s="1"/>
      <c r="C468" s="1"/>
      <c r="D468" s="1"/>
      <c r="E468" s="1"/>
      <c r="F468" s="1"/>
    </row>
    <row r="469" spans="1:6" ht="15.75">
      <c r="A469" s="1"/>
      <c r="B469" s="1"/>
      <c r="C469" s="1"/>
      <c r="D469" s="1"/>
      <c r="E469" s="1"/>
      <c r="F469" s="1"/>
    </row>
    <row r="470" spans="1:6" ht="15.75">
      <c r="A470" s="1"/>
      <c r="B470" s="1"/>
      <c r="C470" s="1"/>
      <c r="D470" s="1"/>
      <c r="E470" s="1"/>
      <c r="F470" s="1"/>
    </row>
    <row r="471" spans="1:6" ht="15.75">
      <c r="A471" s="1"/>
      <c r="B471" s="1"/>
      <c r="C471" s="1"/>
      <c r="D471" s="1"/>
      <c r="E471" s="1"/>
      <c r="F471" s="1"/>
    </row>
    <row r="472" spans="1:6" ht="15.75">
      <c r="A472" s="1"/>
      <c r="B472" s="1"/>
      <c r="C472" s="1"/>
      <c r="D472" s="1"/>
      <c r="E472" s="1"/>
      <c r="F472" s="1"/>
    </row>
    <row r="473" spans="1:6" ht="15.75">
      <c r="A473" s="1"/>
      <c r="B473" s="1"/>
      <c r="C473" s="1"/>
      <c r="D473" s="1"/>
      <c r="E473" s="1"/>
      <c r="F473" s="1"/>
    </row>
    <row r="474" spans="1:6" ht="15.75">
      <c r="A474" s="1"/>
      <c r="B474" s="1"/>
      <c r="C474" s="1"/>
      <c r="D474" s="1"/>
      <c r="E474" s="1"/>
      <c r="F474" s="1"/>
    </row>
    <row r="475" spans="1:6" ht="15.75">
      <c r="A475" s="1"/>
      <c r="B475" s="1"/>
      <c r="C475" s="1"/>
      <c r="D475" s="1"/>
      <c r="E475" s="1"/>
      <c r="F475" s="1"/>
    </row>
    <row r="476" spans="1:6" ht="15.75">
      <c r="A476" s="1"/>
      <c r="B476" s="1"/>
      <c r="C476" s="1"/>
      <c r="D476" s="1"/>
      <c r="E476" s="1"/>
      <c r="F476" s="1"/>
    </row>
    <row r="477" spans="1:6" ht="15.75">
      <c r="A477" s="1"/>
      <c r="B477" s="1"/>
      <c r="C477" s="1"/>
      <c r="D477" s="1"/>
      <c r="E477" s="1"/>
      <c r="F477" s="1"/>
    </row>
    <row r="478" spans="1:6" ht="15.75">
      <c r="A478" s="1"/>
      <c r="B478" s="1"/>
      <c r="C478" s="1"/>
      <c r="D478" s="1"/>
      <c r="E478" s="1"/>
      <c r="F478" s="1"/>
    </row>
    <row r="479" spans="1:6" ht="15.75">
      <c r="A479" s="1"/>
      <c r="B479" s="1"/>
      <c r="C479" s="1"/>
      <c r="D479" s="1"/>
      <c r="E479" s="1"/>
      <c r="F479" s="1"/>
    </row>
    <row r="480" spans="1:6" ht="15.75">
      <c r="A480" s="1"/>
      <c r="B480" s="1"/>
      <c r="C480" s="1"/>
      <c r="D480" s="1"/>
      <c r="E480" s="1"/>
      <c r="F480" s="1"/>
    </row>
    <row r="481" spans="1:6" ht="15.75">
      <c r="A481" s="1"/>
      <c r="B481" s="1"/>
      <c r="C481" s="1"/>
      <c r="D481" s="1"/>
      <c r="E481" s="1"/>
      <c r="F481" s="1"/>
    </row>
    <row r="482" spans="1:6" ht="15.75">
      <c r="A482" s="1"/>
      <c r="B482" s="1"/>
      <c r="C482" s="1"/>
      <c r="D482" s="1"/>
      <c r="E482" s="1"/>
      <c r="F482" s="1"/>
    </row>
    <row r="483" spans="1:6" ht="15.75">
      <c r="A483" s="1"/>
      <c r="B483" s="1"/>
      <c r="C483" s="1"/>
      <c r="D483" s="1"/>
      <c r="E483" s="1"/>
      <c r="F483" s="1"/>
    </row>
    <row r="484" spans="1:6" ht="15.75">
      <c r="A484" s="1"/>
      <c r="B484" s="1"/>
      <c r="C484" s="1"/>
      <c r="D484" s="1"/>
      <c r="E484" s="1"/>
      <c r="F484" s="1"/>
    </row>
    <row r="485" spans="1:6" ht="15.75">
      <c r="A485" s="1"/>
      <c r="B485" s="1"/>
      <c r="C485" s="1"/>
      <c r="D485" s="1"/>
      <c r="E485" s="1"/>
      <c r="F485" s="1"/>
    </row>
    <row r="486" spans="1:6" ht="15.75">
      <c r="A486" s="1"/>
      <c r="B486" s="1"/>
      <c r="C486" s="1"/>
      <c r="D486" s="1"/>
      <c r="E486" s="1"/>
      <c r="F486" s="1"/>
    </row>
    <row r="487" spans="1:6" ht="15.75">
      <c r="A487" s="1"/>
      <c r="B487" s="1"/>
      <c r="C487" s="1"/>
      <c r="D487" s="1"/>
      <c r="E487" s="1"/>
      <c r="F487" s="1"/>
    </row>
    <row r="488" spans="1:6" ht="15.75">
      <c r="A488" s="1"/>
      <c r="B488" s="1"/>
      <c r="C488" s="1"/>
      <c r="D488" s="1"/>
      <c r="E488" s="1"/>
      <c r="F488" s="1"/>
    </row>
    <row r="489" spans="1:6" ht="15.75">
      <c r="A489" s="1"/>
      <c r="B489" s="1"/>
      <c r="C489" s="1"/>
      <c r="D489" s="1"/>
      <c r="E489" s="1"/>
      <c r="F489" s="1"/>
    </row>
    <row r="490" spans="1:6" ht="15.75">
      <c r="A490" s="1"/>
      <c r="B490" s="1"/>
      <c r="C490" s="1"/>
      <c r="D490" s="1"/>
      <c r="E490" s="1"/>
      <c r="F490" s="1"/>
    </row>
    <row r="491" spans="1:6" ht="15.75">
      <c r="A491" s="1"/>
      <c r="B491" s="1"/>
      <c r="C491" s="1"/>
      <c r="D491" s="1"/>
      <c r="E491" s="1"/>
      <c r="F491" s="1"/>
    </row>
    <row r="492" spans="1:6" ht="15.75">
      <c r="A492" s="1"/>
      <c r="B492" s="1"/>
      <c r="C492" s="1"/>
      <c r="D492" s="1"/>
      <c r="E492" s="1"/>
      <c r="F492" s="1"/>
    </row>
    <row r="493" spans="1:6" ht="15.75">
      <c r="A493" s="1"/>
      <c r="B493" s="1"/>
      <c r="C493" s="1"/>
      <c r="D493" s="1"/>
      <c r="E493" s="1"/>
      <c r="F493" s="1"/>
    </row>
    <row r="494" spans="1:6" ht="15.75">
      <c r="A494" s="1"/>
      <c r="B494" s="1"/>
      <c r="C494" s="1"/>
      <c r="D494" s="1"/>
      <c r="E494" s="1"/>
      <c r="F494" s="1"/>
    </row>
    <row r="495" spans="1:6" ht="15.75">
      <c r="A495" s="1"/>
      <c r="B495" s="1"/>
      <c r="C495" s="1"/>
      <c r="D495" s="1"/>
      <c r="E495" s="1"/>
      <c r="F495" s="1"/>
    </row>
    <row r="496" spans="1:6" ht="15.75">
      <c r="A496" s="1"/>
      <c r="B496" s="1"/>
      <c r="C496" s="1"/>
      <c r="D496" s="1"/>
      <c r="E496" s="1"/>
      <c r="F496" s="1"/>
    </row>
    <row r="497" spans="1:6" ht="15.75">
      <c r="A497" s="1"/>
      <c r="B497" s="1"/>
      <c r="C497" s="1"/>
      <c r="D497" s="1"/>
      <c r="E497" s="1"/>
      <c r="F497" s="1"/>
    </row>
    <row r="498" spans="1:6" ht="15.75">
      <c r="A498" s="1"/>
      <c r="B498" s="1"/>
      <c r="C498" s="1"/>
      <c r="D498" s="1"/>
      <c r="E498" s="1"/>
      <c r="F498" s="1"/>
    </row>
    <row r="499" spans="1:6" ht="15.75">
      <c r="A499" s="1"/>
      <c r="B499" s="1"/>
      <c r="C499" s="1"/>
      <c r="D499" s="1"/>
      <c r="E499" s="1"/>
      <c r="F499" s="1"/>
    </row>
    <row r="500" spans="1:6" ht="15.75">
      <c r="A500" s="1"/>
      <c r="B500" s="1"/>
      <c r="C500" s="1"/>
      <c r="D500" s="1"/>
      <c r="E500" s="1"/>
      <c r="F500" s="1"/>
    </row>
    <row r="501" spans="1:6" ht="15.75">
      <c r="A501" s="1"/>
      <c r="B501" s="1"/>
      <c r="C501" s="1"/>
      <c r="D501" s="1"/>
      <c r="E501" s="1"/>
      <c r="F501" s="1"/>
    </row>
    <row r="502" spans="1:6" ht="15.75">
      <c r="A502" s="1"/>
      <c r="B502" s="1"/>
      <c r="C502" s="1"/>
      <c r="D502" s="1"/>
      <c r="E502" s="1"/>
      <c r="F502" s="1"/>
    </row>
    <row r="503" spans="1:6" ht="15.75">
      <c r="A503" s="1"/>
      <c r="B503" s="1"/>
      <c r="C503" s="1"/>
      <c r="D503" s="1"/>
      <c r="E503" s="1"/>
      <c r="F503" s="1"/>
    </row>
    <row r="504" spans="1:6" ht="15.75">
      <c r="A504" s="1"/>
      <c r="B504" s="1"/>
      <c r="C504" s="1"/>
      <c r="D504" s="1"/>
      <c r="E504" s="1"/>
      <c r="F504" s="1"/>
    </row>
    <row r="505" spans="1:6" ht="15.75">
      <c r="A505" s="1"/>
      <c r="B505" s="1"/>
      <c r="C505" s="1"/>
      <c r="D505" s="1"/>
      <c r="E505" s="1"/>
      <c r="F505" s="1"/>
    </row>
    <row r="506" spans="1:6" ht="15.75">
      <c r="A506" s="1"/>
      <c r="B506" s="1"/>
      <c r="C506" s="1"/>
      <c r="D506" s="1"/>
      <c r="E506" s="1"/>
      <c r="F506" s="1"/>
    </row>
    <row r="507" spans="1:6" ht="15.75">
      <c r="A507" s="1"/>
      <c r="B507" s="1"/>
      <c r="C507" s="1"/>
      <c r="D507" s="1"/>
      <c r="E507" s="1"/>
      <c r="F507" s="1"/>
    </row>
    <row r="508" spans="1:6" ht="15.75">
      <c r="A508" s="1"/>
      <c r="B508" s="1"/>
      <c r="C508" s="1"/>
      <c r="D508" s="1"/>
      <c r="E508" s="1"/>
      <c r="F508" s="1"/>
    </row>
    <row r="509" spans="1:6" ht="15.75">
      <c r="A509" s="1"/>
      <c r="B509" s="1"/>
      <c r="C509" s="1"/>
      <c r="D509" s="1"/>
      <c r="E509" s="1"/>
      <c r="F509" s="1"/>
    </row>
    <row r="510" spans="1:6" ht="15.75">
      <c r="A510" s="1"/>
      <c r="B510" s="1"/>
      <c r="C510" s="1"/>
      <c r="D510" s="1"/>
      <c r="E510" s="1"/>
      <c r="F510" s="1"/>
    </row>
    <row r="511" spans="1:6" ht="15.75">
      <c r="A511" s="1"/>
      <c r="B511" s="1"/>
      <c r="C511" s="1"/>
      <c r="D511" s="1"/>
      <c r="E511" s="1"/>
      <c r="F511" s="1"/>
    </row>
    <row r="512" spans="1:6" ht="15.75">
      <c r="A512" s="1"/>
      <c r="B512" s="1"/>
      <c r="C512" s="1"/>
      <c r="D512" s="1"/>
      <c r="E512" s="1"/>
      <c r="F512" s="1"/>
    </row>
    <row r="513" spans="1:6" ht="15.75">
      <c r="A513" s="1"/>
      <c r="B513" s="1"/>
      <c r="C513" s="1"/>
      <c r="D513" s="1"/>
      <c r="E513" s="1"/>
      <c r="F513" s="1"/>
    </row>
    <row r="514" spans="1:6" ht="15.75">
      <c r="A514" s="1"/>
      <c r="B514" s="1"/>
      <c r="C514" s="1"/>
      <c r="D514" s="1"/>
      <c r="E514" s="1"/>
      <c r="F514" s="1"/>
    </row>
    <row r="515" spans="1:6" ht="15.75">
      <c r="A515" s="1"/>
      <c r="B515" s="1"/>
      <c r="C515" s="1"/>
      <c r="D515" s="1"/>
      <c r="E515" s="1"/>
      <c r="F515" s="1"/>
    </row>
    <row r="516" spans="1:6" ht="15.75">
      <c r="A516" s="1"/>
      <c r="B516" s="1"/>
      <c r="C516" s="1"/>
      <c r="D516" s="1"/>
      <c r="E516" s="1"/>
      <c r="F516" s="1"/>
    </row>
    <row r="517" spans="1:6" ht="15.75">
      <c r="A517" s="1"/>
      <c r="B517" s="1"/>
      <c r="C517" s="1"/>
      <c r="D517" s="1"/>
      <c r="E517" s="1"/>
      <c r="F517" s="1"/>
    </row>
    <row r="518" spans="1:6" ht="15.75">
      <c r="A518" s="1"/>
      <c r="B518" s="1"/>
      <c r="C518" s="1"/>
      <c r="D518" s="1"/>
      <c r="E518" s="1"/>
      <c r="F518" s="1"/>
    </row>
    <row r="519" spans="1:6" ht="15.75">
      <c r="A519" s="1"/>
      <c r="B519" s="1"/>
      <c r="C519" s="1"/>
      <c r="D519" s="1"/>
      <c r="E519" s="1"/>
      <c r="F519" s="1"/>
    </row>
    <row r="520" spans="1:6" ht="15.75">
      <c r="A520" s="1"/>
      <c r="B520" s="1"/>
      <c r="C520" s="1"/>
      <c r="D520" s="1"/>
      <c r="E520" s="1"/>
      <c r="F520" s="1"/>
    </row>
    <row r="521" spans="1:6" ht="15.75">
      <c r="A521" s="1"/>
      <c r="B521" s="1"/>
      <c r="C521" s="1"/>
      <c r="D521" s="1"/>
      <c r="E521" s="1"/>
      <c r="F521" s="1"/>
    </row>
    <row r="522" spans="1:6" ht="15.75">
      <c r="A522" s="1"/>
      <c r="B522" s="1"/>
      <c r="C522" s="1"/>
      <c r="D522" s="1"/>
      <c r="E522" s="1"/>
      <c r="F522" s="1"/>
    </row>
    <row r="523" spans="1:6" ht="15.75">
      <c r="A523" s="1"/>
      <c r="B523" s="1"/>
      <c r="C523" s="1"/>
      <c r="D523" s="1"/>
      <c r="E523" s="1"/>
      <c r="F523" s="1"/>
    </row>
    <row r="524" spans="1:6" ht="15.75">
      <c r="A524" s="1"/>
      <c r="B524" s="1"/>
      <c r="C524" s="1"/>
      <c r="D524" s="1"/>
      <c r="E524" s="1"/>
      <c r="F524" s="1"/>
    </row>
    <row r="525" spans="1:6" ht="15.75">
      <c r="A525" s="1"/>
      <c r="B525" s="1"/>
      <c r="C525" s="1"/>
      <c r="D525" s="1"/>
      <c r="E525" s="1"/>
      <c r="F525" s="1"/>
    </row>
    <row r="526" spans="1:6" ht="15.75">
      <c r="A526" s="1"/>
      <c r="B526" s="1"/>
      <c r="C526" s="1"/>
      <c r="D526" s="1"/>
      <c r="E526" s="1"/>
      <c r="F526" s="1"/>
    </row>
    <row r="527" spans="1:6" ht="15.75">
      <c r="A527" s="1"/>
      <c r="B527" s="1"/>
      <c r="C527" s="1"/>
      <c r="D527" s="1"/>
      <c r="E527" s="1"/>
      <c r="F527" s="1"/>
    </row>
    <row r="528" spans="1:6" ht="15.75">
      <c r="A528" s="1"/>
      <c r="B528" s="1"/>
      <c r="C528" s="1"/>
      <c r="D528" s="1"/>
      <c r="E528" s="1"/>
      <c r="F528" s="1"/>
    </row>
    <row r="529" spans="1:6" ht="15.75">
      <c r="A529" s="1"/>
      <c r="B529" s="1"/>
      <c r="C529" s="1"/>
      <c r="D529" s="1"/>
      <c r="E529" s="1"/>
      <c r="F529" s="1"/>
    </row>
    <row r="530" spans="1:6" ht="15.75">
      <c r="A530" s="1"/>
      <c r="B530" s="1"/>
      <c r="C530" s="1"/>
      <c r="D530" s="1"/>
      <c r="E530" s="1"/>
      <c r="F530" s="1"/>
    </row>
    <row r="531" spans="1:6" ht="15.75">
      <c r="A531" s="1"/>
      <c r="B531" s="1"/>
      <c r="C531" s="1"/>
      <c r="D531" s="1"/>
      <c r="E531" s="1"/>
      <c r="F531" s="1"/>
    </row>
    <row r="532" spans="1:6" ht="15.75">
      <c r="A532" s="1"/>
      <c r="B532" s="1"/>
      <c r="C532" s="1"/>
      <c r="D532" s="1"/>
      <c r="E532" s="1"/>
      <c r="F532" s="1"/>
    </row>
    <row r="533" spans="1:6" ht="15.75">
      <c r="A533" s="1"/>
      <c r="B533" s="1"/>
      <c r="C533" s="1"/>
      <c r="D533" s="1"/>
      <c r="E533" s="1"/>
      <c r="F533" s="1"/>
    </row>
    <row r="534" spans="1:6" ht="15.75">
      <c r="A534" s="1"/>
      <c r="B534" s="1"/>
      <c r="C534" s="1"/>
      <c r="D534" s="1"/>
      <c r="E534" s="1"/>
      <c r="F534" s="1"/>
    </row>
    <row r="535" spans="1:6" ht="15.75">
      <c r="A535" s="1"/>
      <c r="B535" s="1"/>
      <c r="C535" s="1"/>
      <c r="D535" s="1"/>
      <c r="E535" s="1"/>
      <c r="F535" s="1"/>
    </row>
    <row r="536" spans="1:6" ht="15.75">
      <c r="A536" s="1"/>
      <c r="B536" s="1"/>
      <c r="C536" s="1"/>
      <c r="D536" s="1"/>
      <c r="E536" s="1"/>
      <c r="F536" s="1"/>
    </row>
    <row r="537" spans="1:6" ht="15.75">
      <c r="A537" s="1"/>
      <c r="B537" s="1"/>
      <c r="C537" s="1"/>
      <c r="D537" s="1"/>
      <c r="E537" s="1"/>
      <c r="F537" s="1"/>
    </row>
    <row r="538" spans="1:6" ht="15.75">
      <c r="A538" s="1"/>
      <c r="B538" s="1"/>
      <c r="C538" s="1"/>
      <c r="D538" s="1"/>
      <c r="E538" s="1"/>
      <c r="F538" s="1"/>
    </row>
    <row r="539" spans="1:6" ht="15.75">
      <c r="A539" s="1"/>
      <c r="B539" s="1"/>
      <c r="C539" s="1"/>
      <c r="D539" s="1"/>
      <c r="E539" s="1"/>
      <c r="F539" s="1"/>
    </row>
    <row r="540" spans="1:6" ht="15.75">
      <c r="A540" s="1"/>
      <c r="B540" s="1"/>
      <c r="C540" s="1"/>
      <c r="D540" s="1"/>
      <c r="E540" s="1"/>
      <c r="F540" s="1"/>
    </row>
    <row r="541" spans="1:6" ht="15.75">
      <c r="A541" s="1"/>
      <c r="B541" s="1"/>
      <c r="C541" s="1"/>
      <c r="D541" s="1"/>
      <c r="E541" s="1"/>
      <c r="F541" s="1"/>
    </row>
    <row r="542" spans="1:6" ht="15.75">
      <c r="A542" s="1"/>
      <c r="B542" s="1"/>
      <c r="C542" s="1"/>
      <c r="D542" s="1"/>
      <c r="E542" s="1"/>
      <c r="F542" s="1"/>
    </row>
    <row r="543" spans="1:6" ht="15.75">
      <c r="A543" s="1"/>
      <c r="B543" s="1"/>
      <c r="C543" s="1"/>
      <c r="D543" s="1"/>
      <c r="E543" s="1"/>
      <c r="F543" s="1"/>
    </row>
    <row r="544" spans="1:6" ht="15.75">
      <c r="A544" s="1"/>
      <c r="B544" s="1"/>
      <c r="C544" s="1"/>
      <c r="D544" s="1"/>
      <c r="E544" s="1"/>
      <c r="F544" s="1"/>
    </row>
    <row r="545" spans="1:6" ht="15.75">
      <c r="A545" s="1"/>
      <c r="B545" s="1"/>
      <c r="C545" s="1"/>
      <c r="D545" s="1"/>
      <c r="E545" s="1"/>
      <c r="F545" s="1"/>
    </row>
    <row r="546" spans="1:6" ht="15.75">
      <c r="A546" s="1"/>
      <c r="B546" s="1"/>
      <c r="C546" s="1"/>
      <c r="D546" s="1"/>
      <c r="E546" s="1"/>
      <c r="F546" s="1"/>
    </row>
    <row r="547" spans="1:6" ht="15.75">
      <c r="A547" s="1"/>
      <c r="B547" s="1"/>
      <c r="C547" s="1"/>
      <c r="D547" s="1"/>
      <c r="E547" s="1"/>
      <c r="F547" s="1"/>
    </row>
    <row r="548" spans="1:6" ht="15.75">
      <c r="A548" s="1"/>
      <c r="B548" s="1"/>
      <c r="C548" s="1"/>
      <c r="D548" s="1"/>
      <c r="E548" s="1"/>
      <c r="F548" s="1"/>
    </row>
    <row r="549" spans="1:6" ht="15.75">
      <c r="A549" s="1"/>
      <c r="B549" s="1"/>
      <c r="C549" s="1"/>
      <c r="D549" s="1"/>
      <c r="E549" s="1"/>
      <c r="F549" s="1"/>
    </row>
    <row r="550" spans="1:6" ht="15.75">
      <c r="A550" s="1"/>
      <c r="B550" s="1"/>
      <c r="C550" s="1"/>
      <c r="D550" s="1"/>
      <c r="E550" s="1"/>
      <c r="F550" s="1"/>
    </row>
    <row r="551" spans="1:6" ht="15.75">
      <c r="A551" s="1"/>
      <c r="B551" s="1"/>
      <c r="C551" s="1"/>
      <c r="D551" s="1"/>
      <c r="E551" s="1"/>
      <c r="F551" s="1"/>
    </row>
    <row r="552" spans="1:6" ht="15.75">
      <c r="A552" s="1"/>
      <c r="B552" s="1"/>
      <c r="C552" s="1"/>
      <c r="D552" s="1"/>
      <c r="E552" s="1"/>
      <c r="F552" s="1"/>
    </row>
    <row r="553" spans="1:6" ht="15.75">
      <c r="A553" s="1"/>
      <c r="B553" s="1"/>
      <c r="C553" s="1"/>
      <c r="D553" s="1"/>
      <c r="E553" s="1"/>
      <c r="F553" s="1"/>
    </row>
    <row r="554" spans="1:6" ht="15.75">
      <c r="A554" s="1"/>
      <c r="B554" s="1"/>
      <c r="C554" s="1"/>
      <c r="D554" s="1"/>
      <c r="E554" s="1"/>
      <c r="F554" s="1"/>
    </row>
    <row r="555" spans="1:6" ht="15.75">
      <c r="A555" s="1"/>
      <c r="B555" s="1"/>
      <c r="C555" s="1"/>
      <c r="D555" s="1"/>
      <c r="E555" s="1"/>
      <c r="F555" s="1"/>
    </row>
    <row r="556" spans="1:6" ht="15.75">
      <c r="A556" s="1"/>
      <c r="B556" s="1"/>
      <c r="C556" s="1"/>
      <c r="D556" s="1"/>
      <c r="E556" s="1"/>
      <c r="F556" s="1"/>
    </row>
    <row r="557" spans="1:6" ht="15.75">
      <c r="A557" s="1"/>
      <c r="B557" s="1"/>
      <c r="C557" s="1"/>
      <c r="D557" s="1"/>
      <c r="E557" s="1"/>
      <c r="F557" s="1"/>
    </row>
    <row r="558" spans="1:6" ht="15.75">
      <c r="A558" s="1"/>
      <c r="B558" s="1"/>
      <c r="C558" s="1"/>
      <c r="D558" s="1"/>
      <c r="E558" s="1"/>
      <c r="F558" s="1"/>
    </row>
    <row r="559" spans="1:6" ht="15.75">
      <c r="A559" s="1"/>
      <c r="B559" s="1"/>
      <c r="C559" s="1"/>
      <c r="D559" s="1"/>
      <c r="E559" s="1"/>
      <c r="F559" s="1"/>
    </row>
    <row r="560" spans="1:6" ht="15.75">
      <c r="A560" s="1"/>
      <c r="B560" s="1"/>
      <c r="C560" s="1"/>
      <c r="D560" s="1"/>
      <c r="E560" s="1"/>
      <c r="F560" s="1"/>
    </row>
    <row r="561" spans="1:6" ht="15.75">
      <c r="A561" s="1"/>
      <c r="B561" s="1"/>
      <c r="C561" s="1"/>
      <c r="D561" s="1"/>
      <c r="E561" s="1"/>
      <c r="F561" s="1"/>
    </row>
    <row r="562" spans="1:6" ht="15.75">
      <c r="A562" s="1"/>
      <c r="B562" s="1"/>
      <c r="C562" s="1"/>
      <c r="D562" s="1"/>
      <c r="E562" s="1"/>
      <c r="F562" s="1"/>
    </row>
    <row r="563" spans="1:6" ht="15.75">
      <c r="A563" s="1"/>
      <c r="B563" s="1"/>
      <c r="C563" s="1"/>
      <c r="D563" s="1"/>
      <c r="E563" s="1"/>
      <c r="F563" s="1"/>
    </row>
    <row r="564" spans="1:6" ht="15.75">
      <c r="A564" s="1"/>
      <c r="B564" s="1"/>
      <c r="C564" s="1"/>
      <c r="D564" s="1"/>
      <c r="E564" s="1"/>
      <c r="F564" s="1"/>
    </row>
    <row r="565" spans="1:6" ht="15.75">
      <c r="A565" s="1"/>
      <c r="B565" s="1"/>
      <c r="C565" s="1"/>
      <c r="D565" s="1"/>
      <c r="E565" s="1"/>
      <c r="F565" s="1"/>
    </row>
    <row r="566" spans="1:6" ht="15.75">
      <c r="A566" s="1"/>
      <c r="B566" s="1"/>
      <c r="C566" s="1"/>
      <c r="D566" s="1"/>
      <c r="E566" s="1"/>
      <c r="F566" s="1"/>
    </row>
    <row r="567" spans="1:6" ht="15.75">
      <c r="A567" s="1"/>
      <c r="B567" s="1"/>
      <c r="C567" s="1"/>
      <c r="D567" s="1"/>
      <c r="E567" s="1"/>
      <c r="F567" s="1"/>
    </row>
    <row r="568" spans="1:6" ht="15.75">
      <c r="A568" s="1"/>
      <c r="B568" s="1"/>
      <c r="C568" s="1"/>
      <c r="D568" s="1"/>
      <c r="E568" s="1"/>
      <c r="F568" s="1"/>
    </row>
    <row r="569" spans="1:6" ht="15.75">
      <c r="A569" s="1"/>
      <c r="B569" s="1"/>
      <c r="C569" s="1"/>
      <c r="D569" s="1"/>
      <c r="E569" s="1"/>
      <c r="F569" s="1"/>
    </row>
    <row r="570" spans="1:6" ht="15.75">
      <c r="A570" s="1"/>
      <c r="B570" s="1"/>
      <c r="C570" s="1"/>
      <c r="D570" s="1"/>
      <c r="E570" s="1"/>
      <c r="F570" s="1"/>
    </row>
    <row r="571" spans="1:6" ht="15.75">
      <c r="A571" s="1"/>
      <c r="B571" s="1"/>
      <c r="C571" s="1"/>
      <c r="D571" s="1"/>
      <c r="E571" s="1"/>
      <c r="F571" s="1"/>
    </row>
    <row r="572" spans="1:6" ht="15.75">
      <c r="A572" s="1"/>
      <c r="B572" s="1"/>
      <c r="C572" s="1"/>
      <c r="D572" s="1"/>
      <c r="E572" s="1"/>
      <c r="F572" s="1"/>
    </row>
    <row r="573" spans="1:6" ht="15.75">
      <c r="A573" s="1"/>
      <c r="B573" s="1"/>
      <c r="C573" s="1"/>
      <c r="D573" s="1"/>
      <c r="E573" s="1"/>
      <c r="F573" s="1"/>
    </row>
    <row r="574" spans="1:6" ht="15.75">
      <c r="A574" s="1"/>
      <c r="B574" s="1"/>
      <c r="C574" s="1"/>
      <c r="D574" s="1"/>
      <c r="E574" s="1"/>
      <c r="F574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  <row r="880" spans="1:6" ht="15.75">
      <c r="A880" s="1"/>
      <c r="B880" s="1"/>
      <c r="C880" s="1"/>
      <c r="D880" s="1"/>
      <c r="E880" s="1"/>
      <c r="F880" s="1"/>
    </row>
    <row r="881" spans="1:6" ht="15.75">
      <c r="A881" s="1"/>
      <c r="B881" s="1"/>
      <c r="C881" s="1"/>
      <c r="D881" s="1"/>
      <c r="E881" s="1"/>
      <c r="F881" s="1"/>
    </row>
    <row r="882" spans="1:6" ht="15.75">
      <c r="A882" s="1"/>
      <c r="B882" s="1"/>
      <c r="C882" s="1"/>
      <c r="D882" s="1"/>
      <c r="E882" s="1"/>
      <c r="F882" s="1"/>
    </row>
    <row r="883" spans="1:6" ht="15.75">
      <c r="A883" s="1"/>
      <c r="B883" s="1"/>
      <c r="C883" s="1"/>
      <c r="D883" s="1"/>
      <c r="E883" s="1"/>
      <c r="F883" s="1"/>
    </row>
    <row r="884" spans="1:6" ht="15.75">
      <c r="A884" s="1"/>
      <c r="B884" s="1"/>
      <c r="C884" s="1"/>
      <c r="D884" s="1"/>
      <c r="E884" s="1"/>
      <c r="F884" s="1"/>
    </row>
    <row r="885" spans="1:6" ht="15.75">
      <c r="A885" s="1"/>
      <c r="B885" s="1"/>
      <c r="C885" s="1"/>
      <c r="D885" s="1"/>
      <c r="E885" s="1"/>
      <c r="F885" s="1"/>
    </row>
    <row r="886" spans="1:6" ht="15.75">
      <c r="A886" s="1"/>
      <c r="B886" s="1"/>
      <c r="C886" s="1"/>
      <c r="D886" s="1"/>
      <c r="E886" s="1"/>
      <c r="F886" s="1"/>
    </row>
    <row r="887" spans="1:6" ht="15.75">
      <c r="A887" s="1"/>
      <c r="B887" s="1"/>
      <c r="C887" s="1"/>
      <c r="D887" s="1"/>
      <c r="E887" s="1"/>
      <c r="F887" s="1"/>
    </row>
    <row r="888" spans="1:6" ht="15.75">
      <c r="A888" s="1"/>
      <c r="B888" s="1"/>
      <c r="C888" s="1"/>
      <c r="D888" s="1"/>
      <c r="E888" s="1"/>
      <c r="F888" s="1"/>
    </row>
    <row r="889" spans="1:6" ht="15.75">
      <c r="A889" s="1"/>
      <c r="B889" s="1"/>
      <c r="C889" s="1"/>
      <c r="D889" s="1"/>
      <c r="E889" s="1"/>
      <c r="F889" s="1"/>
    </row>
    <row r="890" spans="1:6" ht="15.75">
      <c r="A890" s="1"/>
      <c r="B890" s="1"/>
      <c r="C890" s="1"/>
      <c r="D890" s="1"/>
      <c r="E890" s="1"/>
      <c r="F890" s="1"/>
    </row>
    <row r="891" spans="1:6" ht="15.75">
      <c r="A891" s="1"/>
      <c r="B891" s="1"/>
      <c r="C891" s="1"/>
      <c r="D891" s="1"/>
      <c r="E891" s="1"/>
      <c r="F891" s="1"/>
    </row>
    <row r="892" spans="1:6" ht="15.75">
      <c r="A892" s="1"/>
      <c r="B892" s="1"/>
      <c r="C892" s="1"/>
      <c r="D892" s="1"/>
      <c r="E892" s="1"/>
      <c r="F892" s="1"/>
    </row>
    <row r="893" spans="1:6" ht="15.75">
      <c r="A893" s="1"/>
      <c r="B893" s="1"/>
      <c r="C893" s="1"/>
      <c r="D893" s="1"/>
      <c r="E893" s="1"/>
      <c r="F893" s="1"/>
    </row>
    <row r="894" spans="1:6" ht="15.75">
      <c r="A894" s="1"/>
      <c r="B894" s="1"/>
      <c r="C894" s="1"/>
      <c r="D894" s="1"/>
      <c r="E894" s="1"/>
      <c r="F894" s="1"/>
    </row>
    <row r="895" spans="1:6" ht="15.75">
      <c r="A895" s="1"/>
      <c r="B895" s="1"/>
      <c r="C895" s="1"/>
      <c r="D895" s="1"/>
      <c r="E895" s="1"/>
      <c r="F895" s="1"/>
    </row>
    <row r="896" spans="1:6" ht="15.75">
      <c r="A896" s="1"/>
      <c r="B896" s="1"/>
      <c r="C896" s="1"/>
      <c r="D896" s="1"/>
      <c r="E896" s="1"/>
      <c r="F896" s="1"/>
    </row>
    <row r="897" spans="1:6" ht="15.75">
      <c r="A897" s="1"/>
      <c r="B897" s="1"/>
      <c r="C897" s="1"/>
      <c r="D897" s="1"/>
      <c r="E897" s="1"/>
      <c r="F897" s="1"/>
    </row>
    <row r="898" spans="1:6" ht="15.75">
      <c r="A898" s="1"/>
      <c r="B898" s="1"/>
      <c r="C898" s="1"/>
      <c r="D898" s="1"/>
      <c r="E898" s="1"/>
      <c r="F898" s="1"/>
    </row>
    <row r="899" spans="1:6" ht="15.75">
      <c r="A899" s="1"/>
      <c r="B899" s="1"/>
      <c r="C899" s="1"/>
      <c r="D899" s="1"/>
      <c r="E899" s="1"/>
      <c r="F899" s="1"/>
    </row>
    <row r="900" spans="1:6" ht="15.75">
      <c r="A900" s="1"/>
      <c r="B900" s="1"/>
      <c r="C900" s="1"/>
      <c r="D900" s="1"/>
      <c r="E900" s="1"/>
      <c r="F900" s="1"/>
    </row>
    <row r="901" spans="1:6" ht="15.75">
      <c r="A901" s="1"/>
      <c r="B901" s="1"/>
      <c r="C901" s="1"/>
      <c r="D901" s="1"/>
      <c r="E901" s="1"/>
      <c r="F901" s="1"/>
    </row>
    <row r="902" spans="1:6" ht="15.75">
      <c r="A902" s="1"/>
      <c r="B902" s="1"/>
      <c r="C902" s="1"/>
      <c r="D902" s="1"/>
      <c r="E902" s="1"/>
      <c r="F902" s="1"/>
    </row>
    <row r="903" spans="1:6" ht="15.75">
      <c r="A903" s="1"/>
      <c r="B903" s="1"/>
      <c r="C903" s="1"/>
      <c r="D903" s="1"/>
      <c r="E903" s="1"/>
      <c r="F903" s="1"/>
    </row>
    <row r="904" spans="1:6" ht="15.75">
      <c r="A904" s="1"/>
      <c r="B904" s="1"/>
      <c r="C904" s="1"/>
      <c r="D904" s="1"/>
      <c r="E904" s="1"/>
      <c r="F904" s="1"/>
    </row>
    <row r="905" spans="1:6" ht="15.75">
      <c r="A905" s="1"/>
      <c r="B905" s="1"/>
      <c r="C905" s="1"/>
      <c r="D905" s="1"/>
      <c r="E905" s="1"/>
      <c r="F905" s="1"/>
    </row>
    <row r="906" spans="1:6" ht="15.75">
      <c r="A906" s="1"/>
      <c r="B906" s="1"/>
      <c r="C906" s="1"/>
      <c r="D906" s="1"/>
      <c r="E906" s="1"/>
      <c r="F906" s="1"/>
    </row>
    <row r="907" spans="1:6" ht="15.75">
      <c r="A907" s="1"/>
      <c r="B907" s="1"/>
      <c r="C907" s="1"/>
      <c r="D907" s="1"/>
      <c r="E907" s="1"/>
      <c r="F907" s="1"/>
    </row>
    <row r="908" spans="1:6" ht="15.75">
      <c r="A908" s="1"/>
      <c r="B908" s="1"/>
      <c r="C908" s="1"/>
      <c r="D908" s="1"/>
      <c r="E908" s="1"/>
      <c r="F908" s="1"/>
    </row>
    <row r="909" spans="1:6" ht="15.75">
      <c r="A909" s="1"/>
      <c r="B909" s="1"/>
      <c r="C909" s="1"/>
      <c r="D909" s="1"/>
      <c r="E909" s="1"/>
      <c r="F909" s="1"/>
    </row>
    <row r="910" spans="1:6" ht="15.75">
      <c r="A910" s="1"/>
      <c r="B910" s="1"/>
      <c r="C910" s="1"/>
      <c r="D910" s="1"/>
      <c r="E910" s="1"/>
      <c r="F910" s="1"/>
    </row>
    <row r="911" spans="1:6" ht="15.75">
      <c r="A911" s="1"/>
      <c r="B911" s="1"/>
      <c r="C911" s="1"/>
      <c r="D911" s="1"/>
      <c r="E911" s="1"/>
      <c r="F911" s="1"/>
    </row>
    <row r="912" spans="1:6" ht="15.75">
      <c r="A912" s="1"/>
      <c r="B912" s="1"/>
      <c r="C912" s="1"/>
      <c r="D912" s="1"/>
      <c r="E912" s="1"/>
      <c r="F912" s="1"/>
    </row>
    <row r="913" spans="1:6" ht="15.75">
      <c r="A913" s="1"/>
      <c r="B913" s="1"/>
      <c r="C913" s="1"/>
      <c r="D913" s="1"/>
      <c r="E913" s="1"/>
      <c r="F913" s="1"/>
    </row>
    <row r="914" spans="1:6" ht="15.75">
      <c r="A914" s="1"/>
      <c r="B914" s="1"/>
      <c r="C914" s="1"/>
      <c r="D914" s="1"/>
      <c r="E914" s="1"/>
      <c r="F914" s="1"/>
    </row>
    <row r="915" spans="1:6" ht="15.75">
      <c r="A915" s="1"/>
      <c r="B915" s="1"/>
      <c r="C915" s="1"/>
      <c r="D915" s="1"/>
      <c r="E915" s="1"/>
      <c r="F915" s="1"/>
    </row>
    <row r="916" spans="1:6" ht="15.75">
      <c r="A916" s="1"/>
      <c r="B916" s="1"/>
      <c r="C916" s="1"/>
      <c r="D916" s="1"/>
      <c r="E916" s="1"/>
      <c r="F916" s="1"/>
    </row>
    <row r="917" spans="1:6" ht="15.75">
      <c r="A917" s="1"/>
      <c r="B917" s="1"/>
      <c r="C917" s="1"/>
      <c r="D917" s="1"/>
      <c r="E917" s="1"/>
      <c r="F917" s="1"/>
    </row>
    <row r="918" spans="1:6" ht="15.75">
      <c r="A918" s="1"/>
      <c r="B918" s="1"/>
      <c r="C918" s="1"/>
      <c r="D918" s="1"/>
      <c r="E918" s="1"/>
      <c r="F918" s="1"/>
    </row>
    <row r="919" spans="1:6" ht="15.75">
      <c r="A919" s="1"/>
      <c r="B919" s="1"/>
      <c r="C919" s="1"/>
      <c r="D919" s="1"/>
      <c r="E919" s="1"/>
      <c r="F919" s="1"/>
    </row>
    <row r="920" spans="1:6" ht="15.75">
      <c r="A920" s="1"/>
      <c r="B920" s="1"/>
      <c r="C920" s="1"/>
      <c r="D920" s="1"/>
      <c r="E920" s="1"/>
      <c r="F920" s="1"/>
    </row>
    <row r="921" spans="1:6" ht="15.75">
      <c r="A921" s="1"/>
      <c r="B921" s="1"/>
      <c r="C921" s="1"/>
      <c r="D921" s="1"/>
      <c r="E921" s="1"/>
      <c r="F921" s="1"/>
    </row>
    <row r="922" spans="1:6" ht="15.75">
      <c r="A922" s="1"/>
      <c r="B922" s="1"/>
      <c r="C922" s="1"/>
      <c r="D922" s="1"/>
      <c r="E922" s="1"/>
      <c r="F922" s="1"/>
    </row>
    <row r="923" spans="1:6" ht="15.75">
      <c r="A923" s="1"/>
      <c r="B923" s="1"/>
      <c r="C923" s="1"/>
      <c r="D923" s="1"/>
      <c r="E923" s="1"/>
      <c r="F923" s="1"/>
    </row>
    <row r="924" spans="1:6" ht="15.75">
      <c r="A924" s="1"/>
      <c r="B924" s="1"/>
      <c r="C924" s="1"/>
      <c r="D924" s="1"/>
      <c r="E924" s="1"/>
      <c r="F924" s="1"/>
    </row>
    <row r="925" spans="1:6" ht="15.75">
      <c r="A925" s="1"/>
      <c r="B925" s="1"/>
      <c r="C925" s="1"/>
      <c r="D925" s="1"/>
      <c r="E925" s="1"/>
      <c r="F925" s="1"/>
    </row>
    <row r="926" spans="1:6" ht="15.75">
      <c r="A926" s="1"/>
      <c r="B926" s="1"/>
      <c r="C926" s="1"/>
      <c r="D926" s="1"/>
      <c r="E926" s="1"/>
      <c r="F926" s="1"/>
    </row>
    <row r="927" spans="1:6" ht="15.75">
      <c r="A927" s="1"/>
      <c r="B927" s="1"/>
      <c r="C927" s="1"/>
      <c r="D927" s="1"/>
      <c r="E927" s="1"/>
      <c r="F927" s="1"/>
    </row>
    <row r="928" spans="1:6" ht="15.75">
      <c r="A928" s="1"/>
      <c r="B928" s="1"/>
      <c r="C928" s="1"/>
      <c r="D928" s="1"/>
      <c r="E928" s="1"/>
      <c r="F928" s="1"/>
    </row>
    <row r="929" spans="1:6" ht="15.75">
      <c r="A929" s="1"/>
      <c r="B929" s="1"/>
      <c r="C929" s="1"/>
      <c r="D929" s="1"/>
      <c r="E929" s="1"/>
      <c r="F929" s="1"/>
    </row>
    <row r="930" spans="1:6" ht="15.75">
      <c r="A930" s="1"/>
      <c r="B930" s="1"/>
      <c r="C930" s="1"/>
      <c r="D930" s="1"/>
      <c r="E930" s="1"/>
      <c r="F930" s="1"/>
    </row>
    <row r="931" spans="1:6" ht="15.75">
      <c r="A931" s="1"/>
      <c r="B931" s="1"/>
      <c r="C931" s="1"/>
      <c r="D931" s="1"/>
      <c r="E931" s="1"/>
      <c r="F931" s="1"/>
    </row>
    <row r="932" spans="1:6" ht="15.75">
      <c r="A932" s="1"/>
      <c r="B932" s="1"/>
      <c r="C932" s="1"/>
      <c r="D932" s="1"/>
      <c r="E932" s="1"/>
      <c r="F932" s="1"/>
    </row>
    <row r="933" spans="1:6" ht="15.75">
      <c r="A933" s="1"/>
      <c r="B933" s="1"/>
      <c r="C933" s="1"/>
      <c r="D933" s="1"/>
      <c r="E933" s="1"/>
      <c r="F933" s="1"/>
    </row>
    <row r="934" spans="1:6" ht="15.75">
      <c r="A934" s="1"/>
      <c r="B934" s="1"/>
      <c r="C934" s="1"/>
      <c r="D934" s="1"/>
      <c r="E934" s="1"/>
      <c r="F934" s="1"/>
    </row>
    <row r="935" spans="1:6" ht="15.75">
      <c r="A935" s="1"/>
      <c r="B935" s="1"/>
      <c r="C935" s="1"/>
      <c r="D935" s="1"/>
      <c r="E935" s="1"/>
      <c r="F935" s="1"/>
    </row>
    <row r="936" spans="1:6" ht="15.75">
      <c r="A936" s="1"/>
      <c r="B936" s="1"/>
      <c r="C936" s="1"/>
      <c r="D936" s="1"/>
      <c r="E936" s="1"/>
      <c r="F936" s="1"/>
    </row>
    <row r="937" spans="1:6" ht="15.75">
      <c r="A937" s="1"/>
      <c r="B937" s="1"/>
      <c r="C937" s="1"/>
      <c r="D937" s="1"/>
      <c r="E937" s="1"/>
      <c r="F937" s="1"/>
    </row>
    <row r="938" spans="1:6" ht="15.75">
      <c r="A938" s="1"/>
      <c r="B938" s="1"/>
      <c r="C938" s="1"/>
      <c r="D938" s="1"/>
      <c r="E938" s="1"/>
      <c r="F938" s="1"/>
    </row>
    <row r="939" spans="1:6" ht="15.75">
      <c r="A939" s="1"/>
      <c r="B939" s="1"/>
      <c r="C939" s="1"/>
      <c r="D939" s="1"/>
      <c r="E939" s="1"/>
      <c r="F939" s="1"/>
    </row>
    <row r="940" spans="1:6" ht="15.75">
      <c r="A940" s="1"/>
      <c r="B940" s="1"/>
      <c r="C940" s="1"/>
      <c r="D940" s="1"/>
      <c r="E940" s="1"/>
      <c r="F940" s="1"/>
    </row>
    <row r="941" spans="1:6" ht="15.75">
      <c r="A941" s="1"/>
      <c r="B941" s="1"/>
      <c r="C941" s="1"/>
      <c r="D941" s="1"/>
      <c r="E941" s="1"/>
      <c r="F941" s="1"/>
    </row>
    <row r="942" spans="1:6" ht="15.75">
      <c r="A942" s="1"/>
      <c r="B942" s="1"/>
      <c r="C942" s="1"/>
      <c r="D942" s="1"/>
      <c r="E942" s="1"/>
      <c r="F942" s="1"/>
    </row>
    <row r="943" spans="1:6" ht="15.75">
      <c r="A943" s="1"/>
      <c r="B943" s="1"/>
      <c r="C943" s="1"/>
      <c r="D943" s="1"/>
      <c r="E943" s="1"/>
      <c r="F943" s="1"/>
    </row>
    <row r="944" spans="1:6" ht="15.75">
      <c r="A944" s="1"/>
      <c r="B944" s="1"/>
      <c r="C944" s="1"/>
      <c r="D944" s="1"/>
      <c r="E944" s="1"/>
      <c r="F944" s="1"/>
    </row>
    <row r="945" spans="1:6" ht="15.75">
      <c r="A945" s="1"/>
      <c r="B945" s="1"/>
      <c r="C945" s="1"/>
      <c r="D945" s="1"/>
      <c r="E945" s="1"/>
      <c r="F945" s="1"/>
    </row>
    <row r="946" spans="1:6" ht="15.75">
      <c r="A946" s="1"/>
      <c r="B946" s="1"/>
      <c r="C946" s="1"/>
      <c r="D946" s="1"/>
      <c r="E946" s="1"/>
      <c r="F946" s="1"/>
    </row>
    <row r="947" spans="1:6" ht="15.75">
      <c r="A947" s="1"/>
      <c r="B947" s="1"/>
      <c r="C947" s="1"/>
      <c r="D947" s="1"/>
      <c r="E947" s="1"/>
      <c r="F947" s="1"/>
    </row>
    <row r="948" spans="1:6" ht="15.75">
      <c r="A948" s="1"/>
      <c r="B948" s="1"/>
      <c r="C948" s="1"/>
      <c r="D948" s="1"/>
      <c r="E948" s="1"/>
      <c r="F948" s="1"/>
    </row>
    <row r="949" spans="1:6" ht="15.75">
      <c r="A949" s="1"/>
      <c r="B949" s="1"/>
      <c r="C949" s="1"/>
      <c r="D949" s="1"/>
      <c r="E949" s="1"/>
      <c r="F949" s="1"/>
    </row>
    <row r="950" spans="1:6" ht="15.75">
      <c r="A950" s="1"/>
      <c r="B950" s="1"/>
      <c r="C950" s="1"/>
      <c r="D950" s="1"/>
      <c r="E950" s="1"/>
      <c r="F950" s="1"/>
    </row>
    <row r="951" spans="1:6" ht="15.75">
      <c r="A951" s="1"/>
      <c r="B951" s="1"/>
      <c r="C951" s="1"/>
      <c r="D951" s="1"/>
      <c r="E951" s="1"/>
      <c r="F951" s="1"/>
    </row>
    <row r="952" spans="1:6" ht="15.75">
      <c r="A952" s="1"/>
      <c r="B952" s="1"/>
      <c r="C952" s="1"/>
      <c r="D952" s="1"/>
      <c r="E952" s="1"/>
      <c r="F952" s="1"/>
    </row>
    <row r="953" spans="1:6" ht="15.75">
      <c r="A953" s="1"/>
      <c r="B953" s="1"/>
      <c r="C953" s="1"/>
      <c r="D953" s="1"/>
      <c r="E953" s="1"/>
      <c r="F953" s="1"/>
    </row>
    <row r="954" spans="1:6" ht="15.75">
      <c r="A954" s="1"/>
      <c r="B954" s="1"/>
      <c r="C954" s="1"/>
      <c r="D954" s="1"/>
      <c r="E954" s="1"/>
      <c r="F954" s="1"/>
    </row>
    <row r="955" spans="1:6" ht="15.75">
      <c r="A955" s="1"/>
      <c r="B955" s="1"/>
      <c r="C955" s="1"/>
      <c r="D955" s="1"/>
      <c r="E955" s="1"/>
      <c r="F955" s="1"/>
    </row>
    <row r="956" spans="1:6" ht="15.75">
      <c r="A956" s="1"/>
      <c r="B956" s="1"/>
      <c r="C956" s="1"/>
      <c r="D956" s="1"/>
      <c r="E956" s="1"/>
      <c r="F956" s="1"/>
    </row>
    <row r="957" spans="1:6" ht="15.75">
      <c r="A957" s="1"/>
      <c r="B957" s="1"/>
      <c r="C957" s="1"/>
      <c r="D957" s="1"/>
      <c r="E957" s="1"/>
      <c r="F957" s="1"/>
    </row>
    <row r="958" spans="1:6" ht="15.75">
      <c r="A958" s="1"/>
      <c r="B958" s="1"/>
      <c r="C958" s="1"/>
      <c r="D958" s="1"/>
      <c r="E958" s="1"/>
      <c r="F958" s="1"/>
    </row>
    <row r="959" spans="1:6" ht="15.75">
      <c r="A959" s="1"/>
      <c r="B959" s="1"/>
      <c r="C959" s="1"/>
      <c r="D959" s="1"/>
      <c r="E959" s="1"/>
      <c r="F959" s="1"/>
    </row>
    <row r="960" spans="1:6" ht="15.75">
      <c r="A960" s="1"/>
      <c r="B960" s="1"/>
      <c r="C960" s="1"/>
      <c r="D960" s="1"/>
      <c r="E960" s="1"/>
      <c r="F960" s="1"/>
    </row>
    <row r="961" spans="1:6" ht="15.75">
      <c r="A961" s="1"/>
      <c r="B961" s="1"/>
      <c r="C961" s="1"/>
      <c r="D961" s="1"/>
      <c r="E961" s="1"/>
      <c r="F961" s="1"/>
    </row>
    <row r="962" spans="1:6" ht="15.75">
      <c r="A962" s="1"/>
      <c r="B962" s="1"/>
      <c r="C962" s="1"/>
      <c r="D962" s="1"/>
      <c r="E962" s="1"/>
      <c r="F962" s="1"/>
    </row>
    <row r="963" spans="1:6" ht="15.75">
      <c r="A963" s="1"/>
      <c r="B963" s="1"/>
      <c r="C963" s="1"/>
      <c r="D963" s="1"/>
      <c r="E963" s="1"/>
      <c r="F963" s="1"/>
    </row>
    <row r="964" spans="1:6" ht="15.75">
      <c r="A964" s="1"/>
      <c r="B964" s="1"/>
      <c r="C964" s="1"/>
      <c r="D964" s="1"/>
      <c r="E964" s="1"/>
      <c r="F964" s="1"/>
    </row>
    <row r="965" spans="1:6" ht="15.75">
      <c r="A965" s="1"/>
      <c r="B965" s="1"/>
      <c r="C965" s="1"/>
      <c r="D965" s="1"/>
      <c r="E965" s="1"/>
      <c r="F965" s="1"/>
    </row>
    <row r="966" spans="1:6" ht="15.75">
      <c r="A966" s="1"/>
      <c r="B966" s="1"/>
      <c r="C966" s="1"/>
      <c r="D966" s="1"/>
      <c r="E966" s="1"/>
      <c r="F966" s="1"/>
    </row>
    <row r="967" spans="1:6" ht="15.75">
      <c r="A967" s="1"/>
      <c r="B967" s="1"/>
      <c r="C967" s="1"/>
      <c r="D967" s="1"/>
      <c r="E967" s="1"/>
      <c r="F967" s="1"/>
    </row>
    <row r="968" spans="1:6" ht="15.75">
      <c r="A968" s="1"/>
      <c r="B968" s="1"/>
      <c r="C968" s="1"/>
      <c r="D968" s="1"/>
      <c r="E968" s="1"/>
      <c r="F968" s="1"/>
    </row>
    <row r="969" spans="1:6" ht="15.75">
      <c r="A969" s="1"/>
      <c r="B969" s="1"/>
      <c r="C969" s="1"/>
      <c r="D969" s="1"/>
      <c r="E969" s="1"/>
      <c r="F969" s="1"/>
    </row>
    <row r="970" spans="1:6" ht="15.75">
      <c r="A970" s="1"/>
      <c r="B970" s="1"/>
      <c r="C970" s="1"/>
      <c r="D970" s="1"/>
      <c r="E970" s="1"/>
      <c r="F970" s="1"/>
    </row>
    <row r="971" spans="1:6" ht="15.75">
      <c r="A971" s="1"/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1"/>
      <c r="F972" s="1"/>
    </row>
    <row r="973" spans="1:6" ht="15.75">
      <c r="A973" s="1"/>
      <c r="B973" s="1"/>
      <c r="C973" s="1"/>
      <c r="D973" s="1"/>
      <c r="E973" s="1"/>
      <c r="F973" s="1"/>
    </row>
    <row r="974" spans="1:6" ht="15.75">
      <c r="A974" s="1"/>
      <c r="B974" s="1"/>
      <c r="C974" s="1"/>
      <c r="D974" s="1"/>
      <c r="E974" s="1"/>
      <c r="F974" s="1"/>
    </row>
    <row r="975" spans="1:6" ht="15.75">
      <c r="A975" s="1"/>
      <c r="B975" s="1"/>
      <c r="C975" s="1"/>
      <c r="D975" s="1"/>
      <c r="E975" s="1"/>
      <c r="F975" s="1"/>
    </row>
    <row r="976" spans="1:6" ht="15.75">
      <c r="A976" s="1"/>
      <c r="B976" s="1"/>
      <c r="C976" s="1"/>
      <c r="D976" s="1"/>
      <c r="E976" s="1"/>
      <c r="F976" s="1"/>
    </row>
    <row r="977" spans="1:6" ht="15.75">
      <c r="A977" s="1"/>
      <c r="B977" s="1"/>
      <c r="C977" s="1"/>
      <c r="D977" s="1"/>
      <c r="E977" s="1"/>
      <c r="F977" s="1"/>
    </row>
    <row r="978" spans="1:6" ht="15.75">
      <c r="A978" s="1"/>
      <c r="B978" s="1"/>
      <c r="C978" s="1"/>
      <c r="D978" s="1"/>
      <c r="E978" s="1"/>
      <c r="F978" s="1"/>
    </row>
    <row r="979" spans="1:6" ht="15.75">
      <c r="A979" s="1"/>
      <c r="B979" s="1"/>
      <c r="C979" s="1"/>
      <c r="D979" s="1"/>
      <c r="E979" s="1"/>
      <c r="F979" s="1"/>
    </row>
    <row r="980" spans="1:6" ht="15.75">
      <c r="A980" s="1"/>
      <c r="B980" s="1"/>
      <c r="C980" s="1"/>
      <c r="D980" s="1"/>
      <c r="E980" s="1"/>
      <c r="F980" s="1"/>
    </row>
    <row r="981" spans="1:6" ht="15.75">
      <c r="A981" s="1"/>
      <c r="B981" s="1"/>
      <c r="C981" s="1"/>
      <c r="D981" s="1"/>
      <c r="E981" s="1"/>
      <c r="F981" s="1"/>
    </row>
    <row r="982" spans="1:6" ht="15.75">
      <c r="A982" s="1"/>
      <c r="B982" s="1"/>
      <c r="C982" s="1"/>
      <c r="D982" s="1"/>
      <c r="E982" s="1"/>
      <c r="F982" s="1"/>
    </row>
    <row r="983" spans="1:6" ht="15.75">
      <c r="A983" s="1"/>
      <c r="B983" s="1"/>
      <c r="C983" s="1"/>
      <c r="D983" s="1"/>
      <c r="E983" s="1"/>
      <c r="F983" s="1"/>
    </row>
    <row r="984" spans="1:6" ht="15.75">
      <c r="A984" s="1"/>
      <c r="B984" s="1"/>
      <c r="C984" s="1"/>
      <c r="D984" s="1"/>
      <c r="E984" s="1"/>
      <c r="F984" s="1"/>
    </row>
    <row r="985" spans="1:6" ht="15.75">
      <c r="A985" s="1"/>
      <c r="B985" s="1"/>
      <c r="C985" s="1"/>
      <c r="D985" s="1"/>
      <c r="E985" s="1"/>
      <c r="F985" s="1"/>
    </row>
    <row r="986" spans="1:6" ht="15.75">
      <c r="A986" s="1"/>
      <c r="B986" s="1"/>
      <c r="C986" s="1"/>
      <c r="D986" s="1"/>
      <c r="E986" s="1"/>
      <c r="F986" s="1"/>
    </row>
    <row r="987" spans="1:6" ht="15.75">
      <c r="A987" s="1"/>
      <c r="B987" s="1"/>
      <c r="C987" s="1"/>
      <c r="D987" s="1"/>
      <c r="E987" s="1"/>
      <c r="F987" s="1"/>
    </row>
    <row r="988" spans="1:6" ht="15.75">
      <c r="A988" s="1"/>
      <c r="B988" s="1"/>
      <c r="C988" s="1"/>
      <c r="D988" s="1"/>
      <c r="E988" s="1"/>
      <c r="F988" s="1"/>
    </row>
    <row r="989" spans="1:6" ht="15.75">
      <c r="A989" s="1"/>
      <c r="B989" s="1"/>
      <c r="C989" s="1"/>
      <c r="D989" s="1"/>
      <c r="E989" s="1"/>
      <c r="F989" s="1"/>
    </row>
    <row r="990" spans="1:6" ht="15.75">
      <c r="A990" s="1"/>
      <c r="B990" s="1"/>
      <c r="C990" s="1"/>
      <c r="D990" s="1"/>
      <c r="E990" s="1"/>
      <c r="F990" s="1"/>
    </row>
    <row r="991" spans="1:6" ht="15.75">
      <c r="A991" s="1"/>
      <c r="B991" s="1"/>
      <c r="C991" s="1"/>
      <c r="D991" s="1"/>
      <c r="E991" s="1"/>
      <c r="F991" s="1"/>
    </row>
    <row r="992" spans="1:6" ht="15.75">
      <c r="A992" s="1"/>
      <c r="B992" s="1"/>
      <c r="C992" s="1"/>
      <c r="D992" s="1"/>
      <c r="E992" s="1"/>
      <c r="F992" s="1"/>
    </row>
    <row r="993" spans="1:6" ht="15.75">
      <c r="A993" s="1"/>
      <c r="B993" s="1"/>
      <c r="C993" s="1"/>
      <c r="D993" s="1"/>
      <c r="E993" s="1"/>
      <c r="F993" s="1"/>
    </row>
    <row r="994" spans="1:6" ht="15.75">
      <c r="A994" s="1"/>
      <c r="B994" s="1"/>
      <c r="C994" s="1"/>
      <c r="D994" s="1"/>
      <c r="E994" s="1"/>
      <c r="F994" s="1"/>
    </row>
    <row r="995" spans="1:6" ht="15.75">
      <c r="A995" s="1"/>
      <c r="B995" s="1"/>
      <c r="C995" s="1"/>
      <c r="D995" s="1"/>
      <c r="E995" s="1"/>
      <c r="F995" s="1"/>
    </row>
    <row r="996" spans="1:6" ht="15.75">
      <c r="A996" s="1"/>
      <c r="B996" s="1"/>
      <c r="C996" s="1"/>
      <c r="D996" s="1"/>
      <c r="E996" s="1"/>
      <c r="F996" s="1"/>
    </row>
    <row r="997" spans="1:6" ht="15.75">
      <c r="A997" s="1"/>
      <c r="B997" s="1"/>
      <c r="C997" s="1"/>
      <c r="D997" s="1"/>
      <c r="E997" s="1"/>
      <c r="F997" s="1"/>
    </row>
    <row r="998" spans="1:6" ht="15.75">
      <c r="A998" s="1"/>
      <c r="B998" s="1"/>
      <c r="C998" s="1"/>
      <c r="D998" s="1"/>
      <c r="E998" s="1"/>
      <c r="F998" s="1"/>
    </row>
    <row r="999" spans="1:6" ht="15.75">
      <c r="A999" s="1"/>
      <c r="B999" s="1"/>
      <c r="C999" s="1"/>
      <c r="D999" s="1"/>
      <c r="E999" s="1"/>
      <c r="F999" s="1"/>
    </row>
    <row r="1000" spans="1:6" ht="15.75">
      <c r="A1000" s="1"/>
      <c r="B1000" s="1"/>
      <c r="C1000" s="1"/>
      <c r="D1000" s="1"/>
      <c r="E1000" s="1"/>
      <c r="F1000" s="1"/>
    </row>
    <row r="1001" spans="1:6" ht="15.75">
      <c r="A1001" s="1"/>
      <c r="B1001" s="1"/>
      <c r="C1001" s="1"/>
      <c r="D1001" s="1"/>
      <c r="E1001" s="1"/>
      <c r="F1001" s="1"/>
    </row>
    <row r="1002" spans="1:6" ht="15.75">
      <c r="A1002" s="1"/>
      <c r="B1002" s="1"/>
      <c r="C1002" s="1"/>
      <c r="D1002" s="1"/>
      <c r="E1002" s="1"/>
      <c r="F1002" s="1"/>
    </row>
    <row r="1003" spans="1:6" ht="15.75">
      <c r="A1003" s="1"/>
      <c r="B1003" s="1"/>
      <c r="C1003" s="1"/>
      <c r="D1003" s="1"/>
      <c r="E1003" s="1"/>
      <c r="F1003" s="1"/>
    </row>
    <row r="1004" spans="1:6" ht="15.75">
      <c r="A1004" s="1"/>
      <c r="B1004" s="1"/>
      <c r="C1004" s="1"/>
      <c r="D1004" s="1"/>
      <c r="E1004" s="1"/>
      <c r="F1004" s="1"/>
    </row>
    <row r="1005" spans="1:6" ht="15.75">
      <c r="A1005" s="1"/>
      <c r="B1005" s="1"/>
      <c r="C1005" s="1"/>
      <c r="D1005" s="1"/>
      <c r="E1005" s="1"/>
      <c r="F1005" s="1"/>
    </row>
    <row r="1006" spans="1:6" ht="15.75">
      <c r="A1006" s="1"/>
      <c r="B1006" s="1"/>
      <c r="C1006" s="1"/>
      <c r="D1006" s="1"/>
      <c r="E1006" s="1"/>
      <c r="F1006" s="1"/>
    </row>
    <row r="1007" spans="1:6" ht="15.75">
      <c r="A1007" s="1"/>
      <c r="B1007" s="1"/>
      <c r="C1007" s="1"/>
      <c r="D1007" s="1"/>
      <c r="E1007" s="1"/>
      <c r="F1007" s="1"/>
    </row>
    <row r="1008" spans="1:6" ht="15.75">
      <c r="A1008" s="1"/>
      <c r="B1008" s="1"/>
      <c r="C1008" s="1"/>
      <c r="D1008" s="1"/>
      <c r="E1008" s="1"/>
      <c r="F1008" s="1"/>
    </row>
    <row r="1009" spans="1:6" ht="15.75">
      <c r="A1009" s="1"/>
      <c r="B1009" s="1"/>
      <c r="C1009" s="1"/>
      <c r="D1009" s="1"/>
      <c r="E1009" s="1"/>
      <c r="F1009" s="1"/>
    </row>
    <row r="1010" spans="1:6" ht="15.75">
      <c r="A1010" s="1"/>
      <c r="B1010" s="1"/>
      <c r="C1010" s="1"/>
      <c r="D1010" s="1"/>
      <c r="E1010" s="1"/>
      <c r="F1010" s="1"/>
    </row>
    <row r="1011" spans="1:6" ht="15.75">
      <c r="A1011" s="1"/>
      <c r="B1011" s="1"/>
      <c r="C1011" s="1"/>
      <c r="D1011" s="1"/>
      <c r="E1011" s="1"/>
      <c r="F1011" s="1"/>
    </row>
    <row r="1012" spans="1:6" ht="15.75">
      <c r="A1012" s="1"/>
      <c r="B1012" s="1"/>
      <c r="C1012" s="1"/>
      <c r="D1012" s="1"/>
      <c r="E1012" s="1"/>
      <c r="F1012" s="1"/>
    </row>
    <row r="1013" spans="1:6" ht="15.75">
      <c r="A1013" s="1"/>
      <c r="B1013" s="1"/>
      <c r="C1013" s="1"/>
      <c r="D1013" s="1"/>
      <c r="E1013" s="1"/>
      <c r="F1013" s="1"/>
    </row>
    <row r="1014" spans="1:6" ht="15.75">
      <c r="A1014" s="1"/>
      <c r="B1014" s="1"/>
      <c r="C1014" s="1"/>
      <c r="D1014" s="1"/>
      <c r="E1014" s="1"/>
      <c r="F1014" s="1"/>
    </row>
    <row r="1015" spans="1:6" ht="15.75">
      <c r="A1015" s="1"/>
      <c r="B1015" s="1"/>
      <c r="C1015" s="1"/>
      <c r="D1015" s="1"/>
      <c r="E1015" s="1"/>
      <c r="F1015" s="1"/>
    </row>
    <row r="1016" spans="1:6" ht="15.75">
      <c r="A1016" s="1"/>
      <c r="B1016" s="1"/>
      <c r="C1016" s="1"/>
      <c r="D1016" s="1"/>
      <c r="E1016" s="1"/>
      <c r="F1016" s="1"/>
    </row>
    <row r="1017" spans="1:6" ht="15.75">
      <c r="A1017" s="1"/>
      <c r="B1017" s="1"/>
      <c r="C1017" s="1"/>
      <c r="D1017" s="1"/>
      <c r="E1017" s="1"/>
      <c r="F1017" s="1"/>
    </row>
    <row r="1018" spans="1:6" ht="15.75">
      <c r="A1018" s="1"/>
      <c r="B1018" s="1"/>
      <c r="C1018" s="1"/>
      <c r="D1018" s="1"/>
      <c r="E1018" s="1"/>
      <c r="F1018" s="1"/>
    </row>
    <row r="1019" spans="1:6" ht="15.75">
      <c r="A1019" s="1"/>
      <c r="B1019" s="1"/>
      <c r="C1019" s="1"/>
      <c r="D1019" s="1"/>
      <c r="E1019" s="1"/>
      <c r="F1019" s="1"/>
    </row>
    <row r="1020" spans="1:6" ht="15.75">
      <c r="A1020" s="1"/>
      <c r="B1020" s="1"/>
      <c r="C1020" s="1"/>
      <c r="D1020" s="1"/>
      <c r="E1020" s="1"/>
      <c r="F1020" s="1"/>
    </row>
    <row r="1021" spans="1:6" ht="15.75">
      <c r="A1021" s="1"/>
      <c r="B1021" s="1"/>
      <c r="C1021" s="1"/>
      <c r="D1021" s="1"/>
      <c r="E1021" s="1"/>
      <c r="F1021" s="1"/>
    </row>
    <row r="1022" spans="1:6" ht="15.75">
      <c r="A1022" s="1"/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1"/>
      <c r="F1023" s="1"/>
    </row>
    <row r="1024" spans="1:6" ht="15.75">
      <c r="A1024" s="1"/>
      <c r="B1024" s="1"/>
      <c r="C1024" s="1"/>
      <c r="D1024" s="1"/>
      <c r="E1024" s="1"/>
      <c r="F1024" s="1"/>
    </row>
    <row r="1025" spans="1:6" ht="15.75">
      <c r="A1025" s="1"/>
      <c r="B1025" s="1"/>
      <c r="C1025" s="1"/>
      <c r="D1025" s="1"/>
      <c r="E1025" s="1"/>
      <c r="F1025" s="1"/>
    </row>
    <row r="1026" spans="1:6" ht="15.75">
      <c r="A1026" s="1"/>
      <c r="B1026" s="1"/>
      <c r="C1026" s="1"/>
      <c r="D1026" s="1"/>
      <c r="E1026" s="1"/>
      <c r="F1026" s="1"/>
    </row>
    <row r="1027" spans="1:6" ht="15.75">
      <c r="A1027" s="1"/>
      <c r="B1027" s="1"/>
      <c r="C1027" s="1"/>
      <c r="D1027" s="1"/>
      <c r="E1027" s="1"/>
      <c r="F1027" s="1"/>
    </row>
    <row r="1028" spans="1:6" ht="15.75">
      <c r="A1028" s="1"/>
      <c r="B1028" s="1"/>
      <c r="C1028" s="1"/>
      <c r="D1028" s="1"/>
      <c r="E1028" s="1"/>
      <c r="F1028" s="1"/>
    </row>
    <row r="1029" spans="1:6" ht="15.75">
      <c r="A1029" s="1"/>
      <c r="B1029" s="1"/>
      <c r="C1029" s="1"/>
      <c r="D1029" s="1"/>
      <c r="E1029" s="1"/>
      <c r="F1029" s="1"/>
    </row>
    <row r="1030" spans="1:6" ht="15.75">
      <c r="A1030" s="1"/>
      <c r="B1030" s="1"/>
      <c r="C1030" s="1"/>
      <c r="D1030" s="1"/>
      <c r="E1030" s="1"/>
      <c r="F1030" s="1"/>
    </row>
    <row r="1031" spans="1:6" ht="15.75">
      <c r="A1031" s="1"/>
      <c r="B1031" s="1"/>
      <c r="C1031" s="1"/>
      <c r="D1031" s="1"/>
      <c r="E1031" s="1"/>
      <c r="F1031" s="1"/>
    </row>
    <row r="1032" spans="1:6" ht="15.75">
      <c r="A1032" s="1"/>
      <c r="B1032" s="1"/>
      <c r="C1032" s="1"/>
      <c r="D1032" s="1"/>
      <c r="E1032" s="1"/>
      <c r="F1032" s="1"/>
    </row>
    <row r="1033" spans="1:6" ht="15.75">
      <c r="A1033" s="1"/>
      <c r="B1033" s="1"/>
      <c r="C1033" s="1"/>
      <c r="D1033" s="1"/>
      <c r="E1033" s="1"/>
      <c r="F1033" s="1"/>
    </row>
    <row r="1034" spans="1:6" ht="15.75">
      <c r="A1034" s="1"/>
      <c r="B1034" s="1"/>
      <c r="C1034" s="1"/>
      <c r="D1034" s="1"/>
      <c r="E1034" s="1"/>
      <c r="F1034" s="1"/>
    </row>
    <row r="1035" spans="1:6" ht="15.75">
      <c r="A1035" s="1"/>
      <c r="B1035" s="1"/>
      <c r="C1035" s="1"/>
      <c r="D1035" s="1"/>
      <c r="E1035" s="1"/>
      <c r="F1035" s="1"/>
    </row>
    <row r="1036" spans="1:6" ht="15.75">
      <c r="A1036" s="1"/>
      <c r="B1036" s="1"/>
      <c r="C1036" s="1"/>
      <c r="D1036" s="1"/>
      <c r="E1036" s="1"/>
      <c r="F1036" s="1"/>
    </row>
    <row r="1037" spans="1:6" ht="15.75">
      <c r="A1037" s="1"/>
      <c r="B1037" s="1"/>
      <c r="C1037" s="1"/>
      <c r="D1037" s="1"/>
      <c r="E1037" s="1"/>
      <c r="F1037" s="1"/>
    </row>
    <row r="1038" spans="1:6" ht="15.75">
      <c r="A1038" s="1"/>
      <c r="B1038" s="1"/>
      <c r="C1038" s="1"/>
      <c r="D1038" s="1"/>
      <c r="E1038" s="1"/>
      <c r="F1038" s="1"/>
    </row>
    <row r="1039" spans="1:6" ht="15.75">
      <c r="A1039" s="1"/>
      <c r="B1039" s="1"/>
      <c r="C1039" s="1"/>
      <c r="D1039" s="1"/>
      <c r="E1039" s="1"/>
      <c r="F1039" s="1"/>
    </row>
    <row r="1040" spans="1:6" ht="15.75">
      <c r="A1040" s="1"/>
      <c r="B1040" s="1"/>
      <c r="C1040" s="1"/>
      <c r="D1040" s="1"/>
      <c r="E1040" s="1"/>
      <c r="F1040" s="1"/>
    </row>
    <row r="1041" spans="1:6" ht="15.75">
      <c r="A1041" s="1"/>
      <c r="B1041" s="1"/>
      <c r="C1041" s="1"/>
      <c r="D1041" s="1"/>
      <c r="E1041" s="1"/>
      <c r="F1041" s="1"/>
    </row>
    <row r="1042" spans="1:6" ht="15.75">
      <c r="A1042" s="1"/>
      <c r="B1042" s="1"/>
      <c r="C1042" s="1"/>
      <c r="D1042" s="1"/>
      <c r="E1042" s="1"/>
      <c r="F1042" s="1"/>
    </row>
    <row r="1043" spans="1:6" ht="15.75">
      <c r="A1043" s="1"/>
      <c r="B1043" s="1"/>
      <c r="C1043" s="1"/>
      <c r="D1043" s="1"/>
      <c r="E1043" s="1"/>
      <c r="F1043" s="1"/>
    </row>
    <row r="1044" spans="1:6" ht="15.75">
      <c r="A1044" s="1"/>
      <c r="B1044" s="1"/>
      <c r="C1044" s="1"/>
      <c r="D1044" s="1"/>
      <c r="E1044" s="1"/>
      <c r="F1044" s="1"/>
    </row>
    <row r="1045" spans="1:6" ht="15.75">
      <c r="A1045" s="1"/>
      <c r="B1045" s="1"/>
      <c r="C1045" s="1"/>
      <c r="D1045" s="1"/>
      <c r="E1045" s="1"/>
      <c r="F1045" s="1"/>
    </row>
    <row r="1046" spans="1:6" ht="15.75">
      <c r="A1046" s="1"/>
      <c r="B1046" s="1"/>
      <c r="C1046" s="1"/>
      <c r="D1046" s="1"/>
      <c r="E1046" s="1"/>
      <c r="F1046" s="1"/>
    </row>
    <row r="1047" spans="1:6" ht="15.75">
      <c r="A1047" s="1"/>
      <c r="B1047" s="1"/>
      <c r="C1047" s="1"/>
      <c r="D1047" s="1"/>
      <c r="E1047" s="1"/>
      <c r="F1047" s="1"/>
    </row>
    <row r="1048" spans="1:6" ht="15.75">
      <c r="A1048" s="1"/>
      <c r="B1048" s="1"/>
      <c r="C1048" s="1"/>
      <c r="D1048" s="1"/>
      <c r="E1048" s="1"/>
      <c r="F1048" s="1"/>
    </row>
    <row r="1049" spans="1:6" ht="15.75">
      <c r="A1049" s="1"/>
      <c r="B1049" s="1"/>
      <c r="C1049" s="1"/>
      <c r="D1049" s="1"/>
      <c r="E1049" s="1"/>
      <c r="F1049" s="1"/>
    </row>
    <row r="1050" spans="1:6" ht="15.75">
      <c r="A1050" s="1"/>
      <c r="B1050" s="1"/>
      <c r="C1050" s="1"/>
      <c r="D1050" s="1"/>
      <c r="E1050" s="1"/>
      <c r="F1050" s="1"/>
    </row>
    <row r="1051" spans="1:6" ht="15.75">
      <c r="A1051" s="1"/>
      <c r="B1051" s="1"/>
      <c r="C1051" s="1"/>
      <c r="D1051" s="1"/>
      <c r="E1051" s="1"/>
      <c r="F1051" s="1"/>
    </row>
    <row r="1052" spans="1:6" ht="15.75">
      <c r="A1052" s="1"/>
      <c r="B1052" s="1"/>
      <c r="C1052" s="1"/>
      <c r="D1052" s="1"/>
      <c r="E1052" s="1"/>
      <c r="F1052" s="1"/>
    </row>
    <row r="1053" spans="1:6" ht="15.75">
      <c r="A1053" s="1"/>
      <c r="B1053" s="1"/>
      <c r="C1053" s="1"/>
      <c r="D1053" s="1"/>
      <c r="E1053" s="1"/>
      <c r="F1053" s="1"/>
    </row>
    <row r="1054" spans="1:6" ht="15.75">
      <c r="A1054" s="1"/>
      <c r="B1054" s="1"/>
      <c r="C1054" s="1"/>
      <c r="D1054" s="1"/>
      <c r="E1054" s="1"/>
      <c r="F1054" s="1"/>
    </row>
    <row r="1055" spans="1:6" ht="15.75">
      <c r="A1055" s="1"/>
      <c r="B1055" s="1"/>
      <c r="C1055" s="1"/>
      <c r="D1055" s="1"/>
      <c r="E1055" s="1"/>
      <c r="F1055" s="1"/>
    </row>
    <row r="1056" spans="1:6" ht="15.75">
      <c r="A1056" s="1"/>
      <c r="B1056" s="1"/>
      <c r="C1056" s="1"/>
      <c r="D1056" s="1"/>
      <c r="E1056" s="1"/>
      <c r="F1056" s="1"/>
    </row>
    <row r="1057" spans="1:6" ht="15.75">
      <c r="A1057" s="1"/>
      <c r="B1057" s="1"/>
      <c r="C1057" s="1"/>
      <c r="D1057" s="1"/>
      <c r="E1057" s="1"/>
      <c r="F1057" s="1"/>
    </row>
    <row r="1058" spans="1:6" ht="15.75">
      <c r="A1058" s="1"/>
      <c r="B1058" s="1"/>
      <c r="C1058" s="1"/>
      <c r="D1058" s="1"/>
      <c r="E1058" s="1"/>
      <c r="F1058" s="1"/>
    </row>
    <row r="1059" spans="1:6" ht="15.75">
      <c r="A1059" s="1"/>
      <c r="B1059" s="1"/>
      <c r="C1059" s="1"/>
      <c r="D1059" s="1"/>
      <c r="E1059" s="1"/>
      <c r="F1059" s="1"/>
    </row>
    <row r="1060" spans="1:6" ht="15.75">
      <c r="A1060" s="1"/>
      <c r="B1060" s="1"/>
      <c r="C1060" s="1"/>
      <c r="D1060" s="1"/>
      <c r="E1060" s="1"/>
      <c r="F1060" s="1"/>
    </row>
    <row r="1061" spans="1:6" ht="15.75">
      <c r="A1061" s="1"/>
      <c r="B1061" s="1"/>
      <c r="C1061" s="1"/>
      <c r="D1061" s="1"/>
      <c r="E1061" s="1"/>
      <c r="F1061" s="1"/>
    </row>
    <row r="1062" spans="1:6" ht="15.75">
      <c r="A1062" s="1"/>
      <c r="B1062" s="1"/>
      <c r="C1062" s="1"/>
      <c r="D1062" s="1"/>
      <c r="E1062" s="1"/>
      <c r="F1062" s="1"/>
    </row>
    <row r="1063" spans="1:6" ht="15.75">
      <c r="A1063" s="1"/>
      <c r="B1063" s="1"/>
      <c r="C1063" s="1"/>
      <c r="D1063" s="1"/>
      <c r="E1063" s="1"/>
      <c r="F1063" s="1"/>
    </row>
    <row r="1064" spans="1:6" ht="15.75">
      <c r="A1064" s="1"/>
      <c r="B1064" s="1"/>
      <c r="C1064" s="1"/>
      <c r="D1064" s="1"/>
      <c r="E1064" s="1"/>
      <c r="F1064" s="1"/>
    </row>
    <row r="1065" spans="1:6" ht="15.75">
      <c r="A1065" s="1"/>
      <c r="B1065" s="1"/>
      <c r="C1065" s="1"/>
      <c r="D1065" s="1"/>
      <c r="E1065" s="1"/>
      <c r="F1065" s="1"/>
    </row>
    <row r="1066" spans="1:6" ht="15.75">
      <c r="A1066" s="1"/>
      <c r="B1066" s="1"/>
      <c r="C1066" s="1"/>
      <c r="D1066" s="1"/>
      <c r="E1066" s="1"/>
      <c r="F1066" s="1"/>
    </row>
    <row r="1067" spans="1:6" ht="15.75">
      <c r="A1067" s="1"/>
      <c r="B1067" s="1"/>
      <c r="C1067" s="1"/>
      <c r="D1067" s="1"/>
      <c r="E1067" s="1"/>
      <c r="F1067" s="1"/>
    </row>
    <row r="1068" spans="1:6" ht="15.75">
      <c r="A1068" s="1"/>
      <c r="B1068" s="1"/>
      <c r="C1068" s="1"/>
      <c r="D1068" s="1"/>
      <c r="E1068" s="1"/>
      <c r="F1068" s="1"/>
    </row>
    <row r="1069" spans="1:6" ht="15.75">
      <c r="A1069" s="1"/>
      <c r="B1069" s="1"/>
      <c r="C1069" s="1"/>
      <c r="D1069" s="1"/>
      <c r="E1069" s="1"/>
      <c r="F1069" s="1"/>
    </row>
    <row r="1070" spans="1:6" ht="15.75">
      <c r="A1070" s="1"/>
      <c r="B1070" s="1"/>
      <c r="C1070" s="1"/>
      <c r="D1070" s="1"/>
      <c r="E1070" s="1"/>
      <c r="F1070" s="1"/>
    </row>
    <row r="1071" spans="1:6" ht="15.75">
      <c r="A1071" s="1"/>
      <c r="B1071" s="1"/>
      <c r="C1071" s="1"/>
      <c r="D1071" s="1"/>
      <c r="E1071" s="1"/>
      <c r="F1071" s="1"/>
    </row>
    <row r="1072" spans="1:6" ht="15.75">
      <c r="A1072" s="1"/>
      <c r="B1072" s="1"/>
      <c r="C1072" s="1"/>
      <c r="D1072" s="1"/>
      <c r="E1072" s="1"/>
      <c r="F1072" s="1"/>
    </row>
    <row r="1073" spans="1:6" ht="15.75">
      <c r="A1073" s="1"/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1"/>
      <c r="F1074" s="1"/>
    </row>
    <row r="1075" spans="1:6" ht="15.75">
      <c r="A1075" s="1"/>
      <c r="B1075" s="1"/>
      <c r="C1075" s="1"/>
      <c r="D1075" s="1"/>
      <c r="E1075" s="1"/>
      <c r="F1075" s="1"/>
    </row>
    <row r="1076" spans="1:6" ht="15.75">
      <c r="A1076" s="1"/>
      <c r="B1076" s="1"/>
      <c r="C1076" s="1"/>
      <c r="D1076" s="1"/>
      <c r="E1076" s="1"/>
      <c r="F1076" s="1"/>
    </row>
    <row r="1077" spans="1:6" ht="15.75">
      <c r="A1077" s="1"/>
      <c r="B1077" s="1"/>
      <c r="C1077" s="1"/>
      <c r="D1077" s="1"/>
      <c r="E1077" s="1"/>
      <c r="F1077" s="1"/>
    </row>
    <row r="1078" spans="1:6" ht="15.75">
      <c r="A1078" s="1"/>
      <c r="B1078" s="1"/>
      <c r="C1078" s="1"/>
      <c r="D1078" s="1"/>
      <c r="E1078" s="1"/>
      <c r="F1078" s="1"/>
    </row>
    <row r="1079" spans="1:6" ht="15.75">
      <c r="A1079" s="1"/>
      <c r="B1079" s="1"/>
      <c r="C1079" s="1"/>
      <c r="D1079" s="1"/>
      <c r="E1079" s="1"/>
      <c r="F1079" s="1"/>
    </row>
    <row r="1080" spans="1:6" ht="15.75">
      <c r="A1080" s="1"/>
      <c r="B1080" s="1"/>
      <c r="C1080" s="1"/>
      <c r="D1080" s="1"/>
      <c r="E1080" s="1"/>
      <c r="F1080" s="1"/>
    </row>
    <row r="1081" spans="1:6" ht="15.75">
      <c r="A1081" s="1"/>
      <c r="B1081" s="1"/>
      <c r="C1081" s="1"/>
      <c r="D1081" s="1"/>
      <c r="E1081" s="1"/>
      <c r="F1081" s="1"/>
    </row>
    <row r="1082" spans="1:6" ht="15.75">
      <c r="A1082" s="1"/>
      <c r="B1082" s="1"/>
      <c r="C1082" s="1"/>
      <c r="D1082" s="1"/>
      <c r="E1082" s="1"/>
      <c r="F1082" s="1"/>
    </row>
    <row r="1083" spans="1:6" ht="15.75">
      <c r="A1083" s="1"/>
      <c r="B1083" s="1"/>
      <c r="C1083" s="1"/>
      <c r="D1083" s="1"/>
      <c r="E1083" s="1"/>
      <c r="F1083" s="1"/>
    </row>
    <row r="1084" spans="1:6" ht="15.75">
      <c r="A1084" s="1"/>
      <c r="B1084" s="1"/>
      <c r="C1084" s="1"/>
      <c r="D1084" s="1"/>
      <c r="E1084" s="1"/>
      <c r="F1084" s="1"/>
    </row>
    <row r="1085" spans="1:6" ht="15.75">
      <c r="A1085" s="1"/>
      <c r="B1085" s="1"/>
      <c r="C1085" s="1"/>
      <c r="D1085" s="1"/>
      <c r="E1085" s="1"/>
      <c r="F1085" s="1"/>
    </row>
    <row r="1086" spans="1:6" ht="15.75">
      <c r="A1086" s="1"/>
      <c r="B1086" s="1"/>
      <c r="C1086" s="1"/>
      <c r="D1086" s="1"/>
      <c r="E1086" s="1"/>
      <c r="F1086" s="1"/>
    </row>
    <row r="1087" spans="1:6" ht="15.75">
      <c r="A1087" s="1"/>
      <c r="B1087" s="1"/>
      <c r="C1087" s="1"/>
      <c r="D1087" s="1"/>
      <c r="E1087" s="1"/>
      <c r="F1087" s="1"/>
    </row>
    <row r="1088" spans="1:6" ht="15.75">
      <c r="A1088" s="1"/>
      <c r="B1088" s="1"/>
      <c r="C1088" s="1"/>
      <c r="D1088" s="1"/>
      <c r="E1088" s="1"/>
      <c r="F1088" s="1"/>
    </row>
    <row r="1089" spans="1:6" ht="15.75">
      <c r="A1089" s="1"/>
      <c r="B1089" s="1"/>
      <c r="C1089" s="1"/>
      <c r="D1089" s="1"/>
      <c r="E1089" s="1"/>
      <c r="F1089" s="1"/>
    </row>
    <row r="1090" spans="1:6" ht="15.75">
      <c r="A1090" s="1"/>
      <c r="B1090" s="1"/>
      <c r="C1090" s="1"/>
      <c r="D1090" s="1"/>
      <c r="E1090" s="1"/>
      <c r="F1090" s="1"/>
    </row>
    <row r="1091" spans="1:6" ht="15.75">
      <c r="A1091" s="1"/>
      <c r="B1091" s="1"/>
      <c r="C1091" s="1"/>
      <c r="D1091" s="1"/>
      <c r="E1091" s="1"/>
      <c r="F1091" s="1"/>
    </row>
    <row r="1092" spans="1:6" ht="15.75">
      <c r="A1092" s="1"/>
      <c r="B1092" s="1"/>
      <c r="C1092" s="1"/>
      <c r="D1092" s="1"/>
      <c r="E1092" s="1"/>
      <c r="F1092" s="1"/>
    </row>
    <row r="1093" spans="1:6" ht="15.75">
      <c r="A1093" s="1"/>
      <c r="B1093" s="1"/>
      <c r="C1093" s="1"/>
      <c r="D1093" s="1"/>
      <c r="E1093" s="1"/>
      <c r="F1093" s="1"/>
    </row>
    <row r="1094" spans="1:6" ht="15.75">
      <c r="A1094" s="1"/>
      <c r="B1094" s="1"/>
      <c r="C1094" s="1"/>
      <c r="D1094" s="1"/>
      <c r="E1094" s="1"/>
      <c r="F1094" s="1"/>
    </row>
    <row r="1095" spans="1:6" ht="15.75">
      <c r="A1095" s="1"/>
      <c r="B1095" s="1"/>
      <c r="C1095" s="1"/>
      <c r="D1095" s="1"/>
      <c r="E1095" s="1"/>
      <c r="F1095" s="1"/>
    </row>
    <row r="1096" spans="1:6" ht="15.75">
      <c r="A1096" s="1"/>
      <c r="B1096" s="1"/>
      <c r="C1096" s="1"/>
      <c r="D1096" s="1"/>
      <c r="E1096" s="1"/>
      <c r="F1096" s="1"/>
    </row>
    <row r="1097" spans="1:6" ht="15.75">
      <c r="A1097" s="1"/>
      <c r="B1097" s="1"/>
      <c r="C1097" s="1"/>
      <c r="D1097" s="1"/>
      <c r="E1097" s="1"/>
      <c r="F1097" s="1"/>
    </row>
    <row r="1098" spans="1:6" ht="15.75">
      <c r="A1098" s="1"/>
      <c r="B1098" s="1"/>
      <c r="C1098" s="1"/>
      <c r="D1098" s="1"/>
      <c r="E1098" s="1"/>
      <c r="F1098" s="1"/>
    </row>
    <row r="1099" spans="1:6" ht="15.75">
      <c r="A1099" s="1"/>
      <c r="B1099" s="1"/>
      <c r="C1099" s="1"/>
      <c r="D1099" s="1"/>
      <c r="E1099" s="1"/>
      <c r="F1099" s="1"/>
    </row>
    <row r="1100" spans="1:6" ht="15.75">
      <c r="A1100" s="1"/>
      <c r="B1100" s="1"/>
      <c r="C1100" s="1"/>
      <c r="D1100" s="1"/>
      <c r="E1100" s="1"/>
      <c r="F1100" s="1"/>
    </row>
    <row r="1101" spans="1:6" ht="15.75">
      <c r="A1101" s="1"/>
      <c r="B1101" s="1"/>
      <c r="C1101" s="1"/>
      <c r="D1101" s="1"/>
      <c r="E1101" s="1"/>
      <c r="F1101" s="1"/>
    </row>
    <row r="1102" spans="1:6" ht="15.75">
      <c r="A1102" s="1"/>
      <c r="B1102" s="1"/>
      <c r="C1102" s="1"/>
      <c r="D1102" s="1"/>
      <c r="E1102" s="1"/>
      <c r="F1102" s="1"/>
    </row>
    <row r="1103" spans="1:6" ht="15.75">
      <c r="A1103" s="1"/>
      <c r="B1103" s="1"/>
      <c r="C1103" s="1"/>
      <c r="D1103" s="1"/>
      <c r="E1103" s="1"/>
      <c r="F1103" s="1"/>
    </row>
    <row r="1104" spans="1:6" ht="15.75">
      <c r="A1104" s="1"/>
      <c r="B1104" s="1"/>
      <c r="C1104" s="1"/>
      <c r="D1104" s="1"/>
      <c r="E1104" s="1"/>
      <c r="F1104" s="1"/>
    </row>
    <row r="1105" spans="1:6" ht="15.75">
      <c r="A1105" s="1"/>
      <c r="B1105" s="1"/>
      <c r="C1105" s="1"/>
      <c r="D1105" s="1"/>
      <c r="E1105" s="1"/>
      <c r="F1105" s="1"/>
    </row>
    <row r="1106" spans="1:6" ht="15.75">
      <c r="A1106" s="1"/>
      <c r="B1106" s="1"/>
      <c r="C1106" s="1"/>
      <c r="D1106" s="1"/>
      <c r="E1106" s="1"/>
      <c r="F1106" s="1"/>
    </row>
    <row r="1107" spans="1:6" ht="15.75">
      <c r="A1107" s="1"/>
      <c r="B1107" s="1"/>
      <c r="C1107" s="1"/>
      <c r="D1107" s="1"/>
      <c r="E1107" s="1"/>
      <c r="F1107" s="1"/>
    </row>
    <row r="1108" spans="1:6" ht="15.75">
      <c r="A1108" s="1"/>
      <c r="B1108" s="1"/>
      <c r="C1108" s="1"/>
      <c r="D1108" s="1"/>
      <c r="E1108" s="1"/>
      <c r="F1108" s="1"/>
    </row>
    <row r="1109" spans="1:6" ht="15.75">
      <c r="A1109" s="1"/>
      <c r="B1109" s="1"/>
      <c r="C1109" s="1"/>
      <c r="D1109" s="1"/>
      <c r="E1109" s="1"/>
      <c r="F1109" s="1"/>
    </row>
    <row r="1110" spans="1:6" ht="15.75">
      <c r="A1110" s="1"/>
      <c r="B1110" s="1"/>
      <c r="C1110" s="1"/>
      <c r="D1110" s="1"/>
      <c r="E1110" s="1"/>
      <c r="F1110" s="1"/>
    </row>
    <row r="1111" spans="1:6" ht="15.75">
      <c r="A1111" s="1"/>
      <c r="B1111" s="1"/>
      <c r="C1111" s="1"/>
      <c r="D1111" s="1"/>
      <c r="E1111" s="1"/>
      <c r="F1111" s="1"/>
    </row>
    <row r="1112" spans="1:6" ht="15.75">
      <c r="A1112" s="1"/>
      <c r="B1112" s="1"/>
      <c r="C1112" s="1"/>
      <c r="D1112" s="1"/>
      <c r="E1112" s="1"/>
      <c r="F1112" s="1"/>
    </row>
    <row r="1113" spans="1:6" ht="15.75">
      <c r="A1113" s="1"/>
      <c r="B1113" s="1"/>
      <c r="C1113" s="1"/>
      <c r="D1113" s="1"/>
      <c r="E1113" s="1"/>
      <c r="F1113" s="1"/>
    </row>
    <row r="1114" spans="1:6" ht="15.75">
      <c r="A1114" s="1"/>
      <c r="B1114" s="1"/>
      <c r="C1114" s="1"/>
      <c r="D1114" s="1"/>
      <c r="E1114" s="1"/>
      <c r="F1114" s="1"/>
    </row>
    <row r="1115" spans="1:6" ht="15.75">
      <c r="A1115" s="1"/>
      <c r="B1115" s="1"/>
      <c r="C1115" s="1"/>
      <c r="D1115" s="1"/>
      <c r="E1115" s="1"/>
      <c r="F1115" s="1"/>
    </row>
    <row r="1116" spans="1:6" ht="15.75">
      <c r="A1116" s="1"/>
      <c r="B1116" s="1"/>
      <c r="C1116" s="1"/>
      <c r="D1116" s="1"/>
      <c r="E1116" s="1"/>
      <c r="F1116" s="1"/>
    </row>
    <row r="1117" spans="1:6" ht="15.75">
      <c r="A1117" s="1"/>
      <c r="B1117" s="1"/>
      <c r="C1117" s="1"/>
      <c r="D1117" s="1"/>
      <c r="E1117" s="1"/>
      <c r="F1117" s="1"/>
    </row>
    <row r="1118" spans="1:6" ht="15.75">
      <c r="A1118" s="1"/>
      <c r="B1118" s="1"/>
      <c r="C1118" s="1"/>
      <c r="D1118" s="1"/>
      <c r="E1118" s="1"/>
      <c r="F1118" s="1"/>
    </row>
    <row r="1119" spans="1:6" ht="15.75">
      <c r="A1119" s="1"/>
      <c r="B1119" s="1"/>
      <c r="C1119" s="1"/>
      <c r="D1119" s="1"/>
      <c r="E1119" s="1"/>
      <c r="F1119" s="1"/>
    </row>
    <row r="1120" spans="1:6" ht="15.75">
      <c r="A1120" s="1"/>
      <c r="B1120" s="1"/>
      <c r="C1120" s="1"/>
      <c r="D1120" s="1"/>
      <c r="E1120" s="1"/>
      <c r="F1120" s="1"/>
    </row>
    <row r="1121" spans="1:6" ht="15.75">
      <c r="A1121" s="1"/>
      <c r="B1121" s="1"/>
      <c r="C1121" s="1"/>
      <c r="D1121" s="1"/>
      <c r="E1121" s="1"/>
      <c r="F1121" s="1"/>
    </row>
    <row r="1122" spans="1:6" ht="15.75">
      <c r="A1122" s="1"/>
      <c r="B1122" s="1"/>
      <c r="C1122" s="1"/>
      <c r="D1122" s="1"/>
      <c r="E1122" s="1"/>
      <c r="F1122" s="1"/>
    </row>
    <row r="1123" spans="1:6" ht="15.75">
      <c r="A1123" s="1"/>
      <c r="B1123" s="1"/>
      <c r="C1123" s="1"/>
      <c r="D1123" s="1"/>
      <c r="E1123" s="1"/>
      <c r="F1123" s="1"/>
    </row>
    <row r="1124" spans="1:6" ht="15.75">
      <c r="A1124" s="1"/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1"/>
      <c r="F1125" s="1"/>
    </row>
    <row r="1126" spans="1:6" ht="15.75">
      <c r="A1126" s="1"/>
      <c r="B1126" s="1"/>
      <c r="C1126" s="1"/>
      <c r="D1126" s="1"/>
      <c r="E1126" s="1"/>
      <c r="F1126" s="1"/>
    </row>
    <row r="1127" spans="1:6" ht="15.75">
      <c r="A1127" s="1"/>
      <c r="B1127" s="1"/>
      <c r="C1127" s="1"/>
      <c r="D1127" s="1"/>
      <c r="E1127" s="1"/>
      <c r="F1127" s="1"/>
    </row>
    <row r="1128" spans="1:6" ht="15.75">
      <c r="A1128" s="1"/>
      <c r="B1128" s="1"/>
      <c r="C1128" s="1"/>
      <c r="D1128" s="1"/>
      <c r="E1128" s="1"/>
      <c r="F1128" s="1"/>
    </row>
    <row r="1129" spans="1:6" ht="15.75">
      <c r="A1129" s="1"/>
      <c r="B1129" s="1"/>
      <c r="C1129" s="1"/>
      <c r="D1129" s="1"/>
      <c r="E1129" s="1"/>
      <c r="F1129" s="1"/>
    </row>
    <row r="1130" spans="1:6" ht="15.75">
      <c r="A1130" s="1"/>
      <c r="B1130" s="1"/>
      <c r="C1130" s="1"/>
      <c r="D1130" s="1"/>
      <c r="E1130" s="1"/>
      <c r="F1130" s="1"/>
    </row>
    <row r="1131" spans="1:6" ht="15.75">
      <c r="A1131" s="1"/>
      <c r="B1131" s="1"/>
      <c r="C1131" s="1"/>
      <c r="D1131" s="1"/>
      <c r="E1131" s="1"/>
      <c r="F1131" s="1"/>
    </row>
    <row r="1132" spans="1:6" ht="15.75">
      <c r="A1132" s="1"/>
      <c r="B1132" s="1"/>
      <c r="C1132" s="1"/>
      <c r="D1132" s="1"/>
      <c r="E1132" s="1"/>
      <c r="F1132" s="1"/>
    </row>
    <row r="1133" spans="1:6" ht="15.75">
      <c r="A1133" s="1"/>
      <c r="B1133" s="1"/>
      <c r="C1133" s="1"/>
      <c r="D1133" s="1"/>
      <c r="E1133" s="1"/>
      <c r="F1133" s="1"/>
    </row>
    <row r="1134" spans="1:6" ht="15.75">
      <c r="A1134" s="1"/>
      <c r="B1134" s="1"/>
      <c r="C1134" s="1"/>
      <c r="D1134" s="1"/>
      <c r="E1134" s="1"/>
      <c r="F1134" s="1"/>
    </row>
    <row r="1135" spans="1:6" ht="15.75">
      <c r="A1135" s="1"/>
      <c r="B1135" s="1"/>
      <c r="C1135" s="1"/>
      <c r="D1135" s="1"/>
      <c r="E1135" s="1"/>
      <c r="F1135" s="1"/>
    </row>
    <row r="1136" spans="1:6" ht="15.75">
      <c r="A1136" s="1"/>
      <c r="B1136" s="1"/>
      <c r="C1136" s="1"/>
      <c r="D1136" s="1"/>
      <c r="E1136" s="1"/>
      <c r="F1136" s="1"/>
    </row>
    <row r="1137" spans="1:6" ht="15.75">
      <c r="A1137" s="1"/>
      <c r="B1137" s="1"/>
      <c r="C1137" s="1"/>
      <c r="D1137" s="1"/>
      <c r="E1137" s="1"/>
      <c r="F1137" s="1"/>
    </row>
    <row r="1138" spans="1:6" ht="15.75">
      <c r="A1138" s="1"/>
      <c r="B1138" s="1"/>
      <c r="C1138" s="1"/>
      <c r="D1138" s="1"/>
      <c r="E1138" s="1"/>
      <c r="F1138" s="1"/>
    </row>
    <row r="1139" spans="1:6" ht="15.75">
      <c r="A1139" s="1"/>
      <c r="B1139" s="1"/>
      <c r="C1139" s="1"/>
      <c r="D1139" s="1"/>
      <c r="E1139" s="1"/>
      <c r="F1139" s="1"/>
    </row>
    <row r="1140" spans="1:6" ht="15.75">
      <c r="A1140" s="1"/>
      <c r="B1140" s="1"/>
      <c r="C1140" s="1"/>
      <c r="D1140" s="1"/>
      <c r="E1140" s="1"/>
      <c r="F1140" s="1"/>
    </row>
    <row r="1141" spans="1:6" ht="15.75">
      <c r="A1141" s="1"/>
      <c r="B1141" s="1"/>
      <c r="C1141" s="1"/>
      <c r="D1141" s="1"/>
      <c r="E1141" s="1"/>
      <c r="F1141" s="1"/>
    </row>
    <row r="1142" spans="1:6" ht="15.75">
      <c r="A1142" s="1"/>
      <c r="B1142" s="1"/>
      <c r="C1142" s="1"/>
      <c r="D1142" s="1"/>
      <c r="E1142" s="1"/>
      <c r="F1142" s="1"/>
    </row>
    <row r="1143" spans="1:6" ht="15.75">
      <c r="A1143" s="1"/>
      <c r="B1143" s="1"/>
      <c r="C1143" s="1"/>
      <c r="D1143" s="1"/>
      <c r="E1143" s="1"/>
      <c r="F1143" s="1"/>
    </row>
    <row r="1144" spans="1:6" ht="15.75">
      <c r="A1144" s="1"/>
      <c r="B1144" s="1"/>
      <c r="C1144" s="1"/>
      <c r="D1144" s="1"/>
      <c r="E1144" s="1"/>
      <c r="F1144" s="1"/>
    </row>
    <row r="1145" spans="1:6" ht="15.75">
      <c r="A1145" s="1"/>
      <c r="B1145" s="1"/>
      <c r="C1145" s="1"/>
      <c r="D1145" s="1"/>
      <c r="E1145" s="1"/>
      <c r="F1145" s="1"/>
    </row>
    <row r="1146" spans="1:6" ht="15.75">
      <c r="A1146" s="1"/>
      <c r="B1146" s="1"/>
      <c r="C1146" s="1"/>
      <c r="D1146" s="1"/>
      <c r="E1146" s="1"/>
      <c r="F1146" s="1"/>
    </row>
    <row r="1147" spans="1:6" ht="15.75">
      <c r="A1147" s="1"/>
      <c r="B1147" s="1"/>
      <c r="C1147" s="1"/>
      <c r="D1147" s="1"/>
      <c r="E1147" s="1"/>
      <c r="F1147" s="1"/>
    </row>
    <row r="1148" spans="1:6" ht="15.75">
      <c r="A1148" s="1"/>
      <c r="B1148" s="1"/>
      <c r="C1148" s="1"/>
      <c r="D1148" s="1"/>
      <c r="E1148" s="1"/>
      <c r="F1148" s="1"/>
    </row>
    <row r="1149" spans="1:6" ht="15.75">
      <c r="A1149" s="1"/>
      <c r="B1149" s="1"/>
      <c r="C1149" s="1"/>
      <c r="D1149" s="1"/>
      <c r="E1149" s="1"/>
      <c r="F1149" s="1"/>
    </row>
    <row r="1150" spans="1:6" ht="15.75">
      <c r="A1150" s="1"/>
      <c r="B1150" s="1"/>
      <c r="C1150" s="1"/>
      <c r="D1150" s="1"/>
      <c r="E1150" s="1"/>
      <c r="F1150" s="1"/>
    </row>
    <row r="1151" spans="1:6" ht="15.75">
      <c r="A1151" s="1"/>
      <c r="B1151" s="1"/>
      <c r="C1151" s="1"/>
      <c r="D1151" s="1"/>
      <c r="E1151" s="1"/>
      <c r="F1151" s="1"/>
    </row>
    <row r="1152" spans="1:6" ht="15.75">
      <c r="A1152" s="1"/>
      <c r="B1152" s="1"/>
      <c r="C1152" s="1"/>
      <c r="D1152" s="1"/>
      <c r="E1152" s="1"/>
      <c r="F1152" s="1"/>
    </row>
    <row r="1153" spans="1:6" ht="15.75">
      <c r="A1153" s="1"/>
      <c r="B1153" s="1"/>
      <c r="C1153" s="1"/>
      <c r="D1153" s="1"/>
      <c r="E1153" s="1"/>
      <c r="F1153" s="1"/>
    </row>
    <row r="1154" spans="1:6" ht="15.75">
      <c r="A1154" s="1"/>
      <c r="B1154" s="1"/>
      <c r="C1154" s="1"/>
      <c r="D1154" s="1"/>
      <c r="E1154" s="1"/>
      <c r="F1154" s="1"/>
    </row>
    <row r="1155" spans="1:6" ht="15.75">
      <c r="A1155" s="1"/>
      <c r="B1155" s="1"/>
      <c r="C1155" s="1"/>
      <c r="D1155" s="1"/>
      <c r="E1155" s="1"/>
      <c r="F1155" s="1"/>
    </row>
    <row r="1156" spans="1:6" ht="15.75">
      <c r="A1156" s="1"/>
      <c r="B1156" s="1"/>
      <c r="C1156" s="1"/>
      <c r="D1156" s="1"/>
      <c r="E1156" s="1"/>
      <c r="F1156" s="1"/>
    </row>
    <row r="1157" spans="1:6" ht="15.75">
      <c r="A1157" s="1"/>
      <c r="B1157" s="1"/>
      <c r="C1157" s="1"/>
      <c r="D1157" s="1"/>
      <c r="E1157" s="1"/>
      <c r="F1157" s="1"/>
    </row>
    <row r="1158" spans="1:6" ht="15.75">
      <c r="A1158" s="1"/>
      <c r="B1158" s="1"/>
      <c r="C1158" s="1"/>
      <c r="D1158" s="1"/>
      <c r="E1158" s="1"/>
      <c r="F1158" s="1"/>
    </row>
    <row r="1159" spans="1:6" ht="15.75">
      <c r="A1159" s="1"/>
      <c r="B1159" s="1"/>
      <c r="C1159" s="1"/>
      <c r="D1159" s="1"/>
      <c r="E1159" s="1"/>
      <c r="F1159" s="1"/>
    </row>
    <row r="1160" spans="1:6" ht="15.75">
      <c r="A1160" s="1"/>
      <c r="B1160" s="1"/>
      <c r="C1160" s="1"/>
      <c r="D1160" s="1"/>
      <c r="E1160" s="1"/>
      <c r="F1160" s="1"/>
    </row>
    <row r="1161" spans="1:6" ht="15.75">
      <c r="A1161" s="1"/>
      <c r="B1161" s="1"/>
      <c r="C1161" s="1"/>
      <c r="D1161" s="1"/>
      <c r="E1161" s="1"/>
      <c r="F1161" s="1"/>
    </row>
    <row r="1162" spans="1:6" ht="15.75">
      <c r="A1162" s="1"/>
      <c r="B1162" s="1"/>
      <c r="C1162" s="1"/>
      <c r="D1162" s="1"/>
      <c r="E1162" s="1"/>
      <c r="F1162" s="1"/>
    </row>
    <row r="1163" spans="1:6" ht="15.75">
      <c r="A1163" s="1"/>
      <c r="B1163" s="1"/>
      <c r="C1163" s="1"/>
      <c r="D1163" s="1"/>
      <c r="E1163" s="1"/>
      <c r="F1163" s="1"/>
    </row>
    <row r="1164" spans="1:6" ht="15.75">
      <c r="A1164" s="1"/>
      <c r="B1164" s="1"/>
      <c r="C1164" s="1"/>
      <c r="D1164" s="1"/>
      <c r="E1164" s="1"/>
      <c r="F1164" s="1"/>
    </row>
    <row r="1165" spans="1:6" ht="15.75">
      <c r="A1165" s="1"/>
      <c r="B1165" s="1"/>
      <c r="C1165" s="1"/>
      <c r="D1165" s="1"/>
      <c r="E1165" s="1"/>
      <c r="F1165" s="1"/>
    </row>
    <row r="1166" spans="1:6" ht="15.75">
      <c r="A1166" s="1"/>
      <c r="B1166" s="1"/>
      <c r="C1166" s="1"/>
      <c r="D1166" s="1"/>
      <c r="E1166" s="1"/>
      <c r="F1166" s="1"/>
    </row>
    <row r="1167" spans="1:6" ht="15.75">
      <c r="A1167" s="1"/>
      <c r="B1167" s="1"/>
      <c r="C1167" s="1"/>
      <c r="D1167" s="1"/>
      <c r="E1167" s="1"/>
      <c r="F1167" s="1"/>
    </row>
    <row r="1168" spans="1:6" ht="15.75">
      <c r="A1168" s="1"/>
      <c r="B1168" s="1"/>
      <c r="C1168" s="1"/>
      <c r="D1168" s="1"/>
      <c r="E1168" s="1"/>
      <c r="F1168" s="1"/>
    </row>
    <row r="1169" spans="1:6" ht="15.75">
      <c r="A1169" s="1"/>
      <c r="B1169" s="1"/>
      <c r="C1169" s="1"/>
      <c r="D1169" s="1"/>
      <c r="E1169" s="1"/>
      <c r="F1169" s="1"/>
    </row>
    <row r="1170" spans="1:6" ht="15.75">
      <c r="A1170" s="1"/>
      <c r="B1170" s="1"/>
      <c r="C1170" s="1"/>
      <c r="D1170" s="1"/>
      <c r="E1170" s="1"/>
      <c r="F1170" s="1"/>
    </row>
    <row r="1171" spans="1:6" ht="15.75">
      <c r="A1171" s="1"/>
      <c r="B1171" s="1"/>
      <c r="C1171" s="1"/>
      <c r="D1171" s="1"/>
      <c r="E1171" s="1"/>
      <c r="F1171" s="1"/>
    </row>
    <row r="1172" spans="1:6" ht="15.75">
      <c r="A1172" s="1"/>
      <c r="B1172" s="1"/>
      <c r="C1172" s="1"/>
      <c r="D1172" s="1"/>
      <c r="E1172" s="1"/>
      <c r="F1172" s="1"/>
    </row>
    <row r="1173" spans="1:6" ht="15.75">
      <c r="A1173" s="1"/>
      <c r="B1173" s="1"/>
      <c r="C1173" s="1"/>
      <c r="D1173" s="1"/>
      <c r="E1173" s="1"/>
      <c r="F1173" s="1"/>
    </row>
    <row r="1174" spans="1:6" ht="15.75">
      <c r="A1174" s="1"/>
      <c r="B1174" s="1"/>
      <c r="C1174" s="1"/>
      <c r="D1174" s="1"/>
      <c r="E1174" s="1"/>
      <c r="F1174" s="1"/>
    </row>
    <row r="1175" spans="1:6" ht="15.75">
      <c r="A1175" s="1"/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1"/>
      <c r="F1176" s="1"/>
    </row>
    <row r="1177" spans="1:6" ht="15.75">
      <c r="A1177" s="1"/>
      <c r="B1177" s="1"/>
      <c r="C1177" s="1"/>
      <c r="D1177" s="1"/>
      <c r="E1177" s="1"/>
      <c r="F1177" s="1"/>
    </row>
    <row r="1178" spans="1:6" ht="15.75">
      <c r="A1178" s="1"/>
      <c r="B1178" s="1"/>
      <c r="C1178" s="1"/>
      <c r="D1178" s="1"/>
      <c r="E1178" s="1"/>
      <c r="F1178" s="1"/>
    </row>
    <row r="1179" spans="1:6" ht="15.75">
      <c r="A1179" s="1"/>
      <c r="B1179" s="1"/>
      <c r="C1179" s="1"/>
      <c r="D1179" s="1"/>
      <c r="E1179" s="1"/>
      <c r="F1179" s="1"/>
    </row>
    <row r="1180" spans="1:6" ht="15.75">
      <c r="A1180" s="1"/>
      <c r="B1180" s="1"/>
      <c r="C1180" s="1"/>
      <c r="D1180" s="1"/>
      <c r="E1180" s="1"/>
      <c r="F1180" s="1"/>
    </row>
    <row r="1181" spans="1:6" ht="15.75">
      <c r="A1181" s="1"/>
      <c r="B1181" s="1"/>
      <c r="C1181" s="1"/>
      <c r="D1181" s="1"/>
      <c r="E1181" s="1"/>
      <c r="F1181" s="1"/>
    </row>
    <row r="1182" spans="1:6" ht="15.75">
      <c r="A1182" s="1"/>
      <c r="B1182" s="1"/>
      <c r="C1182" s="1"/>
      <c r="D1182" s="1"/>
      <c r="E1182" s="1"/>
      <c r="F1182" s="1"/>
    </row>
    <row r="1183" spans="1:6" ht="15.75">
      <c r="A1183" s="1"/>
      <c r="B1183" s="1"/>
      <c r="C1183" s="1"/>
      <c r="D1183" s="1"/>
      <c r="E1183" s="1"/>
      <c r="F1183" s="1"/>
    </row>
    <row r="1184" spans="1:6" ht="15.75">
      <c r="A1184" s="1"/>
      <c r="B1184" s="1"/>
      <c r="C1184" s="1"/>
      <c r="D1184" s="1"/>
      <c r="E1184" s="1"/>
      <c r="F1184" s="1"/>
    </row>
    <row r="1185" spans="1:6" ht="15.75">
      <c r="A1185" s="1"/>
      <c r="B1185" s="1"/>
      <c r="C1185" s="1"/>
      <c r="D1185" s="1"/>
      <c r="E1185" s="1"/>
      <c r="F1185" s="1"/>
    </row>
    <row r="1186" spans="1:6" ht="15.75">
      <c r="A1186" s="1"/>
      <c r="B1186" s="1"/>
      <c r="C1186" s="1"/>
      <c r="D1186" s="1"/>
      <c r="E1186" s="1"/>
      <c r="F1186" s="1"/>
    </row>
    <row r="1187" spans="1:6" ht="15.75">
      <c r="A1187" s="1"/>
      <c r="B1187" s="1"/>
      <c r="C1187" s="1"/>
      <c r="D1187" s="1"/>
      <c r="E1187" s="1"/>
      <c r="F1187" s="1"/>
    </row>
    <row r="1188" spans="1:6" ht="15.75">
      <c r="A1188" s="1"/>
      <c r="B1188" s="1"/>
      <c r="C1188" s="1"/>
      <c r="D1188" s="1"/>
      <c r="E1188" s="1"/>
      <c r="F1188" s="1"/>
    </row>
    <row r="1189" spans="1:6" ht="15.75">
      <c r="A1189" s="1"/>
      <c r="B1189" s="1"/>
      <c r="C1189" s="1"/>
      <c r="D1189" s="1"/>
      <c r="E1189" s="1"/>
      <c r="F1189" s="1"/>
    </row>
    <row r="1190" spans="1:6" ht="15.75">
      <c r="A1190" s="1"/>
      <c r="B1190" s="1"/>
      <c r="C1190" s="1"/>
      <c r="D1190" s="1"/>
      <c r="E1190" s="1"/>
      <c r="F1190" s="1"/>
    </row>
    <row r="1191" spans="1:6" ht="15.75">
      <c r="A1191" s="1"/>
      <c r="B1191" s="1"/>
      <c r="C1191" s="1"/>
      <c r="D1191" s="1"/>
      <c r="E1191" s="1"/>
      <c r="F1191" s="1"/>
    </row>
    <row r="1192" spans="1:6" ht="15.75">
      <c r="A1192" s="1"/>
      <c r="B1192" s="1"/>
      <c r="C1192" s="1"/>
      <c r="D1192" s="1"/>
      <c r="E1192" s="1"/>
      <c r="F1192" s="1"/>
    </row>
    <row r="1193" spans="1:6" ht="15.75">
      <c r="A1193" s="1"/>
      <c r="B1193" s="1"/>
      <c r="C1193" s="1"/>
      <c r="D1193" s="1"/>
      <c r="E1193" s="1"/>
      <c r="F1193" s="1"/>
    </row>
    <row r="1194" spans="1:6" ht="15.75">
      <c r="A1194" s="1"/>
      <c r="B1194" s="1"/>
      <c r="C1194" s="1"/>
      <c r="D1194" s="1"/>
      <c r="E1194" s="1"/>
      <c r="F1194" s="1"/>
    </row>
    <row r="1195" spans="1:6" ht="15.75">
      <c r="A1195" s="1"/>
      <c r="B1195" s="1"/>
      <c r="C1195" s="1"/>
      <c r="D1195" s="1"/>
      <c r="E1195" s="1"/>
      <c r="F1195" s="1"/>
    </row>
    <row r="1196" spans="1:6" ht="15.75">
      <c r="A1196" s="1"/>
      <c r="B1196" s="1"/>
      <c r="C1196" s="1"/>
      <c r="D1196" s="1"/>
      <c r="E1196" s="1"/>
      <c r="F1196" s="1"/>
    </row>
    <row r="1197" spans="1:6" ht="15.75">
      <c r="A1197" s="1"/>
      <c r="B1197" s="1"/>
      <c r="C1197" s="1"/>
      <c r="D1197" s="1"/>
      <c r="E1197" s="1"/>
      <c r="F1197" s="1"/>
    </row>
    <row r="1198" spans="1:6" ht="15.75">
      <c r="A1198" s="1"/>
      <c r="B1198" s="1"/>
      <c r="C1198" s="1"/>
      <c r="D1198" s="1"/>
      <c r="E1198" s="1"/>
      <c r="F1198" s="1"/>
    </row>
    <row r="1199" spans="1:6" ht="15.75">
      <c r="A1199" s="1"/>
      <c r="B1199" s="1"/>
      <c r="C1199" s="1"/>
      <c r="D1199" s="1"/>
      <c r="E1199" s="1"/>
      <c r="F1199" s="1"/>
    </row>
    <row r="1200" spans="1:6" ht="15.75">
      <c r="A1200" s="1"/>
      <c r="B1200" s="1"/>
      <c r="C1200" s="1"/>
      <c r="D1200" s="1"/>
      <c r="E1200" s="1"/>
      <c r="F1200" s="1"/>
    </row>
    <row r="1201" spans="1:6" ht="15.75">
      <c r="A1201" s="1"/>
      <c r="B1201" s="1"/>
      <c r="C1201" s="1"/>
      <c r="D1201" s="1"/>
      <c r="E1201" s="1"/>
      <c r="F1201" s="1"/>
    </row>
    <row r="1202" spans="1:6" ht="15.75">
      <c r="A1202" s="1"/>
      <c r="B1202" s="1"/>
      <c r="C1202" s="1"/>
      <c r="D1202" s="1"/>
      <c r="E1202" s="1"/>
      <c r="F1202" s="1"/>
    </row>
    <row r="1203" spans="1:6" ht="15.75">
      <c r="A1203" s="1"/>
      <c r="B1203" s="1"/>
      <c r="C1203" s="1"/>
      <c r="D1203" s="1"/>
      <c r="E1203" s="1"/>
      <c r="F1203" s="1"/>
    </row>
    <row r="1204" spans="1:6" ht="15.75">
      <c r="A1204" s="1"/>
      <c r="B1204" s="1"/>
      <c r="C1204" s="1"/>
      <c r="D1204" s="1"/>
      <c r="E1204" s="1"/>
      <c r="F1204" s="1"/>
    </row>
    <row r="1205" spans="1:6" ht="15.75">
      <c r="A1205" s="1"/>
      <c r="B1205" s="1"/>
      <c r="C1205" s="1"/>
      <c r="D1205" s="1"/>
      <c r="E1205" s="1"/>
      <c r="F1205" s="1"/>
    </row>
    <row r="1206" spans="1:6" ht="15.75">
      <c r="A1206" s="1"/>
      <c r="B1206" s="1"/>
      <c r="C1206" s="1"/>
      <c r="D1206" s="1"/>
      <c r="E1206" s="1"/>
      <c r="F1206" s="1"/>
    </row>
    <row r="1207" spans="1:6" ht="15.75">
      <c r="A1207" s="1"/>
      <c r="B1207" s="1"/>
      <c r="C1207" s="1"/>
      <c r="D1207" s="1"/>
      <c r="E1207" s="1"/>
      <c r="F1207" s="1"/>
    </row>
    <row r="1208" spans="1:6" ht="15.75">
      <c r="A1208" s="1"/>
      <c r="B1208" s="1"/>
      <c r="C1208" s="1"/>
      <c r="D1208" s="1"/>
      <c r="E1208" s="1"/>
      <c r="F1208" s="1"/>
    </row>
    <row r="1209" spans="1:6" ht="15.75">
      <c r="A1209" s="1"/>
      <c r="B1209" s="1"/>
      <c r="C1209" s="1"/>
      <c r="D1209" s="1"/>
      <c r="E1209" s="1"/>
      <c r="F1209" s="1"/>
    </row>
    <row r="1210" spans="1:6" ht="15.75">
      <c r="A1210" s="1"/>
      <c r="B1210" s="1"/>
      <c r="C1210" s="1"/>
      <c r="D1210" s="1"/>
      <c r="E1210" s="1"/>
      <c r="F1210" s="1"/>
    </row>
    <row r="1211" spans="1:6" ht="15.75">
      <c r="A1211" s="1"/>
      <c r="B1211" s="1"/>
      <c r="C1211" s="1"/>
      <c r="D1211" s="1"/>
      <c r="E1211" s="1"/>
      <c r="F1211" s="1"/>
    </row>
    <row r="1212" spans="1:6" ht="15.75">
      <c r="A1212" s="1"/>
      <c r="B1212" s="1"/>
      <c r="C1212" s="1"/>
      <c r="D1212" s="1"/>
      <c r="E1212" s="1"/>
      <c r="F1212" s="1"/>
    </row>
    <row r="1213" spans="1:6" ht="15.75">
      <c r="A1213" s="1"/>
      <c r="B1213" s="1"/>
      <c r="C1213" s="1"/>
      <c r="D1213" s="1"/>
      <c r="E1213" s="1"/>
      <c r="F1213" s="1"/>
    </row>
    <row r="1214" spans="1:6" ht="15.75">
      <c r="A1214" s="1"/>
      <c r="B1214" s="1"/>
      <c r="C1214" s="1"/>
      <c r="D1214" s="1"/>
      <c r="E1214" s="1"/>
      <c r="F1214" s="1"/>
    </row>
    <row r="1215" spans="1:6" ht="15.75">
      <c r="A1215" s="1"/>
      <c r="B1215" s="1"/>
      <c r="C1215" s="1"/>
      <c r="D1215" s="1"/>
      <c r="E1215" s="1"/>
      <c r="F1215" s="1"/>
    </row>
    <row r="1216" spans="1:6" ht="15.75">
      <c r="A1216" s="1"/>
      <c r="B1216" s="1"/>
      <c r="C1216" s="1"/>
      <c r="D1216" s="1"/>
      <c r="E1216" s="1"/>
      <c r="F1216" s="1"/>
    </row>
    <row r="1217" spans="1:6" ht="15.75">
      <c r="A1217" s="1"/>
      <c r="B1217" s="1"/>
      <c r="C1217" s="1"/>
      <c r="D1217" s="1"/>
      <c r="E1217" s="1"/>
      <c r="F1217" s="1"/>
    </row>
    <row r="1218" spans="1:6" ht="15.75">
      <c r="A1218" s="1"/>
      <c r="B1218" s="1"/>
      <c r="C1218" s="1"/>
      <c r="D1218" s="1"/>
      <c r="E1218" s="1"/>
      <c r="F1218" s="1"/>
    </row>
    <row r="1219" spans="1:6" ht="15.75">
      <c r="A1219" s="1"/>
      <c r="B1219" s="1"/>
      <c r="C1219" s="1"/>
      <c r="D1219" s="1"/>
      <c r="E1219" s="1"/>
      <c r="F1219" s="1"/>
    </row>
    <row r="1220" spans="1:6" ht="15.75">
      <c r="A1220" s="1"/>
      <c r="B1220" s="1"/>
      <c r="C1220" s="1"/>
      <c r="D1220" s="1"/>
      <c r="E1220" s="1"/>
      <c r="F1220" s="1"/>
    </row>
    <row r="1221" spans="1:6" ht="15.75">
      <c r="A1221" s="1"/>
      <c r="B1221" s="1"/>
      <c r="C1221" s="1"/>
      <c r="D1221" s="1"/>
      <c r="E1221" s="1"/>
      <c r="F1221" s="1"/>
    </row>
    <row r="1222" spans="1:6" ht="15.75">
      <c r="A1222" s="1"/>
      <c r="B1222" s="1"/>
      <c r="C1222" s="1"/>
      <c r="D1222" s="1"/>
      <c r="E1222" s="1"/>
      <c r="F1222" s="1"/>
    </row>
    <row r="1223" spans="1:6" ht="15.75">
      <c r="A1223" s="1"/>
      <c r="B1223" s="1"/>
      <c r="C1223" s="1"/>
      <c r="D1223" s="1"/>
      <c r="E1223" s="1"/>
      <c r="F1223" s="1"/>
    </row>
    <row r="1224" spans="1:6" ht="15.75">
      <c r="A1224" s="1"/>
      <c r="B1224" s="1"/>
      <c r="C1224" s="1"/>
      <c r="D1224" s="1"/>
      <c r="E1224" s="1"/>
      <c r="F1224" s="1"/>
    </row>
    <row r="1225" spans="1:6" ht="15.75">
      <c r="A1225" s="1"/>
      <c r="B1225" s="1"/>
      <c r="C1225" s="1"/>
      <c r="D1225" s="1"/>
      <c r="E1225" s="1"/>
      <c r="F1225" s="1"/>
    </row>
    <row r="1226" spans="1:6" ht="15.75">
      <c r="A1226" s="1"/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1"/>
      <c r="F1227" s="1"/>
    </row>
    <row r="1228" spans="1:6" ht="15.75">
      <c r="A1228" s="1"/>
      <c r="B1228" s="1"/>
      <c r="C1228" s="1"/>
      <c r="D1228" s="1"/>
      <c r="E1228" s="1"/>
      <c r="F1228" s="1"/>
    </row>
    <row r="1229" spans="1:6" ht="15.75">
      <c r="A1229" s="1"/>
      <c r="B1229" s="1"/>
      <c r="C1229" s="1"/>
      <c r="D1229" s="1"/>
      <c r="E1229" s="1"/>
      <c r="F1229" s="1"/>
    </row>
    <row r="1230" spans="1:6" ht="15.75">
      <c r="A1230" s="1"/>
      <c r="B1230" s="1"/>
      <c r="C1230" s="1"/>
      <c r="D1230" s="1"/>
      <c r="E1230" s="1"/>
      <c r="F1230" s="1"/>
    </row>
    <row r="1231" spans="1:6" ht="15.75">
      <c r="A1231" s="1"/>
      <c r="B1231" s="1"/>
      <c r="C1231" s="1"/>
      <c r="D1231" s="1"/>
      <c r="E1231" s="1"/>
      <c r="F1231" s="1"/>
    </row>
    <row r="1232" spans="1:6" ht="15.75">
      <c r="A1232" s="1"/>
      <c r="B1232" s="1"/>
      <c r="C1232" s="1"/>
      <c r="D1232" s="1"/>
      <c r="E1232" s="1"/>
      <c r="F1232" s="1"/>
    </row>
    <row r="1233" spans="1:6" ht="15.75">
      <c r="A1233" s="1"/>
      <c r="B1233" s="1"/>
      <c r="C1233" s="1"/>
      <c r="D1233" s="1"/>
      <c r="E1233" s="1"/>
      <c r="F1233" s="1"/>
    </row>
    <row r="1234" spans="1:6" ht="15.75">
      <c r="A1234" s="1"/>
      <c r="B1234" s="1"/>
      <c r="C1234" s="1"/>
      <c r="D1234" s="1"/>
      <c r="E1234" s="1"/>
      <c r="F1234" s="1"/>
    </row>
    <row r="1235" spans="1:6" ht="15.75">
      <c r="A1235" s="1"/>
      <c r="B1235" s="1"/>
      <c r="C1235" s="1"/>
      <c r="D1235" s="1"/>
      <c r="E1235" s="1"/>
      <c r="F1235" s="1"/>
    </row>
    <row r="1236" spans="1:6" ht="15.75">
      <c r="A1236" s="1"/>
      <c r="B1236" s="1"/>
      <c r="C1236" s="1"/>
      <c r="D1236" s="1"/>
      <c r="E1236" s="1"/>
      <c r="F1236" s="1"/>
    </row>
    <row r="1237" spans="1:6" ht="15.75">
      <c r="A1237" s="1"/>
      <c r="B1237" s="1"/>
      <c r="C1237" s="1"/>
      <c r="D1237" s="1"/>
      <c r="E1237" s="1"/>
      <c r="F1237" s="1"/>
    </row>
    <row r="1238" spans="1:6" ht="15.75">
      <c r="A1238" s="1"/>
      <c r="B1238" s="1"/>
      <c r="C1238" s="1"/>
      <c r="D1238" s="1"/>
      <c r="E1238" s="1"/>
      <c r="F1238" s="1"/>
    </row>
    <row r="1239" spans="1:6" ht="15.75">
      <c r="A1239" s="1"/>
      <c r="B1239" s="1"/>
      <c r="C1239" s="1"/>
      <c r="D1239" s="1"/>
      <c r="E1239" s="1"/>
      <c r="F1239" s="1"/>
    </row>
    <row r="1240" spans="1:6" ht="15.75">
      <c r="A1240" s="1"/>
      <c r="B1240" s="1"/>
      <c r="C1240" s="1"/>
      <c r="D1240" s="1"/>
      <c r="E1240" s="1"/>
      <c r="F1240" s="1"/>
    </row>
    <row r="1241" spans="1:6" ht="15.75">
      <c r="A1241" s="1"/>
      <c r="B1241" s="1"/>
      <c r="C1241" s="1"/>
      <c r="D1241" s="1"/>
      <c r="E1241" s="1"/>
      <c r="F1241" s="1"/>
    </row>
    <row r="1242" spans="1:6" ht="15.75">
      <c r="A1242" s="1"/>
      <c r="B1242" s="1"/>
      <c r="C1242" s="1"/>
      <c r="D1242" s="1"/>
      <c r="E1242" s="1"/>
      <c r="F1242" s="1"/>
    </row>
    <row r="1243" spans="1:6" ht="15.75">
      <c r="A1243" s="1"/>
      <c r="B1243" s="1"/>
      <c r="C1243" s="1"/>
      <c r="D1243" s="1"/>
      <c r="E1243" s="1"/>
      <c r="F1243" s="1"/>
    </row>
    <row r="1244" spans="1:6" ht="15.75">
      <c r="A1244" s="1"/>
      <c r="B1244" s="1"/>
      <c r="C1244" s="1"/>
      <c r="D1244" s="1"/>
      <c r="E1244" s="1"/>
      <c r="F1244" s="1"/>
    </row>
    <row r="1245" spans="1:6" ht="15.75">
      <c r="A1245" s="1"/>
      <c r="B1245" s="1"/>
      <c r="C1245" s="1"/>
      <c r="D1245" s="1"/>
      <c r="E1245" s="1"/>
      <c r="F1245" s="1"/>
    </row>
    <row r="1246" spans="1:6" ht="15.75">
      <c r="A1246" s="1"/>
      <c r="B1246" s="1"/>
      <c r="C1246" s="1"/>
      <c r="D1246" s="1"/>
      <c r="E1246" s="1"/>
      <c r="F1246" s="1"/>
    </row>
    <row r="1247" spans="1:6" ht="15.75">
      <c r="A1247" s="1"/>
      <c r="B1247" s="1"/>
      <c r="C1247" s="1"/>
      <c r="D1247" s="1"/>
      <c r="E1247" s="1"/>
      <c r="F1247" s="1"/>
    </row>
    <row r="1248" spans="1:6" ht="15.75">
      <c r="A1248" s="1"/>
      <c r="B1248" s="1"/>
      <c r="C1248" s="1"/>
      <c r="D1248" s="1"/>
      <c r="E1248" s="1"/>
      <c r="F1248" s="1"/>
    </row>
    <row r="1249" spans="1:6" ht="15.75">
      <c r="A1249" s="1"/>
      <c r="B1249" s="1"/>
      <c r="C1249" s="1"/>
      <c r="D1249" s="1"/>
      <c r="E1249" s="1"/>
      <c r="F1249" s="1"/>
    </row>
    <row r="1250" spans="1:6" ht="15.75">
      <c r="A1250" s="1"/>
      <c r="B1250" s="1"/>
      <c r="C1250" s="1"/>
      <c r="D1250" s="1"/>
      <c r="E1250" s="1"/>
      <c r="F1250" s="1"/>
    </row>
    <row r="1251" spans="1:6" ht="15.75">
      <c r="A1251" s="1"/>
      <c r="B1251" s="1"/>
      <c r="C1251" s="1"/>
      <c r="D1251" s="1"/>
      <c r="E1251" s="1"/>
      <c r="F1251" s="1"/>
    </row>
    <row r="1252" spans="1:6" ht="15.75">
      <c r="A1252" s="1"/>
      <c r="B1252" s="1"/>
      <c r="C1252" s="1"/>
      <c r="D1252" s="1"/>
      <c r="E1252" s="1"/>
      <c r="F1252" s="1"/>
    </row>
    <row r="1253" spans="1:6" ht="15.75">
      <c r="A1253" s="1"/>
      <c r="B1253" s="1"/>
      <c r="C1253" s="1"/>
      <c r="D1253" s="1"/>
      <c r="E1253" s="1"/>
      <c r="F1253" s="1"/>
    </row>
    <row r="1254" spans="1:6" ht="15.75">
      <c r="A1254" s="1"/>
      <c r="B1254" s="1"/>
      <c r="C1254" s="1"/>
      <c r="D1254" s="1"/>
      <c r="E1254" s="1"/>
      <c r="F1254" s="1"/>
    </row>
    <row r="1255" spans="1:6" ht="15.75">
      <c r="A1255" s="1"/>
      <c r="B1255" s="1"/>
      <c r="C1255" s="1"/>
      <c r="D1255" s="1"/>
      <c r="E1255" s="1"/>
      <c r="F1255" s="1"/>
    </row>
    <row r="1256" spans="1:6" ht="15.75">
      <c r="A1256" s="1"/>
      <c r="B1256" s="1"/>
      <c r="C1256" s="1"/>
      <c r="D1256" s="1"/>
      <c r="E1256" s="1"/>
      <c r="F1256" s="1"/>
    </row>
    <row r="1257" spans="1:6" ht="15.75">
      <c r="A1257" s="1"/>
      <c r="B1257" s="1"/>
      <c r="C1257" s="1"/>
      <c r="D1257" s="1"/>
      <c r="E1257" s="1"/>
      <c r="F1257" s="1"/>
    </row>
    <row r="1258" spans="1:6" ht="15.75">
      <c r="A1258" s="1"/>
      <c r="B1258" s="1"/>
      <c r="C1258" s="1"/>
      <c r="D1258" s="1"/>
      <c r="E1258" s="1"/>
      <c r="F1258" s="1"/>
    </row>
    <row r="1259" spans="1:6" ht="15.75">
      <c r="A1259" s="1"/>
      <c r="B1259" s="1"/>
      <c r="C1259" s="1"/>
      <c r="D1259" s="1"/>
      <c r="E1259" s="1"/>
      <c r="F1259" s="1"/>
    </row>
    <row r="1260" spans="1:6" ht="15.75">
      <c r="A1260" s="1"/>
      <c r="B1260" s="1"/>
      <c r="C1260" s="1"/>
      <c r="D1260" s="1"/>
      <c r="E1260" s="1"/>
      <c r="F1260" s="1"/>
    </row>
    <row r="1261" spans="1:6" ht="15.75">
      <c r="A1261" s="1"/>
      <c r="B1261" s="1"/>
      <c r="C1261" s="1"/>
      <c r="D1261" s="1"/>
      <c r="E1261" s="1"/>
      <c r="F1261" s="1"/>
    </row>
    <row r="1262" spans="1:6" ht="15.75">
      <c r="A1262" s="1"/>
      <c r="B1262" s="1"/>
      <c r="C1262" s="1"/>
      <c r="D1262" s="1"/>
      <c r="E1262" s="1"/>
      <c r="F1262" s="1"/>
    </row>
    <row r="1263" spans="1:6" ht="15.75">
      <c r="A1263" s="1"/>
      <c r="B1263" s="1"/>
      <c r="C1263" s="1"/>
      <c r="D1263" s="1"/>
      <c r="E1263" s="1"/>
      <c r="F1263" s="1"/>
    </row>
    <row r="1264" spans="1:6" ht="15.75">
      <c r="A1264" s="1"/>
      <c r="B1264" s="1"/>
      <c r="C1264" s="1"/>
      <c r="D1264" s="1"/>
      <c r="E1264" s="1"/>
      <c r="F1264" s="1"/>
    </row>
    <row r="1265" spans="1:6" ht="15.75">
      <c r="A1265" s="1"/>
      <c r="B1265" s="1"/>
      <c r="C1265" s="1"/>
      <c r="D1265" s="1"/>
      <c r="E1265" s="1"/>
      <c r="F1265" s="1"/>
    </row>
    <row r="1266" spans="1:6" ht="15.75">
      <c r="A1266" s="1"/>
      <c r="B1266" s="1"/>
      <c r="C1266" s="1"/>
      <c r="D1266" s="1"/>
      <c r="E1266" s="1"/>
      <c r="F1266" s="1"/>
    </row>
    <row r="1267" spans="1:6" ht="15.75">
      <c r="A1267" s="1"/>
      <c r="B1267" s="1"/>
      <c r="C1267" s="1"/>
      <c r="D1267" s="1"/>
      <c r="E1267" s="1"/>
      <c r="F1267" s="1"/>
    </row>
    <row r="1268" spans="1:6" ht="15.75">
      <c r="A1268" s="1"/>
      <c r="B1268" s="1"/>
      <c r="C1268" s="1"/>
      <c r="D1268" s="1"/>
      <c r="E1268" s="1"/>
      <c r="F1268" s="1"/>
    </row>
    <row r="1269" spans="1:6" ht="15.75">
      <c r="A1269" s="1"/>
      <c r="B1269" s="1"/>
      <c r="C1269" s="1"/>
      <c r="D1269" s="1"/>
      <c r="E1269" s="1"/>
      <c r="F1269" s="1"/>
    </row>
    <row r="1270" spans="1:6" ht="15.75">
      <c r="A1270" s="1"/>
      <c r="B1270" s="1"/>
      <c r="C1270" s="1"/>
      <c r="D1270" s="1"/>
      <c r="E1270" s="1"/>
      <c r="F1270" s="1"/>
    </row>
    <row r="1271" spans="1:6" ht="15.75">
      <c r="A1271" s="1"/>
      <c r="B1271" s="1"/>
      <c r="C1271" s="1"/>
      <c r="D1271" s="1"/>
      <c r="E1271" s="1"/>
      <c r="F1271" s="1"/>
    </row>
    <row r="1272" spans="1:6" ht="15.75">
      <c r="A1272" s="1"/>
      <c r="B1272" s="1"/>
      <c r="C1272" s="1"/>
      <c r="D1272" s="1"/>
      <c r="E1272" s="1"/>
      <c r="F1272" s="1"/>
    </row>
    <row r="1273" spans="1:6" ht="15.75">
      <c r="A1273" s="1"/>
      <c r="B1273" s="1"/>
      <c r="C1273" s="1"/>
      <c r="D1273" s="1"/>
      <c r="E1273" s="1"/>
      <c r="F1273" s="1"/>
    </row>
    <row r="1274" spans="1:6" ht="15.75">
      <c r="A1274" s="1"/>
      <c r="B1274" s="1"/>
      <c r="C1274" s="1"/>
      <c r="D1274" s="1"/>
      <c r="E1274" s="1"/>
      <c r="F1274" s="1"/>
    </row>
    <row r="1275" spans="1:6" ht="15.75">
      <c r="A1275" s="1"/>
      <c r="B1275" s="1"/>
      <c r="C1275" s="1"/>
      <c r="D1275" s="1"/>
      <c r="E1275" s="1"/>
      <c r="F1275" s="1"/>
    </row>
    <row r="1276" spans="1:6" ht="15.75">
      <c r="A1276" s="1"/>
      <c r="B1276" s="1"/>
      <c r="C1276" s="1"/>
      <c r="D1276" s="1"/>
      <c r="E1276" s="1"/>
      <c r="F1276" s="1"/>
    </row>
    <row r="1277" spans="1:6" ht="15.75">
      <c r="A1277" s="1"/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1"/>
      <c r="F1278" s="1"/>
    </row>
    <row r="1279" spans="1:6" ht="15.75">
      <c r="A1279" s="1"/>
      <c r="B1279" s="1"/>
      <c r="C1279" s="1"/>
      <c r="D1279" s="1"/>
      <c r="E1279" s="1"/>
      <c r="F1279" s="1"/>
    </row>
    <row r="1280" spans="1:6" ht="15.75">
      <c r="A1280" s="1"/>
      <c r="B1280" s="1"/>
      <c r="C1280" s="1"/>
      <c r="D1280" s="1"/>
      <c r="E1280" s="1"/>
      <c r="F1280" s="1"/>
    </row>
    <row r="1281" spans="1:6" ht="15.75">
      <c r="A1281" s="1"/>
      <c r="B1281" s="1"/>
      <c r="C1281" s="1"/>
      <c r="D1281" s="1"/>
      <c r="E1281" s="1"/>
      <c r="F1281" s="1"/>
    </row>
    <row r="1282" spans="1:6" ht="15.75">
      <c r="A1282" s="1"/>
      <c r="B1282" s="1"/>
      <c r="C1282" s="1"/>
      <c r="D1282" s="1"/>
      <c r="E1282" s="1"/>
      <c r="F1282" s="1"/>
    </row>
    <row r="1283" spans="1:6" ht="15.75">
      <c r="A1283" s="1"/>
      <c r="B1283" s="1"/>
      <c r="C1283" s="1"/>
      <c r="D1283" s="1"/>
      <c r="E1283" s="1"/>
      <c r="F1283" s="1"/>
    </row>
    <row r="1284" spans="1:6" ht="15.75">
      <c r="A1284" s="1"/>
      <c r="B1284" s="1"/>
      <c r="C1284" s="1"/>
      <c r="D1284" s="1"/>
      <c r="E1284" s="1"/>
      <c r="F1284" s="1"/>
    </row>
    <row r="1285" spans="1:6" ht="15.75">
      <c r="A1285" s="1"/>
      <c r="B1285" s="1"/>
      <c r="C1285" s="1"/>
      <c r="D1285" s="1"/>
      <c r="E1285" s="1"/>
      <c r="F1285" s="1"/>
    </row>
    <row r="1286" spans="1:6" ht="15.75">
      <c r="A1286" s="1"/>
      <c r="B1286" s="1"/>
      <c r="C1286" s="1"/>
      <c r="D1286" s="1"/>
      <c r="E1286" s="1"/>
      <c r="F1286" s="1"/>
    </row>
    <row r="1287" spans="1:6" ht="15.75">
      <c r="A1287" s="1"/>
      <c r="B1287" s="1"/>
      <c r="C1287" s="1"/>
      <c r="D1287" s="1"/>
      <c r="E1287" s="1"/>
      <c r="F1287" s="1"/>
    </row>
    <row r="1288" spans="1:6" ht="15.75">
      <c r="A1288" s="1"/>
      <c r="B1288" s="1"/>
      <c r="C1288" s="1"/>
      <c r="D1288" s="1"/>
      <c r="E1288" s="1"/>
      <c r="F1288" s="1"/>
    </row>
    <row r="1289" spans="1:6" ht="15.75">
      <c r="A1289" s="1"/>
      <c r="B1289" s="1"/>
      <c r="C1289" s="1"/>
      <c r="D1289" s="1"/>
      <c r="E1289" s="1"/>
      <c r="F1289" s="1"/>
    </row>
    <row r="1290" spans="1:6" ht="15.75">
      <c r="A1290" s="1"/>
      <c r="B1290" s="1"/>
      <c r="C1290" s="1"/>
      <c r="D1290" s="1"/>
      <c r="E1290" s="1"/>
      <c r="F1290" s="1"/>
    </row>
    <row r="1291" spans="1:6" ht="15.75">
      <c r="A1291" s="1"/>
      <c r="B1291" s="1"/>
      <c r="C1291" s="1"/>
      <c r="D1291" s="1"/>
      <c r="E1291" s="1"/>
      <c r="F1291" s="1"/>
    </row>
    <row r="1292" spans="1:6" ht="15.75">
      <c r="A1292" s="1"/>
      <c r="B1292" s="1"/>
      <c r="C1292" s="1"/>
      <c r="D1292" s="1"/>
      <c r="E1292" s="1"/>
      <c r="F1292" s="1"/>
    </row>
    <row r="1293" spans="1:6" ht="15.75">
      <c r="A1293" s="1"/>
      <c r="B1293" s="1"/>
      <c r="C1293" s="1"/>
      <c r="D1293" s="1"/>
      <c r="E1293" s="1"/>
      <c r="F1293" s="1"/>
    </row>
    <row r="1294" spans="1:6" ht="15.75">
      <c r="A1294" s="1"/>
      <c r="B1294" s="1"/>
      <c r="C1294" s="1"/>
      <c r="D1294" s="1"/>
      <c r="E1294" s="1"/>
      <c r="F1294" s="1"/>
    </row>
    <row r="1295" spans="1:6" ht="15.75">
      <c r="A1295" s="1"/>
      <c r="B1295" s="1"/>
      <c r="C1295" s="1"/>
      <c r="D1295" s="1"/>
      <c r="E1295" s="1"/>
      <c r="F1295" s="1"/>
    </row>
    <row r="1296" spans="1:6" ht="15.75">
      <c r="A1296" s="1"/>
      <c r="B1296" s="1"/>
      <c r="C1296" s="1"/>
      <c r="D1296" s="1"/>
      <c r="E1296" s="1"/>
      <c r="F1296" s="1"/>
    </row>
    <row r="1297" spans="1:6" ht="15.75">
      <c r="A1297" s="1"/>
      <c r="B1297" s="1"/>
      <c r="C1297" s="1"/>
      <c r="D1297" s="1"/>
      <c r="E1297" s="1"/>
      <c r="F1297" s="1"/>
    </row>
    <row r="1298" spans="1:6" ht="15.75">
      <c r="A1298" s="1"/>
      <c r="B1298" s="1"/>
      <c r="C1298" s="1"/>
      <c r="D1298" s="1"/>
      <c r="E1298" s="1"/>
      <c r="F1298" s="1"/>
    </row>
    <row r="1299" spans="1:6" ht="15.75">
      <c r="A1299" s="1"/>
      <c r="B1299" s="1"/>
      <c r="C1299" s="1"/>
      <c r="D1299" s="1"/>
      <c r="E1299" s="1"/>
      <c r="F1299" s="1"/>
    </row>
    <row r="1300" spans="1:6" ht="15.75">
      <c r="A1300" s="1"/>
      <c r="B1300" s="1"/>
      <c r="C1300" s="1"/>
      <c r="D1300" s="1"/>
      <c r="E1300" s="1"/>
      <c r="F1300" s="1"/>
    </row>
    <row r="1301" spans="1:6" ht="15.75">
      <c r="A1301" s="1"/>
      <c r="B1301" s="1"/>
      <c r="C1301" s="1"/>
      <c r="D1301" s="1"/>
      <c r="E1301" s="1"/>
      <c r="F1301" s="1"/>
    </row>
    <row r="1302" spans="1:6" ht="15.75">
      <c r="A1302" s="1"/>
      <c r="B1302" s="1"/>
      <c r="C1302" s="1"/>
      <c r="D1302" s="1"/>
      <c r="E1302" s="1"/>
      <c r="F1302" s="1"/>
    </row>
    <row r="1303" spans="1:6" ht="15.75">
      <c r="A1303" s="1"/>
      <c r="B1303" s="1"/>
      <c r="C1303" s="1"/>
      <c r="D1303" s="1"/>
      <c r="E1303" s="1"/>
      <c r="F1303" s="1"/>
    </row>
    <row r="1304" spans="1:6" ht="15.75">
      <c r="A1304" s="1"/>
      <c r="B1304" s="1"/>
      <c r="C1304" s="1"/>
      <c r="D1304" s="1"/>
      <c r="E1304" s="1"/>
      <c r="F1304" s="1"/>
    </row>
    <row r="1305" spans="1:6" ht="15.75">
      <c r="A1305" s="1"/>
      <c r="B1305" s="1"/>
      <c r="C1305" s="1"/>
      <c r="D1305" s="1"/>
      <c r="E1305" s="1"/>
      <c r="F1305" s="1"/>
    </row>
    <row r="1306" spans="1:6" ht="15.75">
      <c r="A1306" s="1"/>
      <c r="B1306" s="1"/>
      <c r="C1306" s="1"/>
      <c r="D1306" s="1"/>
      <c r="E1306" s="1"/>
      <c r="F1306" s="1"/>
    </row>
    <row r="1307" spans="1:6" ht="15.75">
      <c r="A1307" s="1"/>
      <c r="B1307" s="1"/>
      <c r="C1307" s="1"/>
      <c r="D1307" s="1"/>
      <c r="E1307" s="1"/>
      <c r="F1307" s="1"/>
    </row>
    <row r="1308" spans="1:6" ht="15.75">
      <c r="A1308" s="1"/>
      <c r="B1308" s="1"/>
      <c r="C1308" s="1"/>
      <c r="D1308" s="1"/>
      <c r="E1308" s="1"/>
      <c r="F1308" s="1"/>
    </row>
    <row r="1309" spans="1:6" ht="15.75">
      <c r="A1309" s="1"/>
      <c r="B1309" s="1"/>
      <c r="C1309" s="1"/>
      <c r="D1309" s="1"/>
      <c r="E1309" s="1"/>
      <c r="F1309" s="1"/>
    </row>
    <row r="1310" spans="1:6" ht="15.75">
      <c r="A1310" s="1"/>
      <c r="B1310" s="1"/>
      <c r="C1310" s="1"/>
      <c r="D1310" s="1"/>
      <c r="E1310" s="1"/>
      <c r="F1310" s="1"/>
    </row>
    <row r="1311" spans="1:6" ht="15.75">
      <c r="A1311" s="1"/>
      <c r="B1311" s="1"/>
      <c r="C1311" s="1"/>
      <c r="D1311" s="1"/>
      <c r="E1311" s="1"/>
      <c r="F1311" s="1"/>
    </row>
    <row r="1312" spans="1:6" ht="15.75">
      <c r="A1312" s="1"/>
      <c r="B1312" s="1"/>
      <c r="C1312" s="1"/>
      <c r="D1312" s="1"/>
      <c r="E1312" s="1"/>
      <c r="F1312" s="1"/>
    </row>
    <row r="1313" spans="1:6" ht="15.75">
      <c r="A1313" s="1"/>
      <c r="B1313" s="1"/>
      <c r="C1313" s="1"/>
      <c r="D1313" s="1"/>
      <c r="E1313" s="1"/>
      <c r="F1313" s="1"/>
    </row>
    <row r="1314" spans="1:6" ht="15.75">
      <c r="A1314" s="1"/>
      <c r="B1314" s="1"/>
      <c r="C1314" s="1"/>
      <c r="D1314" s="1"/>
      <c r="E1314" s="1"/>
      <c r="F1314" s="1"/>
    </row>
    <row r="1315" spans="1:6" ht="15.75">
      <c r="A1315" s="1"/>
      <c r="B1315" s="1"/>
      <c r="C1315" s="1"/>
      <c r="D1315" s="1"/>
      <c r="E1315" s="1"/>
      <c r="F1315" s="1"/>
    </row>
    <row r="1316" spans="1:6" ht="15.75">
      <c r="A1316" s="1"/>
      <c r="B1316" s="1"/>
      <c r="C1316" s="1"/>
      <c r="D1316" s="1"/>
      <c r="E1316" s="1"/>
      <c r="F1316" s="1"/>
    </row>
    <row r="1317" spans="1:6" ht="15.75">
      <c r="A1317" s="1"/>
      <c r="B1317" s="1"/>
      <c r="C1317" s="1"/>
      <c r="D1317" s="1"/>
      <c r="E1317" s="1"/>
      <c r="F1317" s="1"/>
    </row>
    <row r="1318" spans="1:6" ht="15.75">
      <c r="A1318" s="1"/>
      <c r="B1318" s="1"/>
      <c r="C1318" s="1"/>
      <c r="D1318" s="1"/>
      <c r="E1318" s="1"/>
      <c r="F1318" s="1"/>
    </row>
    <row r="1319" spans="1:6" ht="15.75">
      <c r="A1319" s="1"/>
      <c r="B1319" s="1"/>
      <c r="C1319" s="1"/>
      <c r="D1319" s="1"/>
      <c r="E1319" s="1"/>
      <c r="F1319" s="1"/>
    </row>
    <row r="1320" spans="1:6" ht="15.75">
      <c r="A1320" s="1"/>
      <c r="B1320" s="1"/>
      <c r="C1320" s="1"/>
      <c r="D1320" s="1"/>
      <c r="E1320" s="1"/>
      <c r="F1320" s="1"/>
    </row>
    <row r="1321" spans="1:6" ht="15.75">
      <c r="A1321" s="1"/>
      <c r="B1321" s="1"/>
      <c r="C1321" s="1"/>
      <c r="D1321" s="1"/>
      <c r="E1321" s="1"/>
      <c r="F1321" s="1"/>
    </row>
    <row r="1322" spans="1:6" ht="15.75">
      <c r="A1322" s="1"/>
      <c r="B1322" s="1"/>
      <c r="C1322" s="1"/>
      <c r="D1322" s="1"/>
      <c r="E1322" s="1"/>
      <c r="F1322" s="1"/>
    </row>
    <row r="1323" spans="1:6" ht="15.75">
      <c r="A1323" s="1"/>
      <c r="B1323" s="1"/>
      <c r="C1323" s="1"/>
      <c r="D1323" s="1"/>
      <c r="E1323" s="1"/>
      <c r="F1323" s="1"/>
    </row>
    <row r="1324" spans="1:6" ht="15.75">
      <c r="A1324" s="1"/>
      <c r="B1324" s="1"/>
      <c r="C1324" s="1"/>
      <c r="D1324" s="1"/>
      <c r="E1324" s="1"/>
      <c r="F1324" s="1"/>
    </row>
    <row r="1325" spans="1:6" ht="15.75">
      <c r="A1325" s="1"/>
      <c r="B1325" s="1"/>
      <c r="C1325" s="1"/>
      <c r="D1325" s="1"/>
      <c r="E1325" s="1"/>
      <c r="F1325" s="1"/>
    </row>
    <row r="1326" spans="1:6" ht="15.75">
      <c r="A1326" s="1"/>
      <c r="B1326" s="1"/>
      <c r="C1326" s="1"/>
      <c r="D1326" s="1"/>
      <c r="E1326" s="1"/>
      <c r="F1326" s="1"/>
    </row>
    <row r="1327" spans="1:6" ht="15.75">
      <c r="A1327" s="1"/>
      <c r="B1327" s="1"/>
      <c r="C1327" s="1"/>
      <c r="D1327" s="1"/>
      <c r="E1327" s="1"/>
      <c r="F1327" s="1"/>
    </row>
    <row r="1328" spans="1:6" ht="15.75">
      <c r="A1328" s="1"/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1"/>
      <c r="F1329" s="1"/>
    </row>
    <row r="1330" spans="1:6" ht="15.75">
      <c r="A1330" s="1"/>
      <c r="B1330" s="1"/>
      <c r="C1330" s="1"/>
      <c r="D1330" s="1"/>
      <c r="E1330" s="1"/>
      <c r="F1330" s="1"/>
    </row>
    <row r="1331" spans="1:6" ht="15.75">
      <c r="A1331" s="1"/>
      <c r="B1331" s="1"/>
      <c r="C1331" s="1"/>
      <c r="D1331" s="1"/>
      <c r="E1331" s="1"/>
      <c r="F1331" s="1"/>
    </row>
    <row r="1332" spans="1:6" ht="15.75">
      <c r="A1332" s="1"/>
      <c r="B1332" s="1"/>
      <c r="C1332" s="1"/>
      <c r="D1332" s="1"/>
      <c r="E1332" s="1"/>
      <c r="F1332" s="1"/>
    </row>
    <row r="1333" spans="1:6" ht="15.75">
      <c r="A1333" s="1"/>
      <c r="B1333" s="1"/>
      <c r="C1333" s="1"/>
      <c r="D1333" s="1"/>
      <c r="E1333" s="1"/>
      <c r="F1333" s="1"/>
    </row>
    <row r="1334" spans="1:6" ht="15.75">
      <c r="A1334" s="1"/>
      <c r="B1334" s="1"/>
      <c r="C1334" s="1"/>
      <c r="D1334" s="1"/>
      <c r="E1334" s="1"/>
      <c r="F1334" s="1"/>
    </row>
    <row r="1335" spans="1:6" ht="15.75">
      <c r="A1335" s="1"/>
      <c r="B1335" s="1"/>
      <c r="C1335" s="1"/>
      <c r="D1335" s="1"/>
      <c r="E1335" s="1"/>
      <c r="F1335" s="1"/>
    </row>
    <row r="1336" spans="1:6" ht="15.75">
      <c r="A1336" s="1"/>
      <c r="B1336" s="1"/>
      <c r="C1336" s="1"/>
      <c r="D1336" s="1"/>
      <c r="E1336" s="1"/>
      <c r="F1336" s="1"/>
    </row>
    <row r="1337" spans="1:6" ht="15.75">
      <c r="A1337" s="1"/>
      <c r="B1337" s="1"/>
      <c r="C1337" s="1"/>
      <c r="D1337" s="1"/>
      <c r="E1337" s="1"/>
      <c r="F1337" s="1"/>
    </row>
    <row r="1338" spans="1:6" ht="15.75">
      <c r="A1338" s="1"/>
      <c r="B1338" s="1"/>
      <c r="C1338" s="1"/>
      <c r="D1338" s="1"/>
      <c r="E1338" s="1"/>
      <c r="F1338" s="1"/>
    </row>
    <row r="1339" spans="1:6" ht="15.75">
      <c r="A1339" s="1"/>
      <c r="B1339" s="1"/>
      <c r="C1339" s="1"/>
      <c r="D1339" s="1"/>
      <c r="E1339" s="1"/>
      <c r="F1339" s="1"/>
    </row>
    <row r="1340" spans="1:6" ht="15.75">
      <c r="A1340" s="1"/>
      <c r="B1340" s="1"/>
      <c r="C1340" s="1"/>
      <c r="D1340" s="1"/>
      <c r="E1340" s="1"/>
      <c r="F1340" s="1"/>
    </row>
    <row r="1341" spans="1:6" ht="15.75">
      <c r="A1341" s="1"/>
      <c r="B1341" s="1"/>
      <c r="C1341" s="1"/>
      <c r="D1341" s="1"/>
      <c r="E1341" s="1"/>
      <c r="F1341" s="1"/>
    </row>
    <row r="1342" spans="1:6" ht="15.75">
      <c r="A1342" s="1"/>
      <c r="B1342" s="1"/>
      <c r="C1342" s="1"/>
      <c r="D1342" s="1"/>
      <c r="E1342" s="1"/>
      <c r="F1342" s="1"/>
    </row>
    <row r="1343" spans="1:6" ht="15.75">
      <c r="A1343" s="1"/>
      <c r="B1343" s="1"/>
      <c r="C1343" s="1"/>
      <c r="D1343" s="1"/>
      <c r="E1343" s="1"/>
      <c r="F1343" s="1"/>
    </row>
    <row r="1344" spans="1:6" ht="15.75">
      <c r="A1344" s="1"/>
      <c r="B1344" s="1"/>
      <c r="C1344" s="1"/>
      <c r="D1344" s="1"/>
      <c r="E1344" s="1"/>
      <c r="F1344" s="1"/>
    </row>
    <row r="1345" spans="1:6" ht="15.75">
      <c r="A1345" s="1"/>
      <c r="B1345" s="1"/>
      <c r="C1345" s="1"/>
      <c r="D1345" s="1"/>
      <c r="E1345" s="1"/>
      <c r="F1345" s="1"/>
    </row>
    <row r="1346" spans="1:6" ht="15.75">
      <c r="A1346" s="1"/>
      <c r="B1346" s="1"/>
      <c r="C1346" s="1"/>
      <c r="D1346" s="1"/>
      <c r="E1346" s="1"/>
      <c r="F1346" s="1"/>
    </row>
    <row r="1347" spans="1:6" ht="15.75">
      <c r="A1347" s="1"/>
      <c r="B1347" s="1"/>
      <c r="C1347" s="1"/>
      <c r="D1347" s="1"/>
      <c r="E1347" s="1"/>
      <c r="F1347" s="1"/>
    </row>
    <row r="1348" spans="1:6" ht="15.75">
      <c r="A1348" s="1"/>
      <c r="B1348" s="1"/>
      <c r="C1348" s="1"/>
      <c r="D1348" s="1"/>
      <c r="E1348" s="1"/>
      <c r="F1348" s="1"/>
    </row>
  </sheetData>
  <sheetProtection/>
  <mergeCells count="8">
    <mergeCell ref="I6:I7"/>
    <mergeCell ref="F1:H1"/>
    <mergeCell ref="C2:H4"/>
    <mergeCell ref="A5:F5"/>
    <mergeCell ref="A6:A7"/>
    <mergeCell ref="B6:B7"/>
    <mergeCell ref="E6:E7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49.375" style="54" customWidth="1"/>
    <col min="2" max="2" width="25.875" style="54" hidden="1" customWidth="1"/>
    <col min="3" max="4" width="10.375" style="54" customWidth="1"/>
    <col min="5" max="5" width="9.125" style="54" customWidth="1"/>
    <col min="6" max="6" width="12.125" style="54" customWidth="1"/>
    <col min="7" max="8" width="9.125" style="54" customWidth="1"/>
    <col min="9" max="10" width="10.25390625" style="54" customWidth="1"/>
    <col min="11" max="11" width="9.125" style="54" customWidth="1"/>
    <col min="12" max="12" width="9.875" style="54" customWidth="1"/>
    <col min="13" max="16" width="9.125" style="54" customWidth="1"/>
    <col min="17" max="18" width="10.00390625" style="54" customWidth="1"/>
    <col min="19" max="24" width="9.125" style="54" customWidth="1"/>
    <col min="25" max="26" width="9.75390625" style="54" customWidth="1"/>
    <col min="27" max="27" width="10.25390625" style="54" customWidth="1"/>
    <col min="28" max="16384" width="9.125" style="54" customWidth="1"/>
  </cols>
  <sheetData>
    <row r="1" spans="1:27" ht="24" customHeight="1">
      <c r="A1" s="52" t="s">
        <v>451</v>
      </c>
      <c r="B1" s="53"/>
      <c r="AA1" s="54" t="s">
        <v>376</v>
      </c>
    </row>
    <row r="2" spans="1:4" ht="15.75" customHeight="1">
      <c r="A2" s="112" t="s">
        <v>377</v>
      </c>
      <c r="B2" s="112"/>
      <c r="C2" s="112"/>
      <c r="D2" s="75"/>
    </row>
    <row r="3" spans="1:28" ht="28.5" customHeight="1">
      <c r="A3" s="113" t="s">
        <v>378</v>
      </c>
      <c r="B3" s="55" t="s">
        <v>379</v>
      </c>
      <c r="C3" s="117" t="s">
        <v>452</v>
      </c>
      <c r="D3" s="118"/>
      <c r="E3" s="115" t="s">
        <v>380</v>
      </c>
      <c r="F3" s="116"/>
      <c r="G3" s="115" t="s">
        <v>381</v>
      </c>
      <c r="H3" s="116"/>
      <c r="I3" s="115" t="s">
        <v>382</v>
      </c>
      <c r="J3" s="116"/>
      <c r="K3" s="115" t="s">
        <v>383</v>
      </c>
      <c r="L3" s="116"/>
      <c r="M3" s="115" t="s">
        <v>384</v>
      </c>
      <c r="N3" s="116"/>
      <c r="O3" s="115" t="s">
        <v>385</v>
      </c>
      <c r="P3" s="116"/>
      <c r="Q3" s="115" t="s">
        <v>386</v>
      </c>
      <c r="R3" s="116"/>
      <c r="S3" s="115" t="s">
        <v>387</v>
      </c>
      <c r="T3" s="116"/>
      <c r="U3" s="115" t="s">
        <v>388</v>
      </c>
      <c r="V3" s="116"/>
      <c r="W3" s="115" t="s">
        <v>389</v>
      </c>
      <c r="X3" s="116"/>
      <c r="Y3" s="115" t="s">
        <v>455</v>
      </c>
      <c r="Z3" s="116"/>
      <c r="AA3" s="115" t="s">
        <v>390</v>
      </c>
      <c r="AB3" s="116" t="s">
        <v>390</v>
      </c>
    </row>
    <row r="4" spans="1:28" ht="28.5" customHeight="1">
      <c r="A4" s="114"/>
      <c r="B4" s="55"/>
      <c r="C4" s="56" t="s">
        <v>453</v>
      </c>
      <c r="D4" s="56" t="s">
        <v>454</v>
      </c>
      <c r="E4" s="56" t="s">
        <v>453</v>
      </c>
      <c r="F4" s="56" t="s">
        <v>454</v>
      </c>
      <c r="G4" s="56" t="s">
        <v>453</v>
      </c>
      <c r="H4" s="56" t="s">
        <v>454</v>
      </c>
      <c r="I4" s="56" t="s">
        <v>453</v>
      </c>
      <c r="J4" s="56" t="s">
        <v>454</v>
      </c>
      <c r="K4" s="56" t="s">
        <v>453</v>
      </c>
      <c r="L4" s="56" t="s">
        <v>454</v>
      </c>
      <c r="M4" s="56" t="s">
        <v>453</v>
      </c>
      <c r="N4" s="56" t="s">
        <v>454</v>
      </c>
      <c r="O4" s="56" t="s">
        <v>453</v>
      </c>
      <c r="P4" s="56" t="s">
        <v>454</v>
      </c>
      <c r="Q4" s="56" t="s">
        <v>453</v>
      </c>
      <c r="R4" s="56" t="s">
        <v>454</v>
      </c>
      <c r="S4" s="56" t="s">
        <v>453</v>
      </c>
      <c r="T4" s="56" t="s">
        <v>454</v>
      </c>
      <c r="U4" s="56" t="s">
        <v>453</v>
      </c>
      <c r="V4" s="56" t="s">
        <v>454</v>
      </c>
      <c r="W4" s="56" t="s">
        <v>453</v>
      </c>
      <c r="X4" s="56" t="s">
        <v>454</v>
      </c>
      <c r="Y4" s="56" t="s">
        <v>453</v>
      </c>
      <c r="Z4" s="56" t="s">
        <v>454</v>
      </c>
      <c r="AA4" s="56" t="s">
        <v>453</v>
      </c>
      <c r="AB4" s="56" t="s">
        <v>454</v>
      </c>
    </row>
    <row r="5" spans="1:29" s="60" customFormat="1" ht="12.75">
      <c r="A5" s="57" t="s">
        <v>39</v>
      </c>
      <c r="B5" s="58" t="s">
        <v>391</v>
      </c>
      <c r="C5" s="59">
        <f aca="true" t="shared" si="0" ref="C5:AB5">C6+C26</f>
        <v>81914.56</v>
      </c>
      <c r="D5" s="59">
        <f t="shared" si="0"/>
        <v>39112.15</v>
      </c>
      <c r="E5" s="59">
        <f t="shared" si="0"/>
        <v>3035</v>
      </c>
      <c r="F5" s="59">
        <f t="shared" si="0"/>
        <v>4272.55</v>
      </c>
      <c r="G5" s="59">
        <f t="shared" si="0"/>
        <v>3438</v>
      </c>
      <c r="H5" s="59">
        <f t="shared" si="0"/>
        <v>3055.8</v>
      </c>
      <c r="I5" s="59">
        <f t="shared" si="0"/>
        <v>10596.37</v>
      </c>
      <c r="J5" s="59">
        <f t="shared" si="0"/>
        <v>10774.14</v>
      </c>
      <c r="K5" s="59">
        <f t="shared" si="0"/>
        <v>6969.1</v>
      </c>
      <c r="L5" s="59">
        <f t="shared" si="0"/>
        <v>12887.66</v>
      </c>
      <c r="M5" s="59">
        <f t="shared" si="0"/>
        <v>7866</v>
      </c>
      <c r="N5" s="59">
        <f t="shared" si="0"/>
        <v>8122</v>
      </c>
      <c r="O5" s="59">
        <f t="shared" si="0"/>
        <v>7050.15</v>
      </c>
      <c r="P5" s="59">
        <f t="shared" si="0"/>
        <v>0</v>
      </c>
      <c r="Q5" s="59">
        <f t="shared" si="0"/>
        <v>11646</v>
      </c>
      <c r="R5" s="59">
        <f t="shared" si="0"/>
        <v>0</v>
      </c>
      <c r="S5" s="59">
        <f t="shared" si="0"/>
        <v>5144.43</v>
      </c>
      <c r="T5" s="59">
        <f t="shared" si="0"/>
        <v>0</v>
      </c>
      <c r="U5" s="59">
        <f t="shared" si="0"/>
        <v>5905.39</v>
      </c>
      <c r="V5" s="59">
        <f t="shared" si="0"/>
        <v>0</v>
      </c>
      <c r="W5" s="59">
        <f t="shared" si="0"/>
        <v>5048.07</v>
      </c>
      <c r="X5" s="59">
        <f t="shared" si="0"/>
        <v>0</v>
      </c>
      <c r="Y5" s="59">
        <f t="shared" si="0"/>
        <v>8383.54</v>
      </c>
      <c r="Z5" s="59">
        <f t="shared" si="0"/>
        <v>0</v>
      </c>
      <c r="AA5" s="59">
        <f t="shared" si="0"/>
        <v>6832.51</v>
      </c>
      <c r="AB5" s="59">
        <f t="shared" si="0"/>
        <v>0</v>
      </c>
      <c r="AC5" s="61"/>
    </row>
    <row r="6" spans="1:29" ht="12.75">
      <c r="A6" s="62" t="s">
        <v>392</v>
      </c>
      <c r="B6" s="55"/>
      <c r="C6" s="63">
        <f aca="true" t="shared" si="1" ref="C6:AB6">C7+C8+C9+C15+C21+C24+C25</f>
        <v>76361.89</v>
      </c>
      <c r="D6" s="63">
        <f t="shared" si="1"/>
        <v>32374.51</v>
      </c>
      <c r="E6" s="63">
        <f t="shared" si="1"/>
        <v>2816</v>
      </c>
      <c r="F6" s="63">
        <f t="shared" si="1"/>
        <v>4140.85</v>
      </c>
      <c r="G6" s="63">
        <f t="shared" si="1"/>
        <v>3296</v>
      </c>
      <c r="H6" s="63">
        <f t="shared" si="1"/>
        <v>2790.99</v>
      </c>
      <c r="I6" s="63">
        <f t="shared" si="1"/>
        <v>9443.3</v>
      </c>
      <c r="J6" s="63">
        <f t="shared" si="1"/>
        <v>9241.17</v>
      </c>
      <c r="K6" s="63">
        <f t="shared" si="1"/>
        <v>6758.1</v>
      </c>
      <c r="L6" s="63">
        <f t="shared" si="1"/>
        <v>11085.67</v>
      </c>
      <c r="M6" s="63">
        <f t="shared" si="1"/>
        <v>7592</v>
      </c>
      <c r="N6" s="63">
        <f t="shared" si="1"/>
        <v>5115.83</v>
      </c>
      <c r="O6" s="63">
        <f t="shared" si="1"/>
        <v>5267.15</v>
      </c>
      <c r="P6" s="63">
        <f t="shared" si="1"/>
        <v>0</v>
      </c>
      <c r="Q6" s="63">
        <f t="shared" si="1"/>
        <v>11318</v>
      </c>
      <c r="R6" s="63">
        <f t="shared" si="1"/>
        <v>0</v>
      </c>
      <c r="S6" s="63">
        <f t="shared" si="1"/>
        <v>4829.43</v>
      </c>
      <c r="T6" s="63">
        <f t="shared" si="1"/>
        <v>0</v>
      </c>
      <c r="U6" s="63">
        <f t="shared" si="1"/>
        <v>5303.39</v>
      </c>
      <c r="V6" s="63">
        <f t="shared" si="1"/>
        <v>0</v>
      </c>
      <c r="W6" s="63">
        <f t="shared" si="1"/>
        <v>4910.07</v>
      </c>
      <c r="X6" s="63">
        <f t="shared" si="1"/>
        <v>0</v>
      </c>
      <c r="Y6" s="63">
        <f t="shared" si="1"/>
        <v>8216.54</v>
      </c>
      <c r="Z6" s="63">
        <f t="shared" si="1"/>
        <v>0</v>
      </c>
      <c r="AA6" s="63">
        <f t="shared" si="1"/>
        <v>6611.91</v>
      </c>
      <c r="AB6" s="63">
        <f t="shared" si="1"/>
        <v>0</v>
      </c>
      <c r="AC6" s="61"/>
    </row>
    <row r="7" spans="1:29" ht="12.75">
      <c r="A7" s="62" t="s">
        <v>41</v>
      </c>
      <c r="B7" s="64" t="s">
        <v>393</v>
      </c>
      <c r="C7" s="63">
        <f>E7+G7+I7+K7+M7+O7+Q7+S7+U7+W7+Y7+AA7</f>
        <v>36044</v>
      </c>
      <c r="D7" s="63">
        <f>F7+H7+J7+L7+N7+P7+R7+T7+V7+X7+Z7+AB7</f>
        <v>13806.33</v>
      </c>
      <c r="E7" s="63">
        <f>1009+200</f>
        <v>1209</v>
      </c>
      <c r="F7" s="63">
        <v>2017.93</v>
      </c>
      <c r="G7" s="63">
        <v>2530</v>
      </c>
      <c r="H7" s="63">
        <f>4310.97623-F7</f>
        <v>2293.05</v>
      </c>
      <c r="I7" s="63">
        <f>2906.05+449.25</f>
        <v>3355.3</v>
      </c>
      <c r="J7" s="63">
        <f>7693.58888-F7-H7</f>
        <v>3382.61</v>
      </c>
      <c r="K7" s="63">
        <v>2642</v>
      </c>
      <c r="L7" s="63">
        <f>10528.9494-F7-H7-J7</f>
        <v>2835.36</v>
      </c>
      <c r="M7" s="63">
        <v>2730</v>
      </c>
      <c r="N7" s="63">
        <f>13806.33414-F7-H7-J7-L7</f>
        <v>3277.38</v>
      </c>
      <c r="O7" s="63">
        <f>2807.77+50</f>
        <v>2857.77</v>
      </c>
      <c r="P7" s="63"/>
      <c r="Q7" s="63">
        <f>3385+200-130</f>
        <v>3455</v>
      </c>
      <c r="R7" s="63"/>
      <c r="S7" s="63">
        <f>2947-0.07</f>
        <v>2946.93</v>
      </c>
      <c r="T7" s="63"/>
      <c r="U7" s="63">
        <f>2068+250+100+70.39</f>
        <v>2488.39</v>
      </c>
      <c r="V7" s="63"/>
      <c r="W7" s="63">
        <f>2750+0.07</f>
        <v>2750.07</v>
      </c>
      <c r="X7" s="63"/>
      <c r="Y7" s="63">
        <f>3150+70.39-140.85</f>
        <v>3079.54</v>
      </c>
      <c r="Z7" s="63"/>
      <c r="AA7" s="63">
        <v>6000</v>
      </c>
      <c r="AB7" s="63"/>
      <c r="AC7" s="61"/>
    </row>
    <row r="8" spans="1:29" s="60" customFormat="1" ht="29.25" customHeight="1">
      <c r="A8" s="65" t="s">
        <v>394</v>
      </c>
      <c r="B8" s="66" t="s">
        <v>395</v>
      </c>
      <c r="C8" s="63">
        <f>SUM(E8:AA8)</f>
        <v>0</v>
      </c>
      <c r="D8" s="63">
        <f>SUM(F8:AB8)</f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1"/>
    </row>
    <row r="9" spans="1:29" s="68" customFormat="1" ht="12.75">
      <c r="A9" s="65" t="s">
        <v>396</v>
      </c>
      <c r="B9" s="66" t="s">
        <v>397</v>
      </c>
      <c r="C9" s="67">
        <f>C10+C12+C13+C14</f>
        <v>17598.09</v>
      </c>
      <c r="D9" s="67">
        <f>D10+D12+D13+D14</f>
        <v>8235.9</v>
      </c>
      <c r="E9" s="67">
        <f aca="true" t="shared" si="2" ref="E9:AA9">E10+E12+E13+E14</f>
        <v>1478</v>
      </c>
      <c r="F9" s="67">
        <f>F10+F12+F13+F14</f>
        <v>2016.02</v>
      </c>
      <c r="G9" s="67">
        <f t="shared" si="2"/>
        <v>476</v>
      </c>
      <c r="H9" s="67">
        <f>H10+H12+H13+H14</f>
        <v>290.66</v>
      </c>
      <c r="I9" s="67">
        <f t="shared" si="2"/>
        <v>888</v>
      </c>
      <c r="J9" s="67">
        <f>J10+J12+J13+J14</f>
        <v>1229.22</v>
      </c>
      <c r="K9" s="67">
        <f t="shared" si="2"/>
        <v>3316</v>
      </c>
      <c r="L9" s="67">
        <f>L10+L12+L13+L14</f>
        <v>3131.46</v>
      </c>
      <c r="M9" s="67">
        <f t="shared" si="2"/>
        <v>712</v>
      </c>
      <c r="N9" s="67">
        <f>N10+N12+N13+N14</f>
        <v>1568.54</v>
      </c>
      <c r="O9" s="67">
        <f t="shared" si="2"/>
        <v>1949.38</v>
      </c>
      <c r="P9" s="67">
        <f>P10+P12+P13+P14</f>
        <v>0</v>
      </c>
      <c r="Q9" s="67">
        <f t="shared" si="2"/>
        <v>3173</v>
      </c>
      <c r="R9" s="67">
        <f>R10+R12+R13+R14</f>
        <v>0</v>
      </c>
      <c r="S9" s="67">
        <f t="shared" si="2"/>
        <v>1345</v>
      </c>
      <c r="T9" s="67">
        <f>T10+T12+T13+T14</f>
        <v>0</v>
      </c>
      <c r="U9" s="67">
        <f t="shared" si="2"/>
        <v>1215</v>
      </c>
      <c r="V9" s="67">
        <f>V10+V12+V13+V14</f>
        <v>0</v>
      </c>
      <c r="W9" s="67">
        <f t="shared" si="2"/>
        <v>1985</v>
      </c>
      <c r="X9" s="67">
        <f>X10+X12+X13+X14</f>
        <v>0</v>
      </c>
      <c r="Y9" s="67">
        <f t="shared" si="2"/>
        <v>575</v>
      </c>
      <c r="Z9" s="67">
        <f>Z10+Z12+Z13+Z14</f>
        <v>0</v>
      </c>
      <c r="AA9" s="67">
        <f t="shared" si="2"/>
        <v>485.71</v>
      </c>
      <c r="AB9" s="67">
        <f>AB10+AB12+AB13+AB14</f>
        <v>0</v>
      </c>
      <c r="AC9" s="61"/>
    </row>
    <row r="10" spans="1:29" s="70" customFormat="1" ht="25.5">
      <c r="A10" s="69" t="s">
        <v>398</v>
      </c>
      <c r="B10" s="64" t="s">
        <v>399</v>
      </c>
      <c r="C10" s="63">
        <f aca="true" t="shared" si="3" ref="C10:D13">E10+G10+I10+K10+M10+O10+Q10+S10+U10+W10+Y10+AA10</f>
        <v>8842</v>
      </c>
      <c r="D10" s="63">
        <f t="shared" si="3"/>
        <v>4457.32</v>
      </c>
      <c r="E10" s="63">
        <v>200</v>
      </c>
      <c r="F10" s="63">
        <v>687.91</v>
      </c>
      <c r="G10" s="63">
        <v>280</v>
      </c>
      <c r="H10" s="63">
        <f>812.33587-F10</f>
        <v>124.43</v>
      </c>
      <c r="I10" s="63">
        <v>560</v>
      </c>
      <c r="J10" s="63">
        <f>1732.98141-F10-H10</f>
        <v>920.64</v>
      </c>
      <c r="K10" s="63">
        <v>1850</v>
      </c>
      <c r="L10" s="63">
        <f>3260.39237-F10-H10-J10</f>
        <v>1527.41</v>
      </c>
      <c r="M10" s="63">
        <v>344</v>
      </c>
      <c r="N10" s="63">
        <f>4457.31723-F10-H10-J10-L10</f>
        <v>1196.93</v>
      </c>
      <c r="O10" s="63">
        <v>1500</v>
      </c>
      <c r="P10" s="63"/>
      <c r="Q10" s="63">
        <v>1423</v>
      </c>
      <c r="R10" s="63"/>
      <c r="S10" s="63">
        <v>830</v>
      </c>
      <c r="T10" s="63"/>
      <c r="U10" s="63">
        <v>700</v>
      </c>
      <c r="V10" s="63"/>
      <c r="W10" s="63">
        <f>750-30</f>
        <v>720</v>
      </c>
      <c r="X10" s="63"/>
      <c r="Y10" s="63">
        <v>200</v>
      </c>
      <c r="Z10" s="63"/>
      <c r="AA10" s="63">
        <v>235</v>
      </c>
      <c r="AB10" s="63"/>
      <c r="AC10" s="61"/>
    </row>
    <row r="11" spans="1:29" s="70" customFormat="1" ht="12.75">
      <c r="A11" s="69" t="s">
        <v>400</v>
      </c>
      <c r="B11" s="64" t="s">
        <v>401</v>
      </c>
      <c r="C11" s="63">
        <f t="shared" si="3"/>
        <v>1175</v>
      </c>
      <c r="D11" s="63">
        <f t="shared" si="3"/>
        <v>1904.48</v>
      </c>
      <c r="E11" s="63">
        <v>78</v>
      </c>
      <c r="F11" s="63">
        <v>19.71</v>
      </c>
      <c r="G11" s="63">
        <v>68</v>
      </c>
      <c r="H11" s="63">
        <f>169.02518-F11</f>
        <v>149.32</v>
      </c>
      <c r="I11" s="63">
        <v>90</v>
      </c>
      <c r="J11" s="63">
        <f>338.90527-F11-H11</f>
        <v>169.88</v>
      </c>
      <c r="K11" s="63">
        <v>400</v>
      </c>
      <c r="L11" s="63">
        <f>1199.90607-F11-H11-J11</f>
        <v>861</v>
      </c>
      <c r="M11" s="63">
        <v>45</v>
      </c>
      <c r="N11" s="63">
        <f>1904.47795-F11-H11-J11-L11</f>
        <v>704.57</v>
      </c>
      <c r="O11" s="63">
        <v>145</v>
      </c>
      <c r="P11" s="63">
        <v>0</v>
      </c>
      <c r="Q11" s="63">
        <v>115</v>
      </c>
      <c r="R11" s="63">
        <v>0</v>
      </c>
      <c r="S11" s="63">
        <v>40</v>
      </c>
      <c r="T11" s="63">
        <v>0</v>
      </c>
      <c r="U11" s="63">
        <v>20</v>
      </c>
      <c r="V11" s="63">
        <v>0</v>
      </c>
      <c r="W11" s="63">
        <v>157</v>
      </c>
      <c r="X11" s="63">
        <v>0</v>
      </c>
      <c r="Y11" s="63">
        <v>17</v>
      </c>
      <c r="Z11" s="63">
        <v>0</v>
      </c>
      <c r="AA11" s="63">
        <v>0</v>
      </c>
      <c r="AB11" s="63">
        <v>0</v>
      </c>
      <c r="AC11" s="61"/>
    </row>
    <row r="12" spans="1:29" s="70" customFormat="1" ht="25.5">
      <c r="A12" s="69" t="s">
        <v>44</v>
      </c>
      <c r="B12" s="64" t="s">
        <v>402</v>
      </c>
      <c r="C12" s="63">
        <f t="shared" si="3"/>
        <v>8369.09</v>
      </c>
      <c r="D12" s="63">
        <f t="shared" si="3"/>
        <v>3434.62</v>
      </c>
      <c r="E12" s="63">
        <v>1265</v>
      </c>
      <c r="F12" s="63">
        <v>1321.77</v>
      </c>
      <c r="G12" s="63">
        <v>180</v>
      </c>
      <c r="H12" s="63">
        <f>1464.77466-F12</f>
        <v>143</v>
      </c>
      <c r="I12" s="63">
        <v>260</v>
      </c>
      <c r="J12" s="63">
        <f>1662.25491-F12-H12</f>
        <v>197.48</v>
      </c>
      <c r="K12" s="63">
        <v>1396</v>
      </c>
      <c r="L12" s="63">
        <f>3110.12643-F12-H12-J12</f>
        <v>1447.88</v>
      </c>
      <c r="M12" s="63">
        <v>350</v>
      </c>
      <c r="N12" s="63">
        <f>3434.61834-F12-H12-J12-L12</f>
        <v>324.49</v>
      </c>
      <c r="O12" s="63">
        <f>470-47.62</f>
        <v>422.38</v>
      </c>
      <c r="P12" s="63"/>
      <c r="Q12" s="63">
        <v>1700</v>
      </c>
      <c r="R12" s="63"/>
      <c r="S12" s="63">
        <v>500</v>
      </c>
      <c r="T12" s="63"/>
      <c r="U12" s="63">
        <v>500</v>
      </c>
      <c r="V12" s="63"/>
      <c r="W12" s="63">
        <v>1250</v>
      </c>
      <c r="X12" s="63"/>
      <c r="Y12" s="63">
        <v>360</v>
      </c>
      <c r="Z12" s="63"/>
      <c r="AA12" s="63">
        <v>185.71</v>
      </c>
      <c r="AB12" s="63"/>
      <c r="AC12" s="61"/>
    </row>
    <row r="13" spans="1:29" s="70" customFormat="1" ht="12.75">
      <c r="A13" s="69" t="s">
        <v>45</v>
      </c>
      <c r="B13" s="64" t="s">
        <v>403</v>
      </c>
      <c r="C13" s="63">
        <f t="shared" si="3"/>
        <v>387</v>
      </c>
      <c r="D13" s="63">
        <f t="shared" si="3"/>
        <v>343.96</v>
      </c>
      <c r="E13" s="63">
        <v>13</v>
      </c>
      <c r="F13" s="63">
        <v>6.34</v>
      </c>
      <c r="G13" s="63">
        <v>16</v>
      </c>
      <c r="H13" s="63">
        <f>29.5745-F13</f>
        <v>23.23</v>
      </c>
      <c r="I13" s="63">
        <v>68</v>
      </c>
      <c r="J13" s="63">
        <f>140.67095-F13-H13</f>
        <v>111.1</v>
      </c>
      <c r="K13" s="63">
        <v>70</v>
      </c>
      <c r="L13" s="63">
        <f>296.83812-F13-H13-J13</f>
        <v>156.17</v>
      </c>
      <c r="M13" s="63">
        <v>18</v>
      </c>
      <c r="N13" s="63">
        <f>343.96207-F13-H13-J13-L13</f>
        <v>47.12</v>
      </c>
      <c r="O13" s="63">
        <v>27</v>
      </c>
      <c r="P13" s="63"/>
      <c r="Q13" s="63">
        <v>50</v>
      </c>
      <c r="R13" s="63"/>
      <c r="S13" s="63">
        <v>15</v>
      </c>
      <c r="T13" s="63"/>
      <c r="U13" s="63">
        <v>15</v>
      </c>
      <c r="V13" s="63"/>
      <c r="W13" s="63">
        <v>15</v>
      </c>
      <c r="X13" s="63"/>
      <c r="Y13" s="63">
        <v>15</v>
      </c>
      <c r="Z13" s="63"/>
      <c r="AA13" s="63">
        <v>65</v>
      </c>
      <c r="AB13" s="63"/>
      <c r="AC13" s="61"/>
    </row>
    <row r="14" spans="1:29" s="70" customFormat="1" ht="25.5">
      <c r="A14" s="69" t="s">
        <v>308</v>
      </c>
      <c r="B14" s="64" t="s">
        <v>404</v>
      </c>
      <c r="C14" s="63">
        <f>SUM(E14:AA14)</f>
        <v>0</v>
      </c>
      <c r="D14" s="63">
        <f>SUM(F14:AB14)</f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1"/>
    </row>
    <row r="15" spans="1:29" s="68" customFormat="1" ht="12.75">
      <c r="A15" s="71" t="s">
        <v>405</v>
      </c>
      <c r="B15" s="66" t="s">
        <v>406</v>
      </c>
      <c r="C15" s="67">
        <f>C16+C17+C20</f>
        <v>20740.8</v>
      </c>
      <c r="D15" s="67">
        <f>D16+D17+D20</f>
        <v>9730.28</v>
      </c>
      <c r="E15" s="67">
        <f aca="true" t="shared" si="4" ref="E15:AA15">E16+E17+E20</f>
        <v>20</v>
      </c>
      <c r="F15" s="67">
        <f>F16+F17+F20</f>
        <v>24.98</v>
      </c>
      <c r="G15" s="67">
        <f t="shared" si="4"/>
        <v>200</v>
      </c>
      <c r="H15" s="67">
        <f>H16+H17+H20</f>
        <v>126.92</v>
      </c>
      <c r="I15" s="67">
        <f t="shared" si="4"/>
        <v>5000</v>
      </c>
      <c r="J15" s="67">
        <f>J16+J17+J20</f>
        <v>4505.72</v>
      </c>
      <c r="K15" s="67">
        <f t="shared" si="4"/>
        <v>700.1</v>
      </c>
      <c r="L15" s="67">
        <f>L16+L17+L20</f>
        <v>4944.96</v>
      </c>
      <c r="M15" s="67">
        <f t="shared" si="4"/>
        <v>4000</v>
      </c>
      <c r="N15" s="67">
        <f>N16+N17+N20</f>
        <v>127.7</v>
      </c>
      <c r="O15" s="67">
        <f t="shared" si="4"/>
        <v>210</v>
      </c>
      <c r="P15" s="67">
        <f>P16+P17+P20</f>
        <v>0</v>
      </c>
      <c r="Q15" s="67">
        <f t="shared" si="4"/>
        <v>4500</v>
      </c>
      <c r="R15" s="67">
        <f>R16+R17+R20</f>
        <v>0</v>
      </c>
      <c r="S15" s="67">
        <f t="shared" si="4"/>
        <v>310.5</v>
      </c>
      <c r="T15" s="67">
        <f>T16+T17+T20</f>
        <v>0</v>
      </c>
      <c r="U15" s="67">
        <f t="shared" si="4"/>
        <v>1400</v>
      </c>
      <c r="V15" s="67">
        <f>V16+V17+V20</f>
        <v>0</v>
      </c>
      <c r="W15" s="67">
        <f t="shared" si="4"/>
        <v>0</v>
      </c>
      <c r="X15" s="67">
        <f>X16+X17+X20</f>
        <v>0</v>
      </c>
      <c r="Y15" s="67">
        <f t="shared" si="4"/>
        <v>4400</v>
      </c>
      <c r="Z15" s="67">
        <f>Z16+Z17+Z20</f>
        <v>0</v>
      </c>
      <c r="AA15" s="67">
        <f t="shared" si="4"/>
        <v>0.2</v>
      </c>
      <c r="AB15" s="67">
        <f>AB16+AB17+AB20</f>
        <v>0</v>
      </c>
      <c r="AC15" s="61"/>
    </row>
    <row r="16" spans="1:29" s="70" customFormat="1" ht="12.75">
      <c r="A16" s="69" t="s">
        <v>407</v>
      </c>
      <c r="B16" s="64" t="s">
        <v>408</v>
      </c>
      <c r="C16" s="63">
        <f>SUM(E16:AA16)</f>
        <v>0</v>
      </c>
      <c r="D16" s="63">
        <f>SUM(F16:AB16)</f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1"/>
    </row>
    <row r="17" spans="1:29" ht="12.75">
      <c r="A17" s="72" t="s">
        <v>47</v>
      </c>
      <c r="B17" s="64" t="s">
        <v>409</v>
      </c>
      <c r="C17" s="63">
        <f aca="true" t="shared" si="5" ref="C17:D25">E17+G17+I17+K17+M17+O17+Q17+S17+U17+W17+Y17+AA17</f>
        <v>20740.8</v>
      </c>
      <c r="D17" s="63">
        <f t="shared" si="5"/>
        <v>9730.28</v>
      </c>
      <c r="E17" s="63">
        <f aca="true" t="shared" si="6" ref="E17:AA17">E18+E19</f>
        <v>20</v>
      </c>
      <c r="F17" s="63">
        <f>F18+F19</f>
        <v>24.98</v>
      </c>
      <c r="G17" s="63">
        <f t="shared" si="6"/>
        <v>200</v>
      </c>
      <c r="H17" s="63">
        <f>H18+H19</f>
        <v>126.92</v>
      </c>
      <c r="I17" s="63">
        <f t="shared" si="6"/>
        <v>5000</v>
      </c>
      <c r="J17" s="63">
        <f>J18+J19</f>
        <v>4505.72</v>
      </c>
      <c r="K17" s="63">
        <f t="shared" si="6"/>
        <v>700.1</v>
      </c>
      <c r="L17" s="63">
        <f>L18+L19</f>
        <v>4944.96</v>
      </c>
      <c r="M17" s="63">
        <f t="shared" si="6"/>
        <v>4000</v>
      </c>
      <c r="N17" s="63">
        <f>N18+N19</f>
        <v>127.7</v>
      </c>
      <c r="O17" s="63">
        <f t="shared" si="6"/>
        <v>210</v>
      </c>
      <c r="P17" s="63">
        <f>P18+P19</f>
        <v>0</v>
      </c>
      <c r="Q17" s="63">
        <f t="shared" si="6"/>
        <v>4500</v>
      </c>
      <c r="R17" s="63">
        <f>R18+R19</f>
        <v>0</v>
      </c>
      <c r="S17" s="63">
        <f t="shared" si="6"/>
        <v>310.5</v>
      </c>
      <c r="T17" s="63">
        <f>T18+T19</f>
        <v>0</v>
      </c>
      <c r="U17" s="63">
        <f t="shared" si="6"/>
        <v>1400</v>
      </c>
      <c r="V17" s="63">
        <f>V18+V19</f>
        <v>0</v>
      </c>
      <c r="W17" s="63">
        <f t="shared" si="6"/>
        <v>0</v>
      </c>
      <c r="X17" s="63">
        <f>X18+X19</f>
        <v>0</v>
      </c>
      <c r="Y17" s="63">
        <f t="shared" si="6"/>
        <v>4400</v>
      </c>
      <c r="Z17" s="63">
        <f>Z18+Z19</f>
        <v>0</v>
      </c>
      <c r="AA17" s="63">
        <f t="shared" si="6"/>
        <v>0.2</v>
      </c>
      <c r="AB17" s="63">
        <f>AB18+AB19</f>
        <v>0</v>
      </c>
      <c r="AC17" s="61"/>
    </row>
    <row r="18" spans="1:29" ht="25.5">
      <c r="A18" s="73" t="s">
        <v>48</v>
      </c>
      <c r="B18" s="64" t="s">
        <v>410</v>
      </c>
      <c r="C18" s="63">
        <f t="shared" si="5"/>
        <v>20740.4</v>
      </c>
      <c r="D18" s="63">
        <f t="shared" si="5"/>
        <v>9730.28</v>
      </c>
      <c r="E18" s="63">
        <v>20</v>
      </c>
      <c r="F18" s="63">
        <v>24.98</v>
      </c>
      <c r="G18" s="63">
        <v>200</v>
      </c>
      <c r="H18" s="63">
        <f>151.8996-F18</f>
        <v>126.92</v>
      </c>
      <c r="I18" s="63">
        <v>5000</v>
      </c>
      <c r="J18" s="63">
        <f>4657.61981-F18-H18</f>
        <v>4505.72</v>
      </c>
      <c r="K18" s="63">
        <v>700</v>
      </c>
      <c r="L18" s="63">
        <f>9602.57628-F18-H18-J18</f>
        <v>4944.96</v>
      </c>
      <c r="M18" s="63">
        <v>4000</v>
      </c>
      <c r="N18" s="63">
        <f>9730.28107-F18-H18-J18-L18</f>
        <v>127.7</v>
      </c>
      <c r="O18" s="63">
        <v>210</v>
      </c>
      <c r="P18" s="63"/>
      <c r="Q18" s="63">
        <v>4500</v>
      </c>
      <c r="R18" s="63"/>
      <c r="S18" s="63">
        <v>310.4</v>
      </c>
      <c r="T18" s="63"/>
      <c r="U18" s="63">
        <v>1400</v>
      </c>
      <c r="V18" s="63"/>
      <c r="W18" s="63">
        <v>0</v>
      </c>
      <c r="X18" s="63"/>
      <c r="Y18" s="63">
        <v>4400</v>
      </c>
      <c r="Z18" s="63"/>
      <c r="AA18" s="63"/>
      <c r="AB18" s="63"/>
      <c r="AC18" s="61"/>
    </row>
    <row r="19" spans="1:29" ht="25.5">
      <c r="A19" s="73" t="s">
        <v>49</v>
      </c>
      <c r="B19" s="64" t="s">
        <v>411</v>
      </c>
      <c r="C19" s="63">
        <f t="shared" si="5"/>
        <v>0.4</v>
      </c>
      <c r="D19" s="63">
        <f t="shared" si="5"/>
        <v>0</v>
      </c>
      <c r="E19" s="63"/>
      <c r="F19" s="63"/>
      <c r="G19" s="63"/>
      <c r="H19" s="63"/>
      <c r="I19" s="63"/>
      <c r="J19" s="63"/>
      <c r="K19" s="63">
        <v>0.1</v>
      </c>
      <c r="L19" s="63"/>
      <c r="M19" s="63"/>
      <c r="N19" s="63"/>
      <c r="O19" s="63"/>
      <c r="P19" s="63"/>
      <c r="Q19" s="63"/>
      <c r="R19" s="63"/>
      <c r="S19" s="63">
        <v>0.1</v>
      </c>
      <c r="T19" s="63"/>
      <c r="U19" s="63"/>
      <c r="V19" s="63"/>
      <c r="W19" s="63"/>
      <c r="X19" s="63"/>
      <c r="Y19" s="63"/>
      <c r="Z19" s="63"/>
      <c r="AA19" s="63">
        <v>0.2</v>
      </c>
      <c r="AB19" s="63"/>
      <c r="AC19" s="61"/>
    </row>
    <row r="20" spans="1:29" ht="12.75">
      <c r="A20" s="72" t="s">
        <v>412</v>
      </c>
      <c r="B20" s="64" t="s">
        <v>413</v>
      </c>
      <c r="C20" s="63">
        <f t="shared" si="5"/>
        <v>0</v>
      </c>
      <c r="D20" s="63">
        <f t="shared" si="5"/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1"/>
    </row>
    <row r="21" spans="1:29" s="60" customFormat="1" ht="25.5">
      <c r="A21" s="74" t="s">
        <v>414</v>
      </c>
      <c r="B21" s="66" t="s">
        <v>415</v>
      </c>
      <c r="C21" s="59">
        <f>C22+C23</f>
        <v>7</v>
      </c>
      <c r="D21" s="59">
        <f>D22+D23</f>
        <v>17.06</v>
      </c>
      <c r="E21" s="59">
        <f aca="true" t="shared" si="7" ref="E21:AA21">E22+E23</f>
        <v>0</v>
      </c>
      <c r="F21" s="59">
        <f>F22+F23</f>
        <v>0</v>
      </c>
      <c r="G21" s="59">
        <f t="shared" si="7"/>
        <v>0</v>
      </c>
      <c r="H21" s="59">
        <f>H22+H23</f>
        <v>0</v>
      </c>
      <c r="I21" s="59">
        <f t="shared" si="7"/>
        <v>0</v>
      </c>
      <c r="J21" s="59">
        <f>J22+J23</f>
        <v>0</v>
      </c>
      <c r="K21" s="59">
        <f t="shared" si="7"/>
        <v>0</v>
      </c>
      <c r="L21" s="59">
        <f>L22+L23</f>
        <v>10</v>
      </c>
      <c r="M21" s="59">
        <f t="shared" si="7"/>
        <v>0</v>
      </c>
      <c r="N21" s="59">
        <f>N22+N23</f>
        <v>7.06</v>
      </c>
      <c r="O21" s="59">
        <f t="shared" si="7"/>
        <v>0</v>
      </c>
      <c r="P21" s="59">
        <f>P22+P23</f>
        <v>0</v>
      </c>
      <c r="Q21" s="59">
        <f t="shared" si="7"/>
        <v>0</v>
      </c>
      <c r="R21" s="59">
        <f>R22+R23</f>
        <v>0</v>
      </c>
      <c r="S21" s="59">
        <f t="shared" si="7"/>
        <v>7</v>
      </c>
      <c r="T21" s="59">
        <f>T22+T23</f>
        <v>0</v>
      </c>
      <c r="U21" s="59">
        <f t="shared" si="7"/>
        <v>0</v>
      </c>
      <c r="V21" s="59">
        <f>V22+V23</f>
        <v>0</v>
      </c>
      <c r="W21" s="59">
        <f t="shared" si="7"/>
        <v>0</v>
      </c>
      <c r="X21" s="59">
        <f>X22+X23</f>
        <v>0</v>
      </c>
      <c r="Y21" s="59">
        <f t="shared" si="7"/>
        <v>0</v>
      </c>
      <c r="Z21" s="59">
        <f>Z22+Z23</f>
        <v>0</v>
      </c>
      <c r="AA21" s="59">
        <f t="shared" si="7"/>
        <v>0</v>
      </c>
      <c r="AB21" s="59">
        <f>AB22+AB23</f>
        <v>0</v>
      </c>
      <c r="AC21" s="76"/>
    </row>
    <row r="22" spans="1:29" ht="12.75">
      <c r="A22" s="56" t="s">
        <v>416</v>
      </c>
      <c r="B22" s="56" t="s">
        <v>417</v>
      </c>
      <c r="C22" s="63">
        <f t="shared" si="5"/>
        <v>7</v>
      </c>
      <c r="D22" s="63">
        <f t="shared" si="5"/>
        <v>17.06</v>
      </c>
      <c r="E22" s="63"/>
      <c r="F22" s="63"/>
      <c r="G22" s="63"/>
      <c r="H22" s="63"/>
      <c r="I22" s="63"/>
      <c r="J22" s="63"/>
      <c r="K22" s="63"/>
      <c r="L22" s="63">
        <v>10</v>
      </c>
      <c r="M22" s="63"/>
      <c r="N22" s="63">
        <f>17.059-L22</f>
        <v>7.06</v>
      </c>
      <c r="O22" s="63">
        <v>0</v>
      </c>
      <c r="P22" s="63"/>
      <c r="Q22" s="63">
        <v>0</v>
      </c>
      <c r="R22" s="63"/>
      <c r="S22" s="63">
        <v>7</v>
      </c>
      <c r="T22" s="63"/>
      <c r="U22" s="63"/>
      <c r="V22" s="63"/>
      <c r="W22" s="63"/>
      <c r="X22" s="63"/>
      <c r="Y22" s="63"/>
      <c r="Z22" s="63"/>
      <c r="AA22" s="63"/>
      <c r="AB22" s="63"/>
      <c r="AC22" s="61"/>
    </row>
    <row r="23" spans="1:29" ht="12.75">
      <c r="A23" s="56" t="s">
        <v>418</v>
      </c>
      <c r="B23" s="56" t="s">
        <v>419</v>
      </c>
      <c r="C23" s="63">
        <f t="shared" si="5"/>
        <v>0</v>
      </c>
      <c r="D23" s="63">
        <f t="shared" si="5"/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1"/>
    </row>
    <row r="24" spans="1:29" s="60" customFormat="1" ht="12.75">
      <c r="A24" s="74" t="s">
        <v>420</v>
      </c>
      <c r="B24" s="66" t="s">
        <v>421</v>
      </c>
      <c r="C24" s="59">
        <f t="shared" si="5"/>
        <v>1972</v>
      </c>
      <c r="D24" s="59">
        <f t="shared" si="5"/>
        <v>584.94</v>
      </c>
      <c r="E24" s="59">
        <v>109</v>
      </c>
      <c r="F24" s="59">
        <v>81.92</v>
      </c>
      <c r="G24" s="59">
        <v>90</v>
      </c>
      <c r="H24" s="59">
        <f>162.27512-F24</f>
        <v>80.36</v>
      </c>
      <c r="I24" s="59">
        <v>200</v>
      </c>
      <c r="J24" s="59">
        <f>285.89787-F24-H24</f>
        <v>123.62</v>
      </c>
      <c r="K24" s="59">
        <v>100</v>
      </c>
      <c r="L24" s="59">
        <f>449.79017-F24-H24-J24</f>
        <v>163.89</v>
      </c>
      <c r="M24" s="59">
        <v>150</v>
      </c>
      <c r="N24" s="59">
        <f>584.94074-F24-H24-J24-L24</f>
        <v>135.15</v>
      </c>
      <c r="O24" s="59">
        <v>250</v>
      </c>
      <c r="P24" s="59"/>
      <c r="Q24" s="59">
        <v>190</v>
      </c>
      <c r="R24" s="59"/>
      <c r="S24" s="59">
        <v>220</v>
      </c>
      <c r="T24" s="59"/>
      <c r="U24" s="59">
        <v>200</v>
      </c>
      <c r="V24" s="59"/>
      <c r="W24" s="59">
        <v>175</v>
      </c>
      <c r="X24" s="59"/>
      <c r="Y24" s="59">
        <v>162</v>
      </c>
      <c r="Z24" s="59"/>
      <c r="AA24" s="59">
        <v>126</v>
      </c>
      <c r="AB24" s="59"/>
      <c r="AC24" s="76"/>
    </row>
    <row r="25" spans="1:29" ht="25.5">
      <c r="A25" s="56" t="s">
        <v>422</v>
      </c>
      <c r="B25" s="64" t="s">
        <v>423</v>
      </c>
      <c r="C25" s="63">
        <f t="shared" si="5"/>
        <v>0</v>
      </c>
      <c r="D25" s="63">
        <f t="shared" si="5"/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1"/>
    </row>
    <row r="26" spans="1:29" ht="12.75">
      <c r="A26" s="56" t="s">
        <v>424</v>
      </c>
      <c r="B26" s="66"/>
      <c r="C26" s="63">
        <f>C27+C32+C33+C36+C39+C40+C41</f>
        <v>5552.67</v>
      </c>
      <c r="D26" s="63">
        <f>D27+D32+D33+D36+D39+D40+D41</f>
        <v>6737.64</v>
      </c>
      <c r="E26" s="63">
        <f aca="true" t="shared" si="8" ref="E26:AA26">E27+E32+E33+E36+E39+E40+E41</f>
        <v>219</v>
      </c>
      <c r="F26" s="63">
        <f>F27+F32+F33+F36+F39+F40+F41</f>
        <v>131.7</v>
      </c>
      <c r="G26" s="63">
        <f t="shared" si="8"/>
        <v>142</v>
      </c>
      <c r="H26" s="63">
        <f>H27+H32+H33+H36+H39+H40+H41</f>
        <v>264.81</v>
      </c>
      <c r="I26" s="63">
        <f t="shared" si="8"/>
        <v>1153.07</v>
      </c>
      <c r="J26" s="63">
        <f>J27+J32+J33+J36+J39+J40+J41</f>
        <v>1532.97</v>
      </c>
      <c r="K26" s="63">
        <f t="shared" si="8"/>
        <v>211</v>
      </c>
      <c r="L26" s="63">
        <f>L27+L32+L33+L36+L39+L40+L41</f>
        <v>1801.99</v>
      </c>
      <c r="M26" s="63">
        <f t="shared" si="8"/>
        <v>274</v>
      </c>
      <c r="N26" s="63">
        <f>N27+N32+N33+N36+N39+N40+N41</f>
        <v>3006.17</v>
      </c>
      <c r="O26" s="63">
        <f t="shared" si="8"/>
        <v>1783</v>
      </c>
      <c r="P26" s="63">
        <f>P27+P32+P33+P36+P39+P40+P41</f>
        <v>0</v>
      </c>
      <c r="Q26" s="63">
        <f t="shared" si="8"/>
        <v>328</v>
      </c>
      <c r="R26" s="63">
        <f>R27+R32+R33+R36+R39+R40+R41</f>
        <v>0</v>
      </c>
      <c r="S26" s="63">
        <f t="shared" si="8"/>
        <v>315</v>
      </c>
      <c r="T26" s="63">
        <f>T27+T32+T33+T36+T39+T40+T41</f>
        <v>0</v>
      </c>
      <c r="U26" s="63">
        <f t="shared" si="8"/>
        <v>602</v>
      </c>
      <c r="V26" s="63">
        <f>V27+V32+V33+V36+V39+V40+V41</f>
        <v>0</v>
      </c>
      <c r="W26" s="63">
        <f t="shared" si="8"/>
        <v>138</v>
      </c>
      <c r="X26" s="63">
        <f>X27+X32+X33+X36+X39+X40+X41</f>
        <v>0</v>
      </c>
      <c r="Y26" s="63">
        <f t="shared" si="8"/>
        <v>167</v>
      </c>
      <c r="Z26" s="63">
        <f>Z27+Z32+Z33+Z36+Z39+Z40+Z41</f>
        <v>0</v>
      </c>
      <c r="AA26" s="63">
        <f t="shared" si="8"/>
        <v>220.6</v>
      </c>
      <c r="AB26" s="63">
        <f>AB27+AB32+AB33+AB36+AB39+AB40+AB41</f>
        <v>0</v>
      </c>
      <c r="AC26" s="61"/>
    </row>
    <row r="27" spans="1:29" s="60" customFormat="1" ht="30" customHeight="1">
      <c r="A27" s="74" t="s">
        <v>425</v>
      </c>
      <c r="B27" s="66" t="s">
        <v>426</v>
      </c>
      <c r="C27" s="59">
        <f>C28+C29+C30+C31</f>
        <v>1032.15</v>
      </c>
      <c r="D27" s="59">
        <f>D28+D29+D30+D31</f>
        <v>401.57</v>
      </c>
      <c r="E27" s="59">
        <f aca="true" t="shared" si="9" ref="E27:AA27">E28+E29+E30+E31</f>
        <v>120</v>
      </c>
      <c r="F27" s="59">
        <f>F28+F29+F30+F31</f>
        <v>32.21</v>
      </c>
      <c r="G27" s="59">
        <f t="shared" si="9"/>
        <v>30</v>
      </c>
      <c r="H27" s="59">
        <f>H28+H29+H30+H31</f>
        <v>50.44</v>
      </c>
      <c r="I27" s="59">
        <f t="shared" si="9"/>
        <v>80</v>
      </c>
      <c r="J27" s="59">
        <f>J28+J29+J30+J31</f>
        <v>132.16</v>
      </c>
      <c r="K27" s="59">
        <f t="shared" si="9"/>
        <v>96</v>
      </c>
      <c r="L27" s="59">
        <f>L28+L29+L30+L31</f>
        <v>127.3</v>
      </c>
      <c r="M27" s="59">
        <f t="shared" si="9"/>
        <v>110</v>
      </c>
      <c r="N27" s="59">
        <f>N28+N29+N30+N31</f>
        <v>59.46</v>
      </c>
      <c r="O27" s="59">
        <f t="shared" si="9"/>
        <v>150</v>
      </c>
      <c r="P27" s="59">
        <f>P28+P29+P30+P31</f>
        <v>0</v>
      </c>
      <c r="Q27" s="59">
        <f t="shared" si="9"/>
        <v>100</v>
      </c>
      <c r="R27" s="59">
        <f>R28+R29+R30+R31</f>
        <v>0</v>
      </c>
      <c r="S27" s="59">
        <f t="shared" si="9"/>
        <v>100</v>
      </c>
      <c r="T27" s="59">
        <f>T28+T29+T30+T31</f>
        <v>0</v>
      </c>
      <c r="U27" s="59">
        <f t="shared" si="9"/>
        <v>90</v>
      </c>
      <c r="V27" s="59">
        <f>V28+V29+V30+V31</f>
        <v>0</v>
      </c>
      <c r="W27" s="59">
        <f t="shared" si="9"/>
        <v>50</v>
      </c>
      <c r="X27" s="59">
        <f>X28+X29+X30+X31</f>
        <v>0</v>
      </c>
      <c r="Y27" s="59">
        <f t="shared" si="9"/>
        <v>50</v>
      </c>
      <c r="Z27" s="59">
        <f>Z28+Z29+Z30+Z31</f>
        <v>0</v>
      </c>
      <c r="AA27" s="59">
        <f t="shared" si="9"/>
        <v>56.15</v>
      </c>
      <c r="AB27" s="59">
        <f>AB28+AB29+AB30+AB31</f>
        <v>0</v>
      </c>
      <c r="AC27" s="61"/>
    </row>
    <row r="28" spans="1:29" ht="25.5">
      <c r="A28" s="56" t="s">
        <v>427</v>
      </c>
      <c r="B28" s="56" t="s">
        <v>428</v>
      </c>
      <c r="C28" s="63">
        <f>SUM(E28:AA28)</f>
        <v>0</v>
      </c>
      <c r="D28" s="63">
        <f>SUM(F28:AB28)</f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1"/>
    </row>
    <row r="29" spans="1:29" ht="89.25" customHeight="1">
      <c r="A29" s="73" t="s">
        <v>106</v>
      </c>
      <c r="B29" s="56" t="s">
        <v>429</v>
      </c>
      <c r="C29" s="63">
        <f aca="true" t="shared" si="10" ref="C29:D41">E29+G29+I29+K29+M29+O29+Q29+S29+U29+W29+Y29+AA29</f>
        <v>1032.15</v>
      </c>
      <c r="D29" s="63">
        <f t="shared" si="10"/>
        <v>401.57</v>
      </c>
      <c r="E29" s="63">
        <v>120</v>
      </c>
      <c r="F29" s="63">
        <v>32.21</v>
      </c>
      <c r="G29" s="63">
        <v>30</v>
      </c>
      <c r="H29" s="63">
        <f>82.64616-F29</f>
        <v>50.44</v>
      </c>
      <c r="I29" s="63">
        <v>80</v>
      </c>
      <c r="J29" s="63">
        <f>214.80612-F29-H29</f>
        <v>132.16</v>
      </c>
      <c r="K29" s="63">
        <v>96</v>
      </c>
      <c r="L29" s="63">
        <f>342.10589-F29-H29-J29</f>
        <v>127.3</v>
      </c>
      <c r="M29" s="63">
        <v>110</v>
      </c>
      <c r="N29" s="63">
        <f>401.56641-F29-H29-J29-L29</f>
        <v>59.46</v>
      </c>
      <c r="O29" s="63">
        <v>150</v>
      </c>
      <c r="P29" s="63"/>
      <c r="Q29" s="63">
        <v>100</v>
      </c>
      <c r="R29" s="63"/>
      <c r="S29" s="63">
        <v>100</v>
      </c>
      <c r="T29" s="63"/>
      <c r="U29" s="63">
        <v>90</v>
      </c>
      <c r="V29" s="63"/>
      <c r="W29" s="63">
        <v>50</v>
      </c>
      <c r="X29" s="63"/>
      <c r="Y29" s="63">
        <v>50</v>
      </c>
      <c r="Z29" s="63"/>
      <c r="AA29" s="63">
        <v>56.15</v>
      </c>
      <c r="AB29" s="63"/>
      <c r="AC29" s="61"/>
    </row>
    <row r="30" spans="1:29" ht="25.5">
      <c r="A30" s="56" t="s">
        <v>430</v>
      </c>
      <c r="B30" s="56" t="s">
        <v>431</v>
      </c>
      <c r="C30" s="63">
        <f t="shared" si="10"/>
        <v>0</v>
      </c>
      <c r="D30" s="63">
        <f t="shared" si="10"/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1"/>
    </row>
    <row r="31" spans="1:29" ht="76.5">
      <c r="A31" s="73" t="s">
        <v>432</v>
      </c>
      <c r="B31" s="56" t="s">
        <v>433</v>
      </c>
      <c r="C31" s="63">
        <f t="shared" si="10"/>
        <v>0</v>
      </c>
      <c r="D31" s="63">
        <f t="shared" si="10"/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1"/>
    </row>
    <row r="32" spans="1:29" ht="12.75">
      <c r="A32" s="56" t="s">
        <v>434</v>
      </c>
      <c r="B32" s="56" t="s">
        <v>435</v>
      </c>
      <c r="C32" s="63">
        <f t="shared" si="10"/>
        <v>195</v>
      </c>
      <c r="D32" s="63">
        <f t="shared" si="10"/>
        <v>71.19</v>
      </c>
      <c r="E32" s="63">
        <v>19</v>
      </c>
      <c r="F32" s="63">
        <v>18.67</v>
      </c>
      <c r="G32" s="63">
        <v>12</v>
      </c>
      <c r="H32" s="63">
        <f>30.46902-F32</f>
        <v>11.8</v>
      </c>
      <c r="I32" s="63">
        <v>15</v>
      </c>
      <c r="J32" s="63">
        <f>34.33593-F32-H32</f>
        <v>3.87</v>
      </c>
      <c r="K32" s="63">
        <v>15</v>
      </c>
      <c r="L32" s="63">
        <f>61.26793-F32-H32-J32</f>
        <v>26.93</v>
      </c>
      <c r="M32" s="63">
        <v>14</v>
      </c>
      <c r="N32" s="63">
        <f>71.18569-F32-H32-J32-L32</f>
        <v>9.92</v>
      </c>
      <c r="O32" s="63">
        <v>8</v>
      </c>
      <c r="P32" s="63"/>
      <c r="Q32" s="63">
        <v>28</v>
      </c>
      <c r="R32" s="63"/>
      <c r="S32" s="63">
        <v>15</v>
      </c>
      <c r="T32" s="63"/>
      <c r="U32" s="63">
        <v>12</v>
      </c>
      <c r="V32" s="63"/>
      <c r="W32" s="63">
        <v>18</v>
      </c>
      <c r="X32" s="63"/>
      <c r="Y32" s="63">
        <v>17</v>
      </c>
      <c r="Z32" s="63"/>
      <c r="AA32" s="63">
        <v>22</v>
      </c>
      <c r="AB32" s="63"/>
      <c r="AC32" s="61"/>
    </row>
    <row r="33" spans="1:29" s="60" customFormat="1" ht="25.5">
      <c r="A33" s="74" t="s">
        <v>436</v>
      </c>
      <c r="B33" s="74" t="s">
        <v>437</v>
      </c>
      <c r="C33" s="59">
        <f>C34+C35</f>
        <v>858.07</v>
      </c>
      <c r="D33" s="59">
        <f>D34+D35</f>
        <v>4558.07</v>
      </c>
      <c r="E33" s="59">
        <f aca="true" t="shared" si="11" ref="E33:AA33">E34+E35</f>
        <v>0</v>
      </c>
      <c r="F33" s="59">
        <f>F34+F35</f>
        <v>0</v>
      </c>
      <c r="G33" s="59">
        <f t="shared" si="11"/>
        <v>0</v>
      </c>
      <c r="H33" s="59">
        <f>H34+H35</f>
        <v>0</v>
      </c>
      <c r="I33" s="59">
        <f t="shared" si="11"/>
        <v>858.07</v>
      </c>
      <c r="J33" s="59">
        <f>J34+J35</f>
        <v>858.07</v>
      </c>
      <c r="K33" s="59">
        <f t="shared" si="11"/>
        <v>0</v>
      </c>
      <c r="L33" s="59">
        <f>L34+L35</f>
        <v>1500</v>
      </c>
      <c r="M33" s="59">
        <f t="shared" si="11"/>
        <v>0</v>
      </c>
      <c r="N33" s="59">
        <f>N34+N35</f>
        <v>2200</v>
      </c>
      <c r="O33" s="59">
        <f t="shared" si="11"/>
        <v>0</v>
      </c>
      <c r="P33" s="59">
        <f>P34+P35</f>
        <v>0</v>
      </c>
      <c r="Q33" s="59">
        <f t="shared" si="11"/>
        <v>0</v>
      </c>
      <c r="R33" s="59">
        <f>R34+R35</f>
        <v>0</v>
      </c>
      <c r="S33" s="59">
        <f t="shared" si="11"/>
        <v>0</v>
      </c>
      <c r="T33" s="59">
        <f>T34+T35</f>
        <v>0</v>
      </c>
      <c r="U33" s="59">
        <f t="shared" si="11"/>
        <v>0</v>
      </c>
      <c r="V33" s="59">
        <f>V34+V35</f>
        <v>0</v>
      </c>
      <c r="W33" s="59">
        <f t="shared" si="11"/>
        <v>0</v>
      </c>
      <c r="X33" s="59">
        <f>X34+X35</f>
        <v>0</v>
      </c>
      <c r="Y33" s="59">
        <f t="shared" si="11"/>
        <v>0</v>
      </c>
      <c r="Z33" s="59">
        <f>Z34+Z35</f>
        <v>0</v>
      </c>
      <c r="AA33" s="59">
        <f t="shared" si="11"/>
        <v>0</v>
      </c>
      <c r="AB33" s="59">
        <f>AB34+AB35</f>
        <v>0</v>
      </c>
      <c r="AC33" s="61"/>
    </row>
    <row r="34" spans="1:29" ht="12.75">
      <c r="A34" s="56" t="s">
        <v>438</v>
      </c>
      <c r="B34" s="56" t="s">
        <v>439</v>
      </c>
      <c r="C34" s="63">
        <f t="shared" si="10"/>
        <v>0</v>
      </c>
      <c r="D34" s="63">
        <f t="shared" si="10"/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>
        <v>0</v>
      </c>
      <c r="Z34" s="63"/>
      <c r="AA34" s="63"/>
      <c r="AB34" s="63"/>
      <c r="AC34" s="61"/>
    </row>
    <row r="35" spans="1:29" ht="12.75">
      <c r="A35" s="56" t="s">
        <v>363</v>
      </c>
      <c r="B35" s="56" t="s">
        <v>440</v>
      </c>
      <c r="C35" s="63">
        <f t="shared" si="10"/>
        <v>858.07</v>
      </c>
      <c r="D35" s="63">
        <f t="shared" si="10"/>
        <v>4558.07</v>
      </c>
      <c r="E35" s="63"/>
      <c r="F35" s="63"/>
      <c r="G35" s="63"/>
      <c r="H35" s="63"/>
      <c r="I35" s="63">
        <v>858.07</v>
      </c>
      <c r="J35" s="63">
        <v>858.07</v>
      </c>
      <c r="K35" s="63"/>
      <c r="L35" s="63">
        <f>2358.066-J35</f>
        <v>1500</v>
      </c>
      <c r="M35" s="63"/>
      <c r="N35" s="63">
        <f>4558.066-J35-L35</f>
        <v>2200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1"/>
    </row>
    <row r="36" spans="1:29" s="60" customFormat="1" ht="25.5">
      <c r="A36" s="74" t="s">
        <v>441</v>
      </c>
      <c r="B36" s="74" t="s">
        <v>442</v>
      </c>
      <c r="C36" s="59">
        <f>C37+C38</f>
        <v>1725</v>
      </c>
      <c r="D36" s="59">
        <f>D37+D38</f>
        <v>272.74</v>
      </c>
      <c r="E36" s="59">
        <f aca="true" t="shared" si="12" ref="E36:AA36">E37+E38</f>
        <v>0</v>
      </c>
      <c r="F36" s="59">
        <f>F37+F38</f>
        <v>15.1</v>
      </c>
      <c r="G36" s="59">
        <f t="shared" si="12"/>
        <v>0</v>
      </c>
      <c r="H36" s="59">
        <f>H37+H38</f>
        <v>98.76</v>
      </c>
      <c r="I36" s="59">
        <f t="shared" si="12"/>
        <v>100</v>
      </c>
      <c r="J36" s="59">
        <f>J37+J38</f>
        <v>39.58</v>
      </c>
      <c r="K36" s="59">
        <f t="shared" si="12"/>
        <v>0</v>
      </c>
      <c r="L36" s="59">
        <f>L37+L38</f>
        <v>78.94</v>
      </c>
      <c r="M36" s="59">
        <f t="shared" si="12"/>
        <v>0</v>
      </c>
      <c r="N36" s="59">
        <f>N37+N38</f>
        <v>40.36</v>
      </c>
      <c r="O36" s="59">
        <f t="shared" si="12"/>
        <v>1425</v>
      </c>
      <c r="P36" s="59">
        <f>P37+P38</f>
        <v>0</v>
      </c>
      <c r="Q36" s="59">
        <f t="shared" si="12"/>
        <v>0</v>
      </c>
      <c r="R36" s="59">
        <f>R37+R38</f>
        <v>0</v>
      </c>
      <c r="S36" s="59">
        <f t="shared" si="12"/>
        <v>0</v>
      </c>
      <c r="T36" s="59">
        <f>T37+T38</f>
        <v>0</v>
      </c>
      <c r="U36" s="59">
        <f t="shared" si="12"/>
        <v>200</v>
      </c>
      <c r="V36" s="59">
        <f>V37+V38</f>
        <v>0</v>
      </c>
      <c r="W36" s="59">
        <f t="shared" si="12"/>
        <v>0</v>
      </c>
      <c r="X36" s="59">
        <f>X37+X38</f>
        <v>0</v>
      </c>
      <c r="Y36" s="59">
        <f t="shared" si="12"/>
        <v>0</v>
      </c>
      <c r="Z36" s="59">
        <f>Z37+Z38</f>
        <v>0</v>
      </c>
      <c r="AA36" s="59">
        <f t="shared" si="12"/>
        <v>0</v>
      </c>
      <c r="AB36" s="59">
        <f>AB37+AB38</f>
        <v>0</v>
      </c>
      <c r="AC36" s="61"/>
    </row>
    <row r="37" spans="1:29" ht="76.5">
      <c r="A37" s="73" t="s">
        <v>119</v>
      </c>
      <c r="B37" s="56" t="s">
        <v>443</v>
      </c>
      <c r="C37" s="63">
        <f t="shared" si="10"/>
        <v>1325</v>
      </c>
      <c r="D37" s="63">
        <f t="shared" si="10"/>
        <v>36.9</v>
      </c>
      <c r="E37" s="63"/>
      <c r="F37" s="63"/>
      <c r="G37" s="63"/>
      <c r="H37" s="63"/>
      <c r="I37" s="63"/>
      <c r="J37" s="63"/>
      <c r="K37" s="63"/>
      <c r="L37" s="63">
        <v>36.9</v>
      </c>
      <c r="M37" s="63"/>
      <c r="N37" s="63"/>
      <c r="O37" s="63">
        <v>1325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1"/>
    </row>
    <row r="38" spans="1:29" ht="51">
      <c r="A38" s="73" t="s">
        <v>444</v>
      </c>
      <c r="B38" s="56" t="s">
        <v>445</v>
      </c>
      <c r="C38" s="63">
        <f t="shared" si="10"/>
        <v>400</v>
      </c>
      <c r="D38" s="63">
        <f t="shared" si="10"/>
        <v>235.84</v>
      </c>
      <c r="E38" s="63"/>
      <c r="F38" s="63">
        <v>15.1</v>
      </c>
      <c r="G38" s="63"/>
      <c r="H38" s="63">
        <f>113.8555-F38</f>
        <v>98.76</v>
      </c>
      <c r="I38" s="63">
        <v>100</v>
      </c>
      <c r="J38" s="63">
        <f>153.4375-F38-H38</f>
        <v>39.58</v>
      </c>
      <c r="K38" s="63"/>
      <c r="L38" s="63">
        <f>195.4788-F38-H38-J38</f>
        <v>42.04</v>
      </c>
      <c r="M38" s="63"/>
      <c r="N38" s="63">
        <f>235.84372-F38-H38-J38-L38</f>
        <v>40.36</v>
      </c>
      <c r="O38" s="63">
        <v>100</v>
      </c>
      <c r="P38" s="63">
        <v>0</v>
      </c>
      <c r="Q38" s="63"/>
      <c r="R38" s="63">
        <v>0</v>
      </c>
      <c r="S38" s="63"/>
      <c r="T38" s="63">
        <v>0</v>
      </c>
      <c r="U38" s="63">
        <v>200</v>
      </c>
      <c r="V38" s="63">
        <v>0</v>
      </c>
      <c r="W38" s="63"/>
      <c r="X38" s="63">
        <v>0</v>
      </c>
      <c r="Y38" s="63"/>
      <c r="Z38" s="63">
        <v>0</v>
      </c>
      <c r="AA38" s="63">
        <v>0</v>
      </c>
      <c r="AB38" s="63">
        <v>0</v>
      </c>
      <c r="AC38" s="61"/>
    </row>
    <row r="39" spans="1:29" ht="12.75">
      <c r="A39" s="56" t="s">
        <v>446</v>
      </c>
      <c r="B39" s="56" t="s">
        <v>447</v>
      </c>
      <c r="C39" s="63">
        <f t="shared" si="10"/>
        <v>0</v>
      </c>
      <c r="D39" s="63">
        <f t="shared" si="10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1"/>
    </row>
    <row r="40" spans="1:29" ht="12.75">
      <c r="A40" s="56" t="s">
        <v>448</v>
      </c>
      <c r="B40" s="56" t="s">
        <v>449</v>
      </c>
      <c r="C40" s="63">
        <f t="shared" si="10"/>
        <v>1742.45</v>
      </c>
      <c r="D40" s="63">
        <f t="shared" si="10"/>
        <v>584.86</v>
      </c>
      <c r="E40" s="63">
        <v>80</v>
      </c>
      <c r="F40" s="63">
        <v>60.84</v>
      </c>
      <c r="G40" s="63">
        <v>100</v>
      </c>
      <c r="H40" s="63">
        <f>139.98037-F40</f>
        <v>79.14</v>
      </c>
      <c r="I40" s="63">
        <v>100</v>
      </c>
      <c r="J40" s="63">
        <f>322.57398-F40-H40</f>
        <v>182.59</v>
      </c>
      <c r="K40" s="63">
        <v>100</v>
      </c>
      <c r="L40" s="63">
        <f>466.04176-F40-H40-J40</f>
        <v>143.47</v>
      </c>
      <c r="M40" s="63">
        <v>150</v>
      </c>
      <c r="N40" s="63">
        <f>584.85722-F40-H40-J40-L40</f>
        <v>118.82</v>
      </c>
      <c r="O40" s="63">
        <v>200</v>
      </c>
      <c r="P40" s="63"/>
      <c r="Q40" s="63">
        <v>200</v>
      </c>
      <c r="R40" s="63"/>
      <c r="S40" s="63">
        <v>200</v>
      </c>
      <c r="T40" s="63"/>
      <c r="U40" s="63">
        <v>300</v>
      </c>
      <c r="V40" s="63"/>
      <c r="W40" s="63">
        <v>70</v>
      </c>
      <c r="X40" s="63"/>
      <c r="Y40" s="63">
        <v>100</v>
      </c>
      <c r="Z40" s="63"/>
      <c r="AA40" s="63">
        <v>142.45</v>
      </c>
      <c r="AB40" s="63"/>
      <c r="AC40" s="61"/>
    </row>
    <row r="41" spans="1:29" ht="12.75">
      <c r="A41" s="56" t="s">
        <v>13</v>
      </c>
      <c r="B41" s="56" t="s">
        <v>450</v>
      </c>
      <c r="C41" s="63">
        <f t="shared" si="10"/>
        <v>0</v>
      </c>
      <c r="D41" s="63">
        <f t="shared" si="10"/>
        <v>849.21</v>
      </c>
      <c r="E41" s="63"/>
      <c r="F41" s="63">
        <v>4.88</v>
      </c>
      <c r="G41" s="63"/>
      <c r="H41" s="63">
        <f>29.54916-F41</f>
        <v>24.67</v>
      </c>
      <c r="I41" s="63"/>
      <c r="J41" s="63">
        <f>346.24647-F41-H41</f>
        <v>316.7</v>
      </c>
      <c r="K41" s="63"/>
      <c r="L41" s="63">
        <f>271.59616-F41-H41-J41</f>
        <v>-74.65</v>
      </c>
      <c r="M41" s="63"/>
      <c r="N41" s="63">
        <f>3849.20635-F41-H41-J41-L41-3000</f>
        <v>577.61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1"/>
    </row>
    <row r="43" spans="3:4" ht="12.75">
      <c r="C43" s="61"/>
      <c r="D43" s="61"/>
    </row>
  </sheetData>
  <sheetProtection/>
  <mergeCells count="15">
    <mergeCell ref="Y3:Z3"/>
    <mergeCell ref="AA3:AB3"/>
    <mergeCell ref="C3:D3"/>
    <mergeCell ref="I3:J3"/>
    <mergeCell ref="K3:L3"/>
    <mergeCell ref="M3:N3"/>
    <mergeCell ref="O3:P3"/>
    <mergeCell ref="Q3:R3"/>
    <mergeCell ref="S3:T3"/>
    <mergeCell ref="A2:C2"/>
    <mergeCell ref="A3:A4"/>
    <mergeCell ref="E3:F3"/>
    <mergeCell ref="G3:H3"/>
    <mergeCell ref="U3:V3"/>
    <mergeCell ref="W3:X3"/>
  </mergeCell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finOtdeL</cp:lastModifiedBy>
  <cp:lastPrinted>2014-11-01T09:05:24Z</cp:lastPrinted>
  <dcterms:created xsi:type="dcterms:W3CDTF">2009-11-12T14:40:02Z</dcterms:created>
  <dcterms:modified xsi:type="dcterms:W3CDTF">2014-11-01T09:05:28Z</dcterms:modified>
  <cp:category/>
  <cp:version/>
  <cp:contentType/>
  <cp:contentStatus/>
</cp:coreProperties>
</file>