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8160" firstSheet="2" activeTab="2"/>
  </bookViews>
  <sheets>
    <sheet name="КЦСР " sheetId="7" r:id="rId1"/>
    <sheet name="прил 10 2014-2016г 2 чтен рабта" sheetId="1" r:id="rId2"/>
    <sheet name="Прил 8 (2014)" sheetId="4" r:id="rId3"/>
    <sheet name="прил 10 2014 " sheetId="2" r:id="rId4"/>
    <sheet name="Прил 9(2015-2016)" sheetId="6" r:id="rId5"/>
    <sheet name="прил 11 2015-2016" sheetId="3" r:id="rId6"/>
  </sheets>
  <definedNames>
    <definedName name="_xlnm.Print_Titles" localSheetId="3">'прил 10 2014 '!$8:$8</definedName>
    <definedName name="_xlnm.Print_Titles" localSheetId="1">'прил 10 2014-2016г 2 чтен рабта'!$6:$8</definedName>
    <definedName name="_xlnm.Print_Titles" localSheetId="5">'прил 11 2015-2016'!$8:$8</definedName>
    <definedName name="_xlnm.Print_Titles" localSheetId="2">'Прил 8 (2014)'!$8:$8</definedName>
    <definedName name="_xlnm.Print_Titles" localSheetId="4">'Прил 9(2015-2016)'!$8:$8</definedName>
    <definedName name="_xlnm.Print_Area" localSheetId="0">'КЦСР '!$A$1:$C$48</definedName>
    <definedName name="_xlnm.Print_Area" localSheetId="3">'прил 10 2014 '!$A$1:$J$559</definedName>
    <definedName name="_xlnm.Print_Area" localSheetId="1">'прил 10 2014-2016г 2 чтен рабта'!$A$2:$M$612</definedName>
    <definedName name="_xlnm.Print_Area" localSheetId="2">'Прил 8 (2014)'!$A$2:$F$65</definedName>
    <definedName name="_xlnm.Print_Area" localSheetId="4">'Прил 9(2015-2016)'!$A$2:$H$65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16" i="4" l="1"/>
  <c r="E37" i="4"/>
  <c r="I151" i="2"/>
  <c r="I50" i="2"/>
  <c r="H279" i="1" l="1"/>
  <c r="H132" i="1"/>
  <c r="E17" i="4" l="1"/>
  <c r="I292" i="2"/>
  <c r="E14" i="4"/>
  <c r="I145" i="2"/>
  <c r="I364" i="2"/>
  <c r="F31" i="4"/>
  <c r="E29" i="4"/>
  <c r="E31" i="4"/>
  <c r="I48" i="2"/>
  <c r="J51" i="2"/>
  <c r="I51" i="2"/>
  <c r="J52" i="2"/>
  <c r="H35" i="1"/>
  <c r="J35" i="1"/>
  <c r="K35" i="1"/>
  <c r="L35" i="1"/>
  <c r="M35" i="1"/>
  <c r="G35" i="1"/>
  <c r="H38" i="1"/>
  <c r="I38" i="1"/>
  <c r="I35" i="1" s="1"/>
  <c r="J38" i="1"/>
  <c r="K38" i="1"/>
  <c r="L38" i="1"/>
  <c r="M38" i="1"/>
  <c r="G38" i="1"/>
  <c r="L39" i="1"/>
  <c r="I39" i="1"/>
  <c r="F20" i="6" l="1"/>
  <c r="G20" i="6" s="1"/>
  <c r="G27" i="6"/>
  <c r="F61" i="6"/>
  <c r="G10" i="6"/>
  <c r="E9" i="6"/>
  <c r="J614" i="3"/>
  <c r="H614" i="3"/>
  <c r="G614" i="3"/>
  <c r="I556" i="3"/>
  <c r="I614" i="3" s="1"/>
  <c r="I555" i="3"/>
  <c r="I554" i="3"/>
  <c r="J553" i="3"/>
  <c r="I553" i="3"/>
  <c r="H553" i="3"/>
  <c r="G553" i="3"/>
  <c r="J552" i="3"/>
  <c r="I552" i="3"/>
  <c r="H552" i="3"/>
  <c r="G552" i="3"/>
  <c r="I551" i="3"/>
  <c r="I550" i="3"/>
  <c r="J549" i="3"/>
  <c r="I549" i="3"/>
  <c r="H549" i="3"/>
  <c r="G549" i="3"/>
  <c r="J548" i="3"/>
  <c r="I548" i="3"/>
  <c r="H548" i="3"/>
  <c r="G548" i="3"/>
  <c r="J547" i="3"/>
  <c r="J605" i="3" s="1"/>
  <c r="I547" i="3"/>
  <c r="I605" i="3" s="1"/>
  <c r="H547" i="3"/>
  <c r="H605" i="3" s="1"/>
  <c r="G547" i="3"/>
  <c r="G605" i="3" s="1"/>
  <c r="J546" i="3"/>
  <c r="J604" i="3" s="1"/>
  <c r="I546" i="3"/>
  <c r="I604" i="3" s="1"/>
  <c r="H546" i="3"/>
  <c r="H604" i="3" s="1"/>
  <c r="G546" i="3"/>
  <c r="G604" i="3" s="1"/>
  <c r="I545" i="3"/>
  <c r="J544" i="3"/>
  <c r="I544" i="3"/>
  <c r="H544" i="3"/>
  <c r="G544" i="3"/>
  <c r="J543" i="3"/>
  <c r="I543" i="3"/>
  <c r="H543" i="3"/>
  <c r="G543" i="3"/>
  <c r="I542" i="3"/>
  <c r="J541" i="3"/>
  <c r="I541" i="3"/>
  <c r="H541" i="3"/>
  <c r="G541" i="3"/>
  <c r="J540" i="3"/>
  <c r="H540" i="3"/>
  <c r="G540" i="3"/>
  <c r="I540" i="3" s="1"/>
  <c r="I539" i="3" s="1"/>
  <c r="J539" i="3"/>
  <c r="J603" i="3" s="1"/>
  <c r="H539" i="3"/>
  <c r="H603" i="3" s="1"/>
  <c r="G539" i="3"/>
  <c r="G603" i="3" s="1"/>
  <c r="J538" i="3"/>
  <c r="H538" i="3"/>
  <c r="G538" i="3"/>
  <c r="I537" i="3"/>
  <c r="I536" i="3"/>
  <c r="I535" i="3"/>
  <c r="I534" i="3"/>
  <c r="I533" i="3"/>
  <c r="I532" i="3"/>
  <c r="I531" i="3"/>
  <c r="J530" i="3"/>
  <c r="I530" i="3"/>
  <c r="H530" i="3"/>
  <c r="G530" i="3"/>
  <c r="J529" i="3"/>
  <c r="I529" i="3"/>
  <c r="H529" i="3"/>
  <c r="G529" i="3"/>
  <c r="J528" i="3"/>
  <c r="I528" i="3"/>
  <c r="H528" i="3"/>
  <c r="G528" i="3"/>
  <c r="I527" i="3"/>
  <c r="J526" i="3"/>
  <c r="I526" i="3"/>
  <c r="H526" i="3"/>
  <c r="G526" i="3"/>
  <c r="I525" i="3"/>
  <c r="J524" i="3"/>
  <c r="I524" i="3"/>
  <c r="H524" i="3"/>
  <c r="G524" i="3"/>
  <c r="I523" i="3"/>
  <c r="I522" i="3"/>
  <c r="I521" i="3"/>
  <c r="I520" i="3"/>
  <c r="I519" i="3"/>
  <c r="I518" i="3"/>
  <c r="J517" i="3"/>
  <c r="I517" i="3"/>
  <c r="H517" i="3"/>
  <c r="G517" i="3"/>
  <c r="J516" i="3"/>
  <c r="J502" i="3" s="1"/>
  <c r="J501" i="3" s="1"/>
  <c r="J485" i="3" s="1"/>
  <c r="I516" i="3"/>
  <c r="H516" i="3"/>
  <c r="H502" i="3" s="1"/>
  <c r="H501" i="3" s="1"/>
  <c r="H485" i="3" s="1"/>
  <c r="G516" i="3"/>
  <c r="I515" i="3"/>
  <c r="I514" i="3"/>
  <c r="I513" i="3"/>
  <c r="I512" i="3"/>
  <c r="I511" i="3"/>
  <c r="J510" i="3"/>
  <c r="I510" i="3"/>
  <c r="H510" i="3"/>
  <c r="G510" i="3"/>
  <c r="J509" i="3"/>
  <c r="I509" i="3"/>
  <c r="H509" i="3"/>
  <c r="G509" i="3"/>
  <c r="I508" i="3"/>
  <c r="J507" i="3"/>
  <c r="I507" i="3"/>
  <c r="H507" i="3"/>
  <c r="G507" i="3"/>
  <c r="I506" i="3"/>
  <c r="J505" i="3"/>
  <c r="I505" i="3"/>
  <c r="H505" i="3"/>
  <c r="G505" i="3"/>
  <c r="J504" i="3"/>
  <c r="I504" i="3"/>
  <c r="H504" i="3"/>
  <c r="G504" i="3"/>
  <c r="J503" i="3"/>
  <c r="I503" i="3"/>
  <c r="H503" i="3"/>
  <c r="G503" i="3"/>
  <c r="I502" i="3"/>
  <c r="G502" i="3"/>
  <c r="I501" i="3"/>
  <c r="G501" i="3"/>
  <c r="G485" i="3" s="1"/>
  <c r="I500" i="3"/>
  <c r="I499" i="3"/>
  <c r="J498" i="3"/>
  <c r="I498" i="3"/>
  <c r="H498" i="3"/>
  <c r="G498" i="3"/>
  <c r="I497" i="3"/>
  <c r="I496" i="3"/>
  <c r="I495" i="3"/>
  <c r="J494" i="3"/>
  <c r="I494" i="3"/>
  <c r="H494" i="3"/>
  <c r="G494" i="3"/>
  <c r="J493" i="3"/>
  <c r="I493" i="3"/>
  <c r="H493" i="3"/>
  <c r="G493" i="3"/>
  <c r="J492" i="3"/>
  <c r="I492" i="3"/>
  <c r="H492" i="3"/>
  <c r="G492" i="3"/>
  <c r="J491" i="3"/>
  <c r="H491" i="3"/>
  <c r="G491" i="3"/>
  <c r="I491" i="3" s="1"/>
  <c r="I490" i="3"/>
  <c r="J489" i="3"/>
  <c r="I489" i="3"/>
  <c r="H489" i="3"/>
  <c r="G489" i="3"/>
  <c r="J488" i="3"/>
  <c r="H488" i="3"/>
  <c r="G488" i="3"/>
  <c r="I488" i="3" s="1"/>
  <c r="J487" i="3"/>
  <c r="H487" i="3"/>
  <c r="G487" i="3"/>
  <c r="I487" i="3" s="1"/>
  <c r="J486" i="3"/>
  <c r="H486" i="3"/>
  <c r="G486" i="3"/>
  <c r="I486" i="3" s="1"/>
  <c r="I484" i="3"/>
  <c r="J483" i="3"/>
  <c r="I483" i="3"/>
  <c r="H483" i="3"/>
  <c r="G483" i="3"/>
  <c r="J482" i="3"/>
  <c r="I482" i="3"/>
  <c r="H482" i="3"/>
  <c r="G482" i="3"/>
  <c r="I481" i="3"/>
  <c r="J480" i="3"/>
  <c r="I480" i="3"/>
  <c r="H480" i="3"/>
  <c r="G480" i="3"/>
  <c r="J479" i="3"/>
  <c r="I479" i="3"/>
  <c r="H479" i="3"/>
  <c r="G479" i="3"/>
  <c r="J478" i="3"/>
  <c r="J607" i="3" s="1"/>
  <c r="I478" i="3"/>
  <c r="I607" i="3" s="1"/>
  <c r="H478" i="3"/>
  <c r="H607" i="3" s="1"/>
  <c r="G478" i="3"/>
  <c r="G607" i="3" s="1"/>
  <c r="J477" i="3"/>
  <c r="J606" i="3" s="1"/>
  <c r="H477" i="3"/>
  <c r="H606" i="3" s="1"/>
  <c r="G477" i="3"/>
  <c r="G606" i="3" s="1"/>
  <c r="I476" i="3"/>
  <c r="J475" i="3"/>
  <c r="I475" i="3"/>
  <c r="H475" i="3"/>
  <c r="G475" i="3"/>
  <c r="J474" i="3"/>
  <c r="I474" i="3"/>
  <c r="H474" i="3"/>
  <c r="G474" i="3"/>
  <c r="I473" i="3"/>
  <c r="J472" i="3"/>
  <c r="I472" i="3"/>
  <c r="H472" i="3"/>
  <c r="G472" i="3"/>
  <c r="I471" i="3"/>
  <c r="J470" i="3"/>
  <c r="I470" i="3"/>
  <c r="H470" i="3"/>
  <c r="G470" i="3"/>
  <c r="J469" i="3"/>
  <c r="J466" i="3" s="1"/>
  <c r="I469" i="3"/>
  <c r="H469" i="3"/>
  <c r="H466" i="3" s="1"/>
  <c r="G469" i="3"/>
  <c r="I468" i="3"/>
  <c r="J467" i="3"/>
  <c r="I467" i="3"/>
  <c r="H467" i="3"/>
  <c r="G467" i="3"/>
  <c r="I466" i="3"/>
  <c r="G466" i="3"/>
  <c r="I465" i="3"/>
  <c r="J464" i="3"/>
  <c r="H464" i="3"/>
  <c r="G464" i="3"/>
  <c r="I464" i="3" s="1"/>
  <c r="I461" i="3" s="1"/>
  <c r="I463" i="3"/>
  <c r="J462" i="3"/>
  <c r="I462" i="3"/>
  <c r="H462" i="3"/>
  <c r="H461" i="3" s="1"/>
  <c r="G462" i="3"/>
  <c r="J461" i="3"/>
  <c r="G461" i="3"/>
  <c r="I460" i="3"/>
  <c r="J459" i="3"/>
  <c r="I459" i="3"/>
  <c r="I456" i="3" s="1"/>
  <c r="I455" i="3" s="1"/>
  <c r="H459" i="3"/>
  <c r="G459" i="3"/>
  <c r="G456" i="3" s="1"/>
  <c r="G455" i="3" s="1"/>
  <c r="I458" i="3"/>
  <c r="J457" i="3"/>
  <c r="I457" i="3"/>
  <c r="H457" i="3"/>
  <c r="G457" i="3"/>
  <c r="J456" i="3"/>
  <c r="H456" i="3"/>
  <c r="J455" i="3"/>
  <c r="H455" i="3"/>
  <c r="I453" i="3"/>
  <c r="J452" i="3"/>
  <c r="H452" i="3"/>
  <c r="G452" i="3"/>
  <c r="I452" i="3" s="1"/>
  <c r="J451" i="3"/>
  <c r="J600" i="3" s="1"/>
  <c r="H451" i="3"/>
  <c r="H600" i="3" s="1"/>
  <c r="G451" i="3"/>
  <c r="G600" i="3" s="1"/>
  <c r="I449" i="3"/>
  <c r="I447" i="3" s="1"/>
  <c r="I446" i="3" s="1"/>
  <c r="I448" i="3"/>
  <c r="J447" i="3"/>
  <c r="H447" i="3"/>
  <c r="G447" i="3"/>
  <c r="J446" i="3"/>
  <c r="H446" i="3"/>
  <c r="H429" i="3" s="1"/>
  <c r="G446" i="3"/>
  <c r="I445" i="3"/>
  <c r="J444" i="3"/>
  <c r="I444" i="3"/>
  <c r="H444" i="3"/>
  <c r="G444" i="3"/>
  <c r="I443" i="3"/>
  <c r="J442" i="3"/>
  <c r="I442" i="3"/>
  <c r="H442" i="3"/>
  <c r="G442" i="3"/>
  <c r="I441" i="3"/>
  <c r="J440" i="3"/>
  <c r="I440" i="3"/>
  <c r="H440" i="3"/>
  <c r="G440" i="3"/>
  <c r="I439" i="3"/>
  <c r="J438" i="3"/>
  <c r="I438" i="3"/>
  <c r="H438" i="3"/>
  <c r="G438" i="3"/>
  <c r="I437" i="3"/>
  <c r="J436" i="3"/>
  <c r="I436" i="3"/>
  <c r="H436" i="3"/>
  <c r="G436" i="3"/>
  <c r="I435" i="3"/>
  <c r="J434" i="3"/>
  <c r="I434" i="3"/>
  <c r="H434" i="3"/>
  <c r="G434" i="3"/>
  <c r="I433" i="3"/>
  <c r="I431" i="3" s="1"/>
  <c r="I430" i="3" s="1"/>
  <c r="I432" i="3"/>
  <c r="J431" i="3"/>
  <c r="H431" i="3"/>
  <c r="G431" i="3"/>
  <c r="J430" i="3"/>
  <c r="H430" i="3"/>
  <c r="G430" i="3"/>
  <c r="J429" i="3"/>
  <c r="J597" i="3" s="1"/>
  <c r="G429" i="3"/>
  <c r="G597" i="3" s="1"/>
  <c r="I427" i="3"/>
  <c r="J426" i="3"/>
  <c r="I426" i="3"/>
  <c r="H426" i="3"/>
  <c r="G426" i="3"/>
  <c r="J425" i="3"/>
  <c r="H425" i="3"/>
  <c r="G425" i="3"/>
  <c r="I425" i="3" s="1"/>
  <c r="J424" i="3"/>
  <c r="H424" i="3"/>
  <c r="G424" i="3"/>
  <c r="I424" i="3" s="1"/>
  <c r="I423" i="3"/>
  <c r="I422" i="3"/>
  <c r="J421" i="3"/>
  <c r="I421" i="3"/>
  <c r="H421" i="3"/>
  <c r="G421" i="3"/>
  <c r="G420" i="3" s="1"/>
  <c r="J420" i="3"/>
  <c r="H420" i="3"/>
  <c r="H419" i="3" s="1"/>
  <c r="J419" i="3"/>
  <c r="I418" i="3"/>
  <c r="J417" i="3"/>
  <c r="H417" i="3"/>
  <c r="G417" i="3"/>
  <c r="I417" i="3" s="1"/>
  <c r="J416" i="3"/>
  <c r="H416" i="3"/>
  <c r="G416" i="3"/>
  <c r="I416" i="3" s="1"/>
  <c r="J415" i="3"/>
  <c r="H415" i="3"/>
  <c r="G415" i="3"/>
  <c r="I415" i="3" s="1"/>
  <c r="I414" i="3"/>
  <c r="J413" i="3"/>
  <c r="I413" i="3"/>
  <c r="H413" i="3"/>
  <c r="G413" i="3"/>
  <c r="I412" i="3"/>
  <c r="J411" i="3"/>
  <c r="I411" i="3"/>
  <c r="H411" i="3"/>
  <c r="G411" i="3"/>
  <c r="J410" i="3"/>
  <c r="I410" i="3"/>
  <c r="H410" i="3"/>
  <c r="G410" i="3"/>
  <c r="J409" i="3"/>
  <c r="I409" i="3"/>
  <c r="H409" i="3"/>
  <c r="G409" i="3"/>
  <c r="I408" i="3"/>
  <c r="I407" i="3"/>
  <c r="J406" i="3"/>
  <c r="I406" i="3"/>
  <c r="H406" i="3"/>
  <c r="G406" i="3"/>
  <c r="I405" i="3"/>
  <c r="J404" i="3"/>
  <c r="I404" i="3"/>
  <c r="H404" i="3"/>
  <c r="G404" i="3"/>
  <c r="J403" i="3"/>
  <c r="I403" i="3"/>
  <c r="H403" i="3"/>
  <c r="G403" i="3"/>
  <c r="I402" i="3"/>
  <c r="J401" i="3"/>
  <c r="I401" i="3"/>
  <c r="H401" i="3"/>
  <c r="G401" i="3"/>
  <c r="J400" i="3"/>
  <c r="I400" i="3"/>
  <c r="H400" i="3"/>
  <c r="G400" i="3"/>
  <c r="I399" i="3"/>
  <c r="I398" i="3"/>
  <c r="J397" i="3"/>
  <c r="I397" i="3"/>
  <c r="H397" i="3"/>
  <c r="G397" i="3"/>
  <c r="I396" i="3"/>
  <c r="I395" i="3"/>
  <c r="J394" i="3"/>
  <c r="I394" i="3"/>
  <c r="H394" i="3"/>
  <c r="G394" i="3"/>
  <c r="J393" i="3"/>
  <c r="I393" i="3"/>
  <c r="H393" i="3"/>
  <c r="G393" i="3"/>
  <c r="J392" i="3"/>
  <c r="I392" i="3"/>
  <c r="I385" i="3" s="1"/>
  <c r="H392" i="3"/>
  <c r="G392" i="3"/>
  <c r="G385" i="3" s="1"/>
  <c r="I391" i="3"/>
  <c r="J390" i="3"/>
  <c r="J387" i="3" s="1"/>
  <c r="J386" i="3" s="1"/>
  <c r="J385" i="3" s="1"/>
  <c r="I390" i="3"/>
  <c r="H390" i="3"/>
  <c r="H387" i="3" s="1"/>
  <c r="H386" i="3" s="1"/>
  <c r="H385" i="3" s="1"/>
  <c r="G390" i="3"/>
  <c r="I389" i="3"/>
  <c r="J388" i="3"/>
  <c r="I388" i="3"/>
  <c r="H388" i="3"/>
  <c r="G388" i="3"/>
  <c r="I387" i="3"/>
  <c r="G387" i="3"/>
  <c r="I386" i="3"/>
  <c r="G386" i="3"/>
  <c r="I384" i="3"/>
  <c r="J383" i="3"/>
  <c r="I383" i="3"/>
  <c r="H383" i="3"/>
  <c r="G383" i="3"/>
  <c r="J382" i="3"/>
  <c r="H382" i="3"/>
  <c r="G382" i="3"/>
  <c r="I382" i="3" s="1"/>
  <c r="I378" i="3" s="1"/>
  <c r="I381" i="3"/>
  <c r="J380" i="3"/>
  <c r="I380" i="3"/>
  <c r="H380" i="3"/>
  <c r="G380" i="3"/>
  <c r="J379" i="3"/>
  <c r="I379" i="3"/>
  <c r="H379" i="3"/>
  <c r="H378" i="3" s="1"/>
  <c r="G379" i="3"/>
  <c r="J378" i="3"/>
  <c r="G378" i="3"/>
  <c r="I376" i="3"/>
  <c r="J375" i="3"/>
  <c r="I375" i="3"/>
  <c r="H375" i="3"/>
  <c r="G375" i="3"/>
  <c r="J374" i="3"/>
  <c r="I374" i="3"/>
  <c r="H374" i="3"/>
  <c r="G374" i="3"/>
  <c r="J373" i="3"/>
  <c r="J585" i="3" s="1"/>
  <c r="I373" i="3"/>
  <c r="I585" i="3" s="1"/>
  <c r="H373" i="3"/>
  <c r="H585" i="3" s="1"/>
  <c r="G373" i="3"/>
  <c r="G585" i="3" s="1"/>
  <c r="I372" i="3"/>
  <c r="I371" i="3"/>
  <c r="J370" i="3"/>
  <c r="H370" i="3"/>
  <c r="G370" i="3"/>
  <c r="I369" i="3"/>
  <c r="J368" i="3"/>
  <c r="I368" i="3"/>
  <c r="H368" i="3"/>
  <c r="G368" i="3"/>
  <c r="J367" i="3"/>
  <c r="I367" i="3"/>
  <c r="H367" i="3"/>
  <c r="G367" i="3"/>
  <c r="I366" i="3"/>
  <c r="J365" i="3"/>
  <c r="I365" i="3"/>
  <c r="H365" i="3"/>
  <c r="G365" i="3"/>
  <c r="J364" i="3"/>
  <c r="I364" i="3"/>
  <c r="H364" i="3"/>
  <c r="G364" i="3"/>
  <c r="I363" i="3"/>
  <c r="I361" i="3" s="1"/>
  <c r="I362" i="3"/>
  <c r="J361" i="3"/>
  <c r="J358" i="3" s="1"/>
  <c r="J353" i="3" s="1"/>
  <c r="H361" i="3"/>
  <c r="G361" i="3"/>
  <c r="I360" i="3"/>
  <c r="J359" i="3"/>
  <c r="I359" i="3"/>
  <c r="H359" i="3"/>
  <c r="G359" i="3"/>
  <c r="I358" i="3"/>
  <c r="I357" i="3"/>
  <c r="J356" i="3"/>
  <c r="I356" i="3"/>
  <c r="H356" i="3"/>
  <c r="G356" i="3"/>
  <c r="J355" i="3"/>
  <c r="I355" i="3"/>
  <c r="H355" i="3"/>
  <c r="G355" i="3"/>
  <c r="J354" i="3"/>
  <c r="I354" i="3"/>
  <c r="H354" i="3"/>
  <c r="G354" i="3"/>
  <c r="I352" i="3"/>
  <c r="J351" i="3"/>
  <c r="I351" i="3"/>
  <c r="H351" i="3"/>
  <c r="G351" i="3"/>
  <c r="J350" i="3"/>
  <c r="I350" i="3"/>
  <c r="H350" i="3"/>
  <c r="G350" i="3"/>
  <c r="J349" i="3"/>
  <c r="I349" i="3"/>
  <c r="H349" i="3"/>
  <c r="G349" i="3"/>
  <c r="J348" i="3"/>
  <c r="J583" i="3" s="1"/>
  <c r="I348" i="3"/>
  <c r="I583" i="3" s="1"/>
  <c r="H348" i="3"/>
  <c r="H583" i="3" s="1"/>
  <c r="G348" i="3"/>
  <c r="G583" i="3" s="1"/>
  <c r="I346" i="3"/>
  <c r="J345" i="3"/>
  <c r="I345" i="3"/>
  <c r="H345" i="3"/>
  <c r="G345" i="3"/>
  <c r="J344" i="3"/>
  <c r="I344" i="3"/>
  <c r="H344" i="3"/>
  <c r="G344" i="3"/>
  <c r="I343" i="3"/>
  <c r="J342" i="3"/>
  <c r="H342" i="3"/>
  <c r="G342" i="3"/>
  <c r="I342" i="3" s="1"/>
  <c r="I341" i="3"/>
  <c r="I339" i="3" s="1"/>
  <c r="I338" i="3" s="1"/>
  <c r="I333" i="3" s="1"/>
  <c r="I340" i="3"/>
  <c r="J339" i="3"/>
  <c r="H339" i="3"/>
  <c r="G339" i="3"/>
  <c r="J338" i="3"/>
  <c r="H338" i="3"/>
  <c r="G338" i="3"/>
  <c r="I337" i="3"/>
  <c r="J336" i="3"/>
  <c r="I336" i="3"/>
  <c r="H336" i="3"/>
  <c r="G336" i="3"/>
  <c r="I335" i="3"/>
  <c r="J334" i="3"/>
  <c r="I334" i="3"/>
  <c r="H334" i="3"/>
  <c r="G334" i="3"/>
  <c r="G333" i="3"/>
  <c r="G332" i="3"/>
  <c r="I331" i="3"/>
  <c r="J330" i="3"/>
  <c r="I330" i="3"/>
  <c r="H330" i="3"/>
  <c r="H329" i="3" s="1"/>
  <c r="H325" i="3" s="1"/>
  <c r="G330" i="3"/>
  <c r="J329" i="3"/>
  <c r="J325" i="3" s="1"/>
  <c r="G329" i="3"/>
  <c r="I328" i="3"/>
  <c r="J327" i="3"/>
  <c r="I327" i="3"/>
  <c r="H327" i="3"/>
  <c r="G327" i="3"/>
  <c r="J326" i="3"/>
  <c r="I326" i="3"/>
  <c r="H326" i="3"/>
  <c r="G326" i="3"/>
  <c r="G325" i="3"/>
  <c r="G580" i="3" s="1"/>
  <c r="I323" i="3"/>
  <c r="J322" i="3"/>
  <c r="I322" i="3"/>
  <c r="H322" i="3"/>
  <c r="G322" i="3"/>
  <c r="I321" i="3"/>
  <c r="J320" i="3"/>
  <c r="H320" i="3"/>
  <c r="G320" i="3"/>
  <c r="I319" i="3"/>
  <c r="J318" i="3"/>
  <c r="J317" i="3" s="1"/>
  <c r="J309" i="3" s="1"/>
  <c r="H318" i="3"/>
  <c r="G318" i="3"/>
  <c r="I318" i="3" s="1"/>
  <c r="H317" i="3"/>
  <c r="I316" i="3"/>
  <c r="J315" i="3"/>
  <c r="H315" i="3"/>
  <c r="G315" i="3"/>
  <c r="I315" i="3" s="1"/>
  <c r="I314" i="3"/>
  <c r="J313" i="3"/>
  <c r="J310" i="3" s="1"/>
  <c r="H313" i="3"/>
  <c r="H310" i="3" s="1"/>
  <c r="G313" i="3"/>
  <c r="I312" i="3"/>
  <c r="J311" i="3"/>
  <c r="H311" i="3"/>
  <c r="G311" i="3"/>
  <c r="I311" i="3" s="1"/>
  <c r="G310" i="3"/>
  <c r="I308" i="3"/>
  <c r="I307" i="3"/>
  <c r="J306" i="3"/>
  <c r="I306" i="3"/>
  <c r="H306" i="3"/>
  <c r="G306" i="3"/>
  <c r="J305" i="3"/>
  <c r="J577" i="3" s="1"/>
  <c r="H305" i="3"/>
  <c r="H577" i="3" s="1"/>
  <c r="G305" i="3"/>
  <c r="G577" i="3" s="1"/>
  <c r="I303" i="3"/>
  <c r="I302" i="3"/>
  <c r="I301" i="3"/>
  <c r="I300" i="3"/>
  <c r="I299" i="3"/>
  <c r="I298" i="3"/>
  <c r="I297" i="3"/>
  <c r="J296" i="3"/>
  <c r="J293" i="3" s="1"/>
  <c r="H296" i="3"/>
  <c r="H293" i="3" s="1"/>
  <c r="G296" i="3"/>
  <c r="I295" i="3"/>
  <c r="J294" i="3"/>
  <c r="I294" i="3"/>
  <c r="H294" i="3"/>
  <c r="G294" i="3"/>
  <c r="G293" i="3"/>
  <c r="I292" i="3"/>
  <c r="I291" i="3"/>
  <c r="J290" i="3"/>
  <c r="I290" i="3"/>
  <c r="H290" i="3"/>
  <c r="I289" i="3"/>
  <c r="I288" i="3"/>
  <c r="I287" i="3"/>
  <c r="I286" i="3"/>
  <c r="J285" i="3"/>
  <c r="J284" i="3" s="1"/>
  <c r="J280" i="3" s="1"/>
  <c r="H285" i="3"/>
  <c r="G284" i="3"/>
  <c r="I283" i="3"/>
  <c r="I282" i="3"/>
  <c r="J281" i="3"/>
  <c r="I281" i="3"/>
  <c r="H281" i="3"/>
  <c r="G281" i="3"/>
  <c r="G280" i="3"/>
  <c r="I279" i="3"/>
  <c r="I278" i="3"/>
  <c r="J277" i="3"/>
  <c r="I277" i="3"/>
  <c r="H277" i="3"/>
  <c r="G277" i="3"/>
  <c r="J276" i="3"/>
  <c r="H276" i="3"/>
  <c r="G276" i="3"/>
  <c r="I276" i="3" s="1"/>
  <c r="I275" i="3"/>
  <c r="I274" i="3"/>
  <c r="I273" i="3"/>
  <c r="J272" i="3"/>
  <c r="H272" i="3"/>
  <c r="G272" i="3"/>
  <c r="I271" i="3"/>
  <c r="I270" i="3"/>
  <c r="I269" i="3"/>
  <c r="J268" i="3"/>
  <c r="I268" i="3"/>
  <c r="H268" i="3"/>
  <c r="G268" i="3"/>
  <c r="I267" i="3"/>
  <c r="J266" i="3"/>
  <c r="H266" i="3"/>
  <c r="G266" i="3"/>
  <c r="I265" i="3"/>
  <c r="J264" i="3"/>
  <c r="I264" i="3"/>
  <c r="H264" i="3"/>
  <c r="G264" i="3"/>
  <c r="I263" i="3"/>
  <c r="I262" i="3"/>
  <c r="J261" i="3"/>
  <c r="I261" i="3"/>
  <c r="H261" i="3"/>
  <c r="G261" i="3"/>
  <c r="J260" i="3"/>
  <c r="I260" i="3"/>
  <c r="H260" i="3"/>
  <c r="G260" i="3"/>
  <c r="J259" i="3"/>
  <c r="I259" i="3"/>
  <c r="H259" i="3"/>
  <c r="G259" i="3"/>
  <c r="I258" i="3"/>
  <c r="I257" i="3"/>
  <c r="I256" i="3"/>
  <c r="I255" i="3"/>
  <c r="J254" i="3"/>
  <c r="I254" i="3"/>
  <c r="H254" i="3"/>
  <c r="J253" i="3"/>
  <c r="J252" i="3" s="1"/>
  <c r="J251" i="3" s="1"/>
  <c r="H253" i="3"/>
  <c r="G253" i="3"/>
  <c r="H252" i="3"/>
  <c r="H251" i="3" s="1"/>
  <c r="G252" i="3"/>
  <c r="G251" i="3"/>
  <c r="I249" i="3"/>
  <c r="I248" i="3"/>
  <c r="I247" i="3"/>
  <c r="I246" i="3"/>
  <c r="J245" i="3"/>
  <c r="H245" i="3"/>
  <c r="H244" i="3" s="1"/>
  <c r="H568" i="3" s="1"/>
  <c r="G245" i="3"/>
  <c r="J244" i="3"/>
  <c r="G244" i="3"/>
  <c r="I243" i="3"/>
  <c r="I242" i="3"/>
  <c r="I241" i="3"/>
  <c r="G241" i="3"/>
  <c r="I240" i="3"/>
  <c r="I239" i="3"/>
  <c r="I238" i="3"/>
  <c r="J237" i="3"/>
  <c r="I237" i="3"/>
  <c r="H237" i="3"/>
  <c r="G237" i="3"/>
  <c r="I236" i="3"/>
  <c r="J235" i="3"/>
  <c r="I235" i="3"/>
  <c r="H235" i="3"/>
  <c r="G235" i="3"/>
  <c r="J234" i="3"/>
  <c r="H234" i="3"/>
  <c r="I233" i="3"/>
  <c r="J232" i="3"/>
  <c r="J227" i="3" s="1"/>
  <c r="H232" i="3"/>
  <c r="H227" i="3" s="1"/>
  <c r="G232" i="3"/>
  <c r="I232" i="3" s="1"/>
  <c r="I227" i="3" s="1"/>
  <c r="I231" i="3"/>
  <c r="I230" i="3"/>
  <c r="I229" i="3"/>
  <c r="J228" i="3"/>
  <c r="I228" i="3"/>
  <c r="H228" i="3"/>
  <c r="G228" i="3"/>
  <c r="G227" i="3"/>
  <c r="J226" i="3"/>
  <c r="I226" i="3"/>
  <c r="H226" i="3"/>
  <c r="I225" i="3"/>
  <c r="I224" i="3"/>
  <c r="I223" i="3"/>
  <c r="I221" i="3" s="1"/>
  <c r="I220" i="3" s="1"/>
  <c r="I219" i="3" s="1"/>
  <c r="I222" i="3"/>
  <c r="J221" i="3"/>
  <c r="J220" i="3" s="1"/>
  <c r="J219" i="3" s="1"/>
  <c r="H221" i="3"/>
  <c r="G221" i="3"/>
  <c r="G220" i="3" s="1"/>
  <c r="G219" i="3" s="1"/>
  <c r="H220" i="3"/>
  <c r="H219" i="3" s="1"/>
  <c r="I218" i="3"/>
  <c r="J217" i="3"/>
  <c r="I217" i="3"/>
  <c r="H217" i="3"/>
  <c r="G217" i="3"/>
  <c r="J216" i="3"/>
  <c r="I216" i="3"/>
  <c r="H216" i="3"/>
  <c r="G216" i="3"/>
  <c r="J215" i="3"/>
  <c r="I215" i="3"/>
  <c r="H215" i="3"/>
  <c r="G215" i="3"/>
  <c r="I213" i="3"/>
  <c r="J212" i="3"/>
  <c r="I212" i="3"/>
  <c r="H212" i="3"/>
  <c r="G212" i="3"/>
  <c r="I211" i="3"/>
  <c r="I210" i="3"/>
  <c r="I209" i="3"/>
  <c r="J208" i="3"/>
  <c r="I208" i="3"/>
  <c r="H208" i="3"/>
  <c r="G208" i="3"/>
  <c r="I207" i="3"/>
  <c r="J206" i="3"/>
  <c r="I206" i="3"/>
  <c r="H206" i="3"/>
  <c r="G206" i="3"/>
  <c r="J205" i="3"/>
  <c r="H205" i="3"/>
  <c r="J204" i="3"/>
  <c r="J565" i="3" s="1"/>
  <c r="H204" i="3"/>
  <c r="H565" i="3" s="1"/>
  <c r="I203" i="3"/>
  <c r="J202" i="3"/>
  <c r="I202" i="3"/>
  <c r="H202" i="3"/>
  <c r="G202" i="3"/>
  <c r="J201" i="3"/>
  <c r="H201" i="3"/>
  <c r="G201" i="3"/>
  <c r="I201" i="3" s="1"/>
  <c r="J200" i="3"/>
  <c r="J564" i="3" s="1"/>
  <c r="H200" i="3"/>
  <c r="H564" i="3" s="1"/>
  <c r="G200" i="3"/>
  <c r="G564" i="3" s="1"/>
  <c r="I197" i="3"/>
  <c r="J196" i="3"/>
  <c r="I196" i="3"/>
  <c r="H196" i="3"/>
  <c r="G196" i="3"/>
  <c r="J195" i="3"/>
  <c r="J613" i="3" s="1"/>
  <c r="I195" i="3"/>
  <c r="I613" i="3" s="1"/>
  <c r="H195" i="3"/>
  <c r="H613" i="3" s="1"/>
  <c r="G195" i="3"/>
  <c r="G613" i="3" s="1"/>
  <c r="I194" i="3"/>
  <c r="J193" i="3"/>
  <c r="I193" i="3"/>
  <c r="H193" i="3"/>
  <c r="G193" i="3"/>
  <c r="G190" i="3" s="1"/>
  <c r="I192" i="3"/>
  <c r="J191" i="3"/>
  <c r="I191" i="3"/>
  <c r="H191" i="3"/>
  <c r="G191" i="3"/>
  <c r="J190" i="3"/>
  <c r="J185" i="3" s="1"/>
  <c r="H190" i="3"/>
  <c r="H185" i="3" s="1"/>
  <c r="I189" i="3"/>
  <c r="J188" i="3"/>
  <c r="I188" i="3"/>
  <c r="H188" i="3"/>
  <c r="G188" i="3"/>
  <c r="J187" i="3"/>
  <c r="I187" i="3"/>
  <c r="H187" i="3"/>
  <c r="G187" i="3"/>
  <c r="J186" i="3"/>
  <c r="I186" i="3"/>
  <c r="H186" i="3"/>
  <c r="G186" i="3"/>
  <c r="I183" i="3"/>
  <c r="J182" i="3"/>
  <c r="I182" i="3"/>
  <c r="H182" i="3"/>
  <c r="G182" i="3"/>
  <c r="J181" i="3"/>
  <c r="I181" i="3"/>
  <c r="H181" i="3"/>
  <c r="G181" i="3"/>
  <c r="J180" i="3"/>
  <c r="I180" i="3"/>
  <c r="H180" i="3"/>
  <c r="G180" i="3"/>
  <c r="J179" i="3"/>
  <c r="I179" i="3"/>
  <c r="H179" i="3"/>
  <c r="G179" i="3"/>
  <c r="J178" i="3"/>
  <c r="I178" i="3"/>
  <c r="H178" i="3"/>
  <c r="G178" i="3"/>
  <c r="I176" i="3"/>
  <c r="J175" i="3"/>
  <c r="I175" i="3"/>
  <c r="H175" i="3"/>
  <c r="G175" i="3"/>
  <c r="J174" i="3"/>
  <c r="H174" i="3"/>
  <c r="G174" i="3"/>
  <c r="I174" i="3" s="1"/>
  <c r="J173" i="3"/>
  <c r="J609" i="3" s="1"/>
  <c r="H173" i="3"/>
  <c r="H609" i="3" s="1"/>
  <c r="G173" i="3"/>
  <c r="G609" i="3" s="1"/>
  <c r="J172" i="3"/>
  <c r="J608" i="3" s="1"/>
  <c r="H172" i="3"/>
  <c r="H608" i="3" s="1"/>
  <c r="G172" i="3"/>
  <c r="G608" i="3" s="1"/>
  <c r="I171" i="3"/>
  <c r="I170" i="3"/>
  <c r="J169" i="3"/>
  <c r="I169" i="3"/>
  <c r="H169" i="3"/>
  <c r="G169" i="3"/>
  <c r="J168" i="3"/>
  <c r="H168" i="3"/>
  <c r="G168" i="3"/>
  <c r="I168" i="3" s="1"/>
  <c r="I163" i="3" s="1"/>
  <c r="I167" i="3"/>
  <c r="I166" i="3"/>
  <c r="J165" i="3"/>
  <c r="I165" i="3"/>
  <c r="H165" i="3"/>
  <c r="G165" i="3"/>
  <c r="J164" i="3"/>
  <c r="I164" i="3"/>
  <c r="H164" i="3"/>
  <c r="G164" i="3"/>
  <c r="J163" i="3"/>
  <c r="H163" i="3"/>
  <c r="G163" i="3"/>
  <c r="G581" i="3" s="1"/>
  <c r="J162" i="3"/>
  <c r="H162" i="3"/>
  <c r="G162" i="3"/>
  <c r="I161" i="3"/>
  <c r="J160" i="3"/>
  <c r="I160" i="3"/>
  <c r="H160" i="3"/>
  <c r="G160" i="3"/>
  <c r="J159" i="3"/>
  <c r="J575" i="3" s="1"/>
  <c r="I159" i="3"/>
  <c r="I575" i="3" s="1"/>
  <c r="H159" i="3"/>
  <c r="H575" i="3" s="1"/>
  <c r="G159" i="3"/>
  <c r="G575" i="3" s="1"/>
  <c r="J158" i="3"/>
  <c r="J574" i="3" s="1"/>
  <c r="I158" i="3"/>
  <c r="I574" i="3" s="1"/>
  <c r="H158" i="3"/>
  <c r="H574" i="3" s="1"/>
  <c r="G158" i="3"/>
  <c r="G574" i="3" s="1"/>
  <c r="I157" i="3"/>
  <c r="J156" i="3"/>
  <c r="H156" i="3"/>
  <c r="G156" i="3"/>
  <c r="I156" i="3" s="1"/>
  <c r="I155" i="3" s="1"/>
  <c r="I150" i="3" s="1"/>
  <c r="J155" i="3"/>
  <c r="H155" i="3"/>
  <c r="G155" i="3"/>
  <c r="G150" i="3" s="1"/>
  <c r="I154" i="3"/>
  <c r="J153" i="3"/>
  <c r="I153" i="3"/>
  <c r="H153" i="3"/>
  <c r="G153" i="3"/>
  <c r="J152" i="3"/>
  <c r="I152" i="3"/>
  <c r="H152" i="3"/>
  <c r="G152" i="3"/>
  <c r="J151" i="3"/>
  <c r="I151" i="3"/>
  <c r="H151" i="3"/>
  <c r="G151" i="3"/>
  <c r="J150" i="3"/>
  <c r="H150" i="3"/>
  <c r="I149" i="3"/>
  <c r="J148" i="3"/>
  <c r="I148" i="3"/>
  <c r="H148" i="3"/>
  <c r="G148" i="3"/>
  <c r="J147" i="3"/>
  <c r="H147" i="3"/>
  <c r="G147" i="3"/>
  <c r="I147" i="3" s="1"/>
  <c r="J146" i="3"/>
  <c r="J570" i="3" s="1"/>
  <c r="H146" i="3"/>
  <c r="H570" i="3" s="1"/>
  <c r="G146" i="3"/>
  <c r="G570" i="3" s="1"/>
  <c r="I145" i="3"/>
  <c r="I144" i="3"/>
  <c r="I143" i="3"/>
  <c r="I142" i="3"/>
  <c r="I141" i="3"/>
  <c r="I140" i="3"/>
  <c r="J139" i="3"/>
  <c r="I139" i="3"/>
  <c r="H139" i="3"/>
  <c r="G139" i="3"/>
  <c r="J138" i="3"/>
  <c r="I138" i="3"/>
  <c r="H138" i="3"/>
  <c r="G138" i="3"/>
  <c r="G134" i="3" s="1"/>
  <c r="I137" i="3"/>
  <c r="J136" i="3"/>
  <c r="I136" i="3"/>
  <c r="H136" i="3"/>
  <c r="G136" i="3"/>
  <c r="J135" i="3"/>
  <c r="I135" i="3"/>
  <c r="H135" i="3"/>
  <c r="G135" i="3"/>
  <c r="J134" i="3"/>
  <c r="H134" i="3"/>
  <c r="I132" i="3"/>
  <c r="J131" i="3"/>
  <c r="I131" i="3"/>
  <c r="H131" i="3"/>
  <c r="G131" i="3"/>
  <c r="G128" i="3" s="1"/>
  <c r="I128" i="3" s="1"/>
  <c r="I130" i="3"/>
  <c r="J129" i="3"/>
  <c r="I129" i="3"/>
  <c r="H129" i="3"/>
  <c r="G129" i="3"/>
  <c r="J128" i="3"/>
  <c r="H128" i="3"/>
  <c r="I127" i="3"/>
  <c r="J126" i="3"/>
  <c r="H126" i="3"/>
  <c r="G126" i="3"/>
  <c r="I126" i="3" s="1"/>
  <c r="I125" i="3"/>
  <c r="J124" i="3"/>
  <c r="H124" i="3"/>
  <c r="G124" i="3"/>
  <c r="I124" i="3" s="1"/>
  <c r="J123" i="3"/>
  <c r="J117" i="3" s="1"/>
  <c r="H123" i="3"/>
  <c r="H117" i="3" s="1"/>
  <c r="I122" i="3"/>
  <c r="J121" i="3"/>
  <c r="I121" i="3"/>
  <c r="H121" i="3"/>
  <c r="G121" i="3"/>
  <c r="J120" i="3"/>
  <c r="I120" i="3"/>
  <c r="H120" i="3"/>
  <c r="G120" i="3"/>
  <c r="J119" i="3"/>
  <c r="I119" i="3"/>
  <c r="H119" i="3"/>
  <c r="G119" i="3"/>
  <c r="J118" i="3"/>
  <c r="I118" i="3"/>
  <c r="H118" i="3"/>
  <c r="G118" i="3"/>
  <c r="I115" i="3"/>
  <c r="I109" i="3" s="1"/>
  <c r="I108" i="3" s="1"/>
  <c r="I114" i="3"/>
  <c r="I113" i="3"/>
  <c r="I112" i="3"/>
  <c r="I111" i="3"/>
  <c r="I110" i="3"/>
  <c r="J109" i="3"/>
  <c r="H109" i="3"/>
  <c r="G109" i="3"/>
  <c r="J108" i="3"/>
  <c r="H108" i="3"/>
  <c r="G108" i="3"/>
  <c r="I107" i="3"/>
  <c r="I106" i="3"/>
  <c r="I104" i="3" s="1"/>
  <c r="I105" i="3"/>
  <c r="J104" i="3"/>
  <c r="H104" i="3"/>
  <c r="H92" i="3" s="1"/>
  <c r="H591" i="3" s="1"/>
  <c r="G104" i="3"/>
  <c r="I103" i="3"/>
  <c r="I102" i="3"/>
  <c r="J101" i="3"/>
  <c r="H101" i="3"/>
  <c r="I101" i="3" s="1"/>
  <c r="I100" i="3"/>
  <c r="I99" i="3"/>
  <c r="I97" i="3" s="1"/>
  <c r="I96" i="3" s="1"/>
  <c r="I98" i="3"/>
  <c r="J97" i="3"/>
  <c r="H97" i="3"/>
  <c r="G97" i="3"/>
  <c r="J96" i="3"/>
  <c r="H96" i="3"/>
  <c r="G96" i="3"/>
  <c r="I95" i="3"/>
  <c r="J94" i="3"/>
  <c r="I94" i="3"/>
  <c r="H94" i="3"/>
  <c r="G94" i="3"/>
  <c r="J93" i="3"/>
  <c r="H93" i="3"/>
  <c r="G93" i="3"/>
  <c r="I93" i="3" s="1"/>
  <c r="G92" i="3"/>
  <c r="G591" i="3" s="1"/>
  <c r="I91" i="3"/>
  <c r="J90" i="3"/>
  <c r="H90" i="3"/>
  <c r="G90" i="3"/>
  <c r="I90" i="3" s="1"/>
  <c r="I89" i="3" s="1"/>
  <c r="I81" i="3" s="1"/>
  <c r="J89" i="3"/>
  <c r="H89" i="3"/>
  <c r="G89" i="3"/>
  <c r="I88" i="3"/>
  <c r="J87" i="3"/>
  <c r="I87" i="3"/>
  <c r="H87" i="3"/>
  <c r="G87" i="3"/>
  <c r="J86" i="3"/>
  <c r="I86" i="3"/>
  <c r="H86" i="3"/>
  <c r="G86" i="3"/>
  <c r="G81" i="3" s="1"/>
  <c r="I85" i="3"/>
  <c r="J84" i="3"/>
  <c r="I84" i="3"/>
  <c r="H84" i="3"/>
  <c r="G84" i="3"/>
  <c r="J83" i="3"/>
  <c r="I83" i="3"/>
  <c r="H83" i="3"/>
  <c r="G83" i="3"/>
  <c r="J82" i="3"/>
  <c r="I82" i="3"/>
  <c r="H82" i="3"/>
  <c r="G82" i="3"/>
  <c r="J81" i="3"/>
  <c r="H81" i="3"/>
  <c r="I80" i="3"/>
  <c r="J79" i="3"/>
  <c r="I79" i="3"/>
  <c r="H79" i="3"/>
  <c r="G79" i="3"/>
  <c r="J78" i="3"/>
  <c r="I78" i="3"/>
  <c r="H78" i="3"/>
  <c r="G78" i="3"/>
  <c r="J77" i="3"/>
  <c r="J589" i="3" s="1"/>
  <c r="I77" i="3"/>
  <c r="I589" i="3" s="1"/>
  <c r="H77" i="3"/>
  <c r="H589" i="3" s="1"/>
  <c r="G77" i="3"/>
  <c r="G589" i="3" s="1"/>
  <c r="I76" i="3"/>
  <c r="J75" i="3"/>
  <c r="J72" i="3" s="1"/>
  <c r="H75" i="3"/>
  <c r="H72" i="3" s="1"/>
  <c r="G75" i="3"/>
  <c r="I75" i="3" s="1"/>
  <c r="I74" i="3"/>
  <c r="J73" i="3"/>
  <c r="H73" i="3"/>
  <c r="G73" i="3"/>
  <c r="I73" i="3" s="1"/>
  <c r="I72" i="3" s="1"/>
  <c r="G72" i="3"/>
  <c r="I71" i="3"/>
  <c r="I70" i="3"/>
  <c r="J69" i="3"/>
  <c r="I69" i="3"/>
  <c r="H69" i="3"/>
  <c r="G69" i="3"/>
  <c r="J68" i="3"/>
  <c r="I68" i="3"/>
  <c r="H68" i="3"/>
  <c r="G68" i="3"/>
  <c r="I67" i="3"/>
  <c r="I66" i="3"/>
  <c r="J65" i="3"/>
  <c r="I65" i="3"/>
  <c r="H65" i="3"/>
  <c r="G65" i="3"/>
  <c r="G62" i="3" s="1"/>
  <c r="I64" i="3"/>
  <c r="J63" i="3"/>
  <c r="H63" i="3"/>
  <c r="G63" i="3"/>
  <c r="I63" i="3" s="1"/>
  <c r="I62" i="3" s="1"/>
  <c r="J62" i="3"/>
  <c r="H62" i="3"/>
  <c r="I61" i="3"/>
  <c r="J60" i="3"/>
  <c r="I60" i="3"/>
  <c r="H60" i="3"/>
  <c r="G60" i="3"/>
  <c r="I59" i="3"/>
  <c r="J58" i="3"/>
  <c r="J57" i="3" s="1"/>
  <c r="H58" i="3"/>
  <c r="I58" i="3" s="1"/>
  <c r="I57" i="3" s="1"/>
  <c r="G57" i="3"/>
  <c r="I56" i="3"/>
  <c r="J55" i="3"/>
  <c r="I55" i="3"/>
  <c r="H55" i="3"/>
  <c r="G55" i="3"/>
  <c r="I54" i="3"/>
  <c r="J53" i="3"/>
  <c r="I53" i="3"/>
  <c r="H53" i="3"/>
  <c r="G53" i="3"/>
  <c r="I52" i="3"/>
  <c r="J51" i="3"/>
  <c r="I51" i="3"/>
  <c r="H51" i="3"/>
  <c r="G51" i="3"/>
  <c r="I50" i="3"/>
  <c r="I48" i="3" s="1"/>
  <c r="I49" i="3"/>
  <c r="J48" i="3"/>
  <c r="H48" i="3"/>
  <c r="G48" i="3"/>
  <c r="I46" i="3"/>
  <c r="I44" i="3" s="1"/>
  <c r="I45" i="3"/>
  <c r="J44" i="3"/>
  <c r="H44" i="3"/>
  <c r="G44" i="3"/>
  <c r="I43" i="3"/>
  <c r="I41" i="3" s="1"/>
  <c r="I40" i="3" s="1"/>
  <c r="I42" i="3"/>
  <c r="J41" i="3"/>
  <c r="H41" i="3"/>
  <c r="G41" i="3"/>
  <c r="J40" i="3"/>
  <c r="J36" i="3" s="1"/>
  <c r="J35" i="3" s="1"/>
  <c r="H40" i="3"/>
  <c r="H36" i="3" s="1"/>
  <c r="H35" i="3" s="1"/>
  <c r="G40" i="3"/>
  <c r="I39" i="3"/>
  <c r="J38" i="3"/>
  <c r="I38" i="3"/>
  <c r="H38" i="3"/>
  <c r="G38" i="3"/>
  <c r="J37" i="3"/>
  <c r="I37" i="3"/>
  <c r="H37" i="3"/>
  <c r="G37" i="3"/>
  <c r="G36" i="3"/>
  <c r="G35" i="3" s="1"/>
  <c r="I33" i="3"/>
  <c r="I31" i="3" s="1"/>
  <c r="I30" i="3" s="1"/>
  <c r="I25" i="3" s="1"/>
  <c r="I32" i="3"/>
  <c r="J31" i="3"/>
  <c r="H31" i="3"/>
  <c r="G31" i="3"/>
  <c r="J30" i="3"/>
  <c r="J25" i="3" s="1"/>
  <c r="H30" i="3"/>
  <c r="G30" i="3"/>
  <c r="G25" i="3" s="1"/>
  <c r="I29" i="3"/>
  <c r="J28" i="3"/>
  <c r="I28" i="3"/>
  <c r="H28" i="3"/>
  <c r="G28" i="3"/>
  <c r="J27" i="3"/>
  <c r="I27" i="3"/>
  <c r="H27" i="3"/>
  <c r="G27" i="3"/>
  <c r="J26" i="3"/>
  <c r="I26" i="3"/>
  <c r="H26" i="3"/>
  <c r="G26" i="3"/>
  <c r="H25" i="3"/>
  <c r="G13" i="3"/>
  <c r="H13" i="3"/>
  <c r="G15" i="3"/>
  <c r="H15" i="3"/>
  <c r="G17" i="3"/>
  <c r="H17" i="3"/>
  <c r="G19" i="3"/>
  <c r="H19" i="3"/>
  <c r="G21" i="3"/>
  <c r="H21" i="3"/>
  <c r="J619" i="2"/>
  <c r="I616" i="2"/>
  <c r="H616" i="2"/>
  <c r="E616" i="2"/>
  <c r="G605" i="2"/>
  <c r="G603" i="2"/>
  <c r="G602" i="2"/>
  <c r="G600" i="2"/>
  <c r="G598" i="2"/>
  <c r="G597" i="2"/>
  <c r="G596" i="2"/>
  <c r="G589" i="2"/>
  <c r="G587" i="2"/>
  <c r="G585" i="2"/>
  <c r="G573" i="2"/>
  <c r="G572" i="2"/>
  <c r="G571" i="2"/>
  <c r="G569" i="2"/>
  <c r="J560" i="2"/>
  <c r="J558" i="2"/>
  <c r="J616" i="2" s="1"/>
  <c r="J557" i="2"/>
  <c r="J556" i="2"/>
  <c r="J555" i="2"/>
  <c r="J554" i="2" s="1"/>
  <c r="J549" i="2" s="1"/>
  <c r="I555" i="2"/>
  <c r="H555" i="2"/>
  <c r="H554" i="2" s="1"/>
  <c r="H549" i="2" s="1"/>
  <c r="I554" i="2"/>
  <c r="I549" i="2" s="1"/>
  <c r="J553" i="2"/>
  <c r="J552" i="2"/>
  <c r="J551" i="2"/>
  <c r="I551" i="2"/>
  <c r="H551" i="2"/>
  <c r="G551" i="2"/>
  <c r="J550" i="2"/>
  <c r="I550" i="2"/>
  <c r="H550" i="2"/>
  <c r="G550" i="2"/>
  <c r="G549" i="2"/>
  <c r="J547" i="2"/>
  <c r="J546" i="2"/>
  <c r="J545" i="2" s="1"/>
  <c r="I546" i="2"/>
  <c r="H546" i="2"/>
  <c r="H545" i="2" s="1"/>
  <c r="H541" i="2" s="1"/>
  <c r="I545" i="2"/>
  <c r="I541" i="2" s="1"/>
  <c r="J544" i="2"/>
  <c r="G544" i="2"/>
  <c r="J543" i="2"/>
  <c r="I543" i="2"/>
  <c r="H543" i="2"/>
  <c r="G543" i="2"/>
  <c r="I542" i="2"/>
  <c r="H542" i="2"/>
  <c r="J542" i="2" s="1"/>
  <c r="G542" i="2"/>
  <c r="J539" i="2"/>
  <c r="J538" i="2"/>
  <c r="J537" i="2"/>
  <c r="I537" i="2"/>
  <c r="J536" i="2"/>
  <c r="J535" i="2"/>
  <c r="J534" i="2"/>
  <c r="J533" i="2"/>
  <c r="J532" i="2"/>
  <c r="I532" i="2"/>
  <c r="H532" i="2"/>
  <c r="G532" i="2"/>
  <c r="J531" i="2"/>
  <c r="I531" i="2"/>
  <c r="H531" i="2"/>
  <c r="G531" i="2"/>
  <c r="J530" i="2"/>
  <c r="I530" i="2"/>
  <c r="H530" i="2"/>
  <c r="G530" i="2"/>
  <c r="J529" i="2"/>
  <c r="J528" i="2" s="1"/>
  <c r="I528" i="2"/>
  <c r="H528" i="2"/>
  <c r="G528" i="2"/>
  <c r="J527" i="2"/>
  <c r="J526" i="2"/>
  <c r="I526" i="2"/>
  <c r="H526" i="2"/>
  <c r="G526" i="2"/>
  <c r="J525" i="2"/>
  <c r="J524" i="2"/>
  <c r="J523" i="2"/>
  <c r="J522" i="2"/>
  <c r="J521" i="2"/>
  <c r="J520" i="2"/>
  <c r="J519" i="2"/>
  <c r="I519" i="2"/>
  <c r="H519" i="2"/>
  <c r="G519" i="2"/>
  <c r="J518" i="2"/>
  <c r="I518" i="2"/>
  <c r="H518" i="2"/>
  <c r="G518" i="2"/>
  <c r="J517" i="2"/>
  <c r="J516" i="2"/>
  <c r="J515" i="2"/>
  <c r="J514" i="2"/>
  <c r="J513" i="2"/>
  <c r="J512" i="2" s="1"/>
  <c r="J511" i="2" s="1"/>
  <c r="I512" i="2"/>
  <c r="H512" i="2"/>
  <c r="H511" i="2" s="1"/>
  <c r="G512" i="2"/>
  <c r="I511" i="2"/>
  <c r="G511" i="2"/>
  <c r="I510" i="2"/>
  <c r="J510" i="2" s="1"/>
  <c r="J509" i="2" s="1"/>
  <c r="I509" i="2"/>
  <c r="H509" i="2"/>
  <c r="J508" i="2"/>
  <c r="J507" i="2" s="1"/>
  <c r="J506" i="2" s="1"/>
  <c r="J505" i="2" s="1"/>
  <c r="I507" i="2"/>
  <c r="I506" i="2" s="1"/>
  <c r="I505" i="2" s="1"/>
  <c r="H507" i="2"/>
  <c r="H506" i="2"/>
  <c r="H505" i="2" s="1"/>
  <c r="G504" i="2"/>
  <c r="G595" i="2" s="1"/>
  <c r="G503" i="2"/>
  <c r="J502" i="2"/>
  <c r="J501" i="2"/>
  <c r="J500" i="2"/>
  <c r="I500" i="2"/>
  <c r="H500" i="2"/>
  <c r="J499" i="2"/>
  <c r="J498" i="2"/>
  <c r="J496" i="2" s="1"/>
  <c r="J495" i="2" s="1"/>
  <c r="J494" i="2" s="1"/>
  <c r="I497" i="2"/>
  <c r="J497" i="2" s="1"/>
  <c r="I496" i="2"/>
  <c r="I495" i="2" s="1"/>
  <c r="I494" i="2" s="1"/>
  <c r="H496" i="2"/>
  <c r="H495" i="2"/>
  <c r="H494" i="2"/>
  <c r="G494" i="2"/>
  <c r="H493" i="2"/>
  <c r="G493" i="2"/>
  <c r="J492" i="2"/>
  <c r="J491" i="2" s="1"/>
  <c r="I491" i="2"/>
  <c r="H491" i="2"/>
  <c r="G491" i="2"/>
  <c r="I490" i="2"/>
  <c r="H490" i="2"/>
  <c r="J490" i="2" s="1"/>
  <c r="G490" i="2"/>
  <c r="I489" i="2"/>
  <c r="H489" i="2"/>
  <c r="J489" i="2" s="1"/>
  <c r="G489" i="2"/>
  <c r="I488" i="2"/>
  <c r="H488" i="2"/>
  <c r="J488" i="2" s="1"/>
  <c r="G488" i="2"/>
  <c r="G487" i="2"/>
  <c r="J486" i="2"/>
  <c r="J485" i="2"/>
  <c r="I485" i="2"/>
  <c r="H485" i="2"/>
  <c r="G485" i="2"/>
  <c r="J484" i="2"/>
  <c r="I484" i="2"/>
  <c r="H484" i="2"/>
  <c r="G484" i="2"/>
  <c r="J483" i="2"/>
  <c r="J482" i="2" s="1"/>
  <c r="J481" i="2" s="1"/>
  <c r="J480" i="2" s="1"/>
  <c r="J609" i="2" s="1"/>
  <c r="I482" i="2"/>
  <c r="I481" i="2" s="1"/>
  <c r="I480" i="2" s="1"/>
  <c r="H482" i="2"/>
  <c r="H481" i="2"/>
  <c r="H480" i="2"/>
  <c r="H609" i="2" s="1"/>
  <c r="E608" i="2" s="1"/>
  <c r="G480" i="2"/>
  <c r="H479" i="2"/>
  <c r="H608" i="2" s="1"/>
  <c r="J478" i="2"/>
  <c r="J477" i="2"/>
  <c r="J476" i="2" s="1"/>
  <c r="I477" i="2"/>
  <c r="H477" i="2"/>
  <c r="H476" i="2" s="1"/>
  <c r="I476" i="2"/>
  <c r="J475" i="2"/>
  <c r="J474" i="2" s="1"/>
  <c r="I474" i="2"/>
  <c r="H474" i="2"/>
  <c r="J473" i="2"/>
  <c r="J472" i="2" s="1"/>
  <c r="J471" i="2" s="1"/>
  <c r="I472" i="2"/>
  <c r="I471" i="2" s="1"/>
  <c r="I468" i="2" s="1"/>
  <c r="H472" i="2"/>
  <c r="H471" i="2"/>
  <c r="H468" i="2" s="1"/>
  <c r="J470" i="2"/>
  <c r="J469" i="2"/>
  <c r="I469" i="2"/>
  <c r="H469" i="2"/>
  <c r="J467" i="2"/>
  <c r="I466" i="2"/>
  <c r="H466" i="2"/>
  <c r="J466" i="2" s="1"/>
  <c r="J463" i="2" s="1"/>
  <c r="J465" i="2"/>
  <c r="J464" i="2"/>
  <c r="I464" i="2"/>
  <c r="H464" i="2"/>
  <c r="H463" i="2" s="1"/>
  <c r="I463" i="2"/>
  <c r="J462" i="2"/>
  <c r="J461" i="2" s="1"/>
  <c r="I461" i="2"/>
  <c r="H461" i="2"/>
  <c r="J460" i="2"/>
  <c r="J459" i="2" s="1"/>
  <c r="I459" i="2"/>
  <c r="I458" i="2" s="1"/>
  <c r="I457" i="2" s="1"/>
  <c r="I456" i="2" s="1"/>
  <c r="H459" i="2"/>
  <c r="H458" i="2"/>
  <c r="H457" i="2" s="1"/>
  <c r="J455" i="2"/>
  <c r="I454" i="2"/>
  <c r="H454" i="2"/>
  <c r="J454" i="2" s="1"/>
  <c r="I453" i="2"/>
  <c r="I602" i="2" s="1"/>
  <c r="H453" i="2"/>
  <c r="H602" i="2" s="1"/>
  <c r="J451" i="2"/>
  <c r="J450" i="2"/>
  <c r="J449" i="2"/>
  <c r="I449" i="2"/>
  <c r="I448" i="2" s="1"/>
  <c r="H449" i="2"/>
  <c r="H448" i="2" s="1"/>
  <c r="J448" i="2"/>
  <c r="J447" i="2"/>
  <c r="J446" i="2" s="1"/>
  <c r="I446" i="2"/>
  <c r="H446" i="2"/>
  <c r="J445" i="2"/>
  <c r="J444" i="2" s="1"/>
  <c r="I444" i="2"/>
  <c r="H444" i="2"/>
  <c r="J443" i="2"/>
  <c r="J442" i="2" s="1"/>
  <c r="I442" i="2"/>
  <c r="H442" i="2"/>
  <c r="J441" i="2"/>
  <c r="J440" i="2" s="1"/>
  <c r="I440" i="2"/>
  <c r="H440" i="2"/>
  <c r="J439" i="2"/>
  <c r="J438" i="2" s="1"/>
  <c r="I438" i="2"/>
  <c r="H438" i="2"/>
  <c r="J437" i="2"/>
  <c r="J436" i="2" s="1"/>
  <c r="I436" i="2"/>
  <c r="H436" i="2"/>
  <c r="J435" i="2"/>
  <c r="J434" i="2"/>
  <c r="J433" i="2"/>
  <c r="J432" i="2" s="1"/>
  <c r="J431" i="2" s="1"/>
  <c r="I433" i="2"/>
  <c r="H433" i="2"/>
  <c r="H432" i="2" s="1"/>
  <c r="I432" i="2"/>
  <c r="J429" i="2"/>
  <c r="J428" i="2" s="1"/>
  <c r="I428" i="2"/>
  <c r="H428" i="2"/>
  <c r="G428" i="2"/>
  <c r="I427" i="2"/>
  <c r="H427" i="2"/>
  <c r="J427" i="2" s="1"/>
  <c r="G427" i="2"/>
  <c r="I426" i="2"/>
  <c r="H426" i="2"/>
  <c r="J426" i="2" s="1"/>
  <c r="G426" i="2"/>
  <c r="J425" i="2"/>
  <c r="J424" i="2"/>
  <c r="I423" i="2"/>
  <c r="I422" i="2" s="1"/>
  <c r="I421" i="2" s="1"/>
  <c r="H423" i="2"/>
  <c r="H422" i="2"/>
  <c r="J422" i="2" s="1"/>
  <c r="J421" i="2" s="1"/>
  <c r="G421" i="2"/>
  <c r="G594" i="2" s="1"/>
  <c r="J420" i="2"/>
  <c r="I419" i="2"/>
  <c r="H419" i="2"/>
  <c r="J419" i="2" s="1"/>
  <c r="I418" i="2"/>
  <c r="I417" i="2" s="1"/>
  <c r="J416" i="2"/>
  <c r="J415" i="2"/>
  <c r="I415" i="2"/>
  <c r="H415" i="2"/>
  <c r="J414" i="2"/>
  <c r="J413" i="2"/>
  <c r="J412" i="2" s="1"/>
  <c r="J411" i="2" s="1"/>
  <c r="I413" i="2"/>
  <c r="H413" i="2"/>
  <c r="H412" i="2" s="1"/>
  <c r="H411" i="2" s="1"/>
  <c r="I412" i="2"/>
  <c r="G412" i="2"/>
  <c r="I411" i="2"/>
  <c r="J410" i="2"/>
  <c r="J409" i="2"/>
  <c r="J408" i="2"/>
  <c r="I408" i="2"/>
  <c r="H408" i="2"/>
  <c r="I407" i="2"/>
  <c r="J407" i="2" s="1"/>
  <c r="J406" i="2" s="1"/>
  <c r="J405" i="2" s="1"/>
  <c r="I406" i="2"/>
  <c r="I405" i="2" s="1"/>
  <c r="H406" i="2"/>
  <c r="H405" i="2"/>
  <c r="I404" i="2"/>
  <c r="J404" i="2" s="1"/>
  <c r="J403" i="2" s="1"/>
  <c r="J402" i="2" s="1"/>
  <c r="I403" i="2"/>
  <c r="I402" i="2" s="1"/>
  <c r="H403" i="2"/>
  <c r="H402" i="2"/>
  <c r="J401" i="2"/>
  <c r="J400" i="2"/>
  <c r="I399" i="2"/>
  <c r="I395" i="2" s="1"/>
  <c r="I394" i="2" s="1"/>
  <c r="H399" i="2"/>
  <c r="J398" i="2"/>
  <c r="J397" i="2"/>
  <c r="J396" i="2"/>
  <c r="I396" i="2"/>
  <c r="H396" i="2"/>
  <c r="H395" i="2" s="1"/>
  <c r="H394" i="2" s="1"/>
  <c r="J393" i="2"/>
  <c r="J392" i="2"/>
  <c r="I392" i="2"/>
  <c r="H392" i="2"/>
  <c r="J391" i="2"/>
  <c r="J390" i="2"/>
  <c r="J389" i="2" s="1"/>
  <c r="J388" i="2" s="1"/>
  <c r="I390" i="2"/>
  <c r="H390" i="2"/>
  <c r="H389" i="2" s="1"/>
  <c r="H388" i="2" s="1"/>
  <c r="I389" i="2"/>
  <c r="I388" i="2" s="1"/>
  <c r="J386" i="2"/>
  <c r="J385" i="2" s="1"/>
  <c r="I385" i="2"/>
  <c r="I384" i="2" s="1"/>
  <c r="I380" i="2" s="1"/>
  <c r="H385" i="2"/>
  <c r="H384" i="2"/>
  <c r="J384" i="2" s="1"/>
  <c r="J383" i="2"/>
  <c r="J382" i="2"/>
  <c r="J381" i="2" s="1"/>
  <c r="I382" i="2"/>
  <c r="H382" i="2"/>
  <c r="H381" i="2" s="1"/>
  <c r="H380" i="2" s="1"/>
  <c r="I381" i="2"/>
  <c r="G379" i="2"/>
  <c r="I378" i="2"/>
  <c r="J378" i="2" s="1"/>
  <c r="J377" i="2" s="1"/>
  <c r="J376" i="2" s="1"/>
  <c r="J375" i="2" s="1"/>
  <c r="J587" i="2" s="1"/>
  <c r="I377" i="2"/>
  <c r="I376" i="2" s="1"/>
  <c r="I375" i="2" s="1"/>
  <c r="I587" i="2" s="1"/>
  <c r="H377" i="2"/>
  <c r="H376" i="2"/>
  <c r="H375" i="2" s="1"/>
  <c r="H587" i="2" s="1"/>
  <c r="J374" i="2"/>
  <c r="J373" i="2"/>
  <c r="J372" i="2"/>
  <c r="I372" i="2"/>
  <c r="H372" i="2"/>
  <c r="I371" i="2"/>
  <c r="J371" i="2" s="1"/>
  <c r="J370" i="2" s="1"/>
  <c r="J369" i="2" s="1"/>
  <c r="I370" i="2"/>
  <c r="I369" i="2" s="1"/>
  <c r="H370" i="2"/>
  <c r="H369" i="2"/>
  <c r="J368" i="2"/>
  <c r="J367" i="2"/>
  <c r="J366" i="2" s="1"/>
  <c r="I367" i="2"/>
  <c r="H367" i="2"/>
  <c r="H366" i="2" s="1"/>
  <c r="I366" i="2"/>
  <c r="J365" i="2"/>
  <c r="J364" i="2"/>
  <c r="J363" i="2" s="1"/>
  <c r="I363" i="2"/>
  <c r="H363" i="2"/>
  <c r="J362" i="2"/>
  <c r="J361" i="2"/>
  <c r="I361" i="2"/>
  <c r="H361" i="2"/>
  <c r="H360" i="2" s="1"/>
  <c r="J359" i="2"/>
  <c r="J358" i="2" s="1"/>
  <c r="J357" i="2" s="1"/>
  <c r="J356" i="2" s="1"/>
  <c r="I358" i="2"/>
  <c r="I357" i="2" s="1"/>
  <c r="I356" i="2" s="1"/>
  <c r="H358" i="2"/>
  <c r="H357" i="2"/>
  <c r="H356" i="2" s="1"/>
  <c r="H355" i="2" s="1"/>
  <c r="G355" i="2"/>
  <c r="G586" i="2" s="1"/>
  <c r="J354" i="2"/>
  <c r="J353" i="2" s="1"/>
  <c r="J352" i="2" s="1"/>
  <c r="J351" i="2" s="1"/>
  <c r="J350" i="2" s="1"/>
  <c r="J585" i="2" s="1"/>
  <c r="I353" i="2"/>
  <c r="I352" i="2" s="1"/>
  <c r="I351" i="2" s="1"/>
  <c r="I350" i="2" s="1"/>
  <c r="I585" i="2" s="1"/>
  <c r="H353" i="2"/>
  <c r="H352" i="2"/>
  <c r="H351" i="2" s="1"/>
  <c r="H350" i="2" s="1"/>
  <c r="H585" i="2" s="1"/>
  <c r="G349" i="2"/>
  <c r="G584" i="2" s="1"/>
  <c r="J348" i="2"/>
  <c r="J347" i="2"/>
  <c r="I347" i="2"/>
  <c r="H347" i="2"/>
  <c r="G347" i="2"/>
  <c r="J346" i="2"/>
  <c r="I346" i="2"/>
  <c r="H346" i="2"/>
  <c r="G346" i="2"/>
  <c r="J345" i="2"/>
  <c r="I344" i="2"/>
  <c r="H344" i="2"/>
  <c r="J344" i="2" s="1"/>
  <c r="J343" i="2"/>
  <c r="J342" i="2"/>
  <c r="J341" i="2"/>
  <c r="J340" i="2" s="1"/>
  <c r="I341" i="2"/>
  <c r="H341" i="2"/>
  <c r="H340" i="2" s="1"/>
  <c r="H335" i="2" s="1"/>
  <c r="H334" i="2" s="1"/>
  <c r="I340" i="2"/>
  <c r="J339" i="2"/>
  <c r="J338" i="2" s="1"/>
  <c r="I338" i="2"/>
  <c r="H338" i="2"/>
  <c r="J337" i="2"/>
  <c r="J336" i="2" s="1"/>
  <c r="I336" i="2"/>
  <c r="I335" i="2" s="1"/>
  <c r="I334" i="2" s="1"/>
  <c r="H336" i="2"/>
  <c r="G334" i="2"/>
  <c r="J333" i="2"/>
  <c r="J332" i="2"/>
  <c r="I332" i="2"/>
  <c r="H332" i="2"/>
  <c r="G332" i="2"/>
  <c r="I331" i="2"/>
  <c r="H331" i="2"/>
  <c r="J331" i="2" s="1"/>
  <c r="J327" i="2" s="1"/>
  <c r="J330" i="2"/>
  <c r="J329" i="2"/>
  <c r="J328" i="2" s="1"/>
  <c r="I329" i="2"/>
  <c r="H329" i="2"/>
  <c r="I328" i="2"/>
  <c r="H328" i="2"/>
  <c r="I327" i="2"/>
  <c r="I582" i="2" s="1"/>
  <c r="G327" i="2"/>
  <c r="G582" i="2" s="1"/>
  <c r="I326" i="2"/>
  <c r="G326" i="2"/>
  <c r="J325" i="2"/>
  <c r="J324" i="2"/>
  <c r="I324" i="2"/>
  <c r="H324" i="2"/>
  <c r="J323" i="2"/>
  <c r="I322" i="2"/>
  <c r="H322" i="2"/>
  <c r="J322" i="2" s="1"/>
  <c r="J321" i="2"/>
  <c r="I320" i="2"/>
  <c r="H320" i="2"/>
  <c r="J320" i="2" s="1"/>
  <c r="I319" i="2"/>
  <c r="J318" i="2"/>
  <c r="I317" i="2"/>
  <c r="H317" i="2"/>
  <c r="J317" i="2" s="1"/>
  <c r="J316" i="2"/>
  <c r="I315" i="2"/>
  <c r="H315" i="2"/>
  <c r="J315" i="2" s="1"/>
  <c r="J314" i="2"/>
  <c r="I313" i="2"/>
  <c r="I312" i="2" s="1"/>
  <c r="I311" i="2" s="1"/>
  <c r="H313" i="2"/>
  <c r="J313" i="2" s="1"/>
  <c r="H312" i="2"/>
  <c r="J310" i="2"/>
  <c r="J309" i="2"/>
  <c r="J308" i="2"/>
  <c r="I308" i="2"/>
  <c r="H308" i="2"/>
  <c r="G308" i="2"/>
  <c r="I307" i="2"/>
  <c r="I579" i="2" s="1"/>
  <c r="H307" i="2"/>
  <c r="H579" i="2" s="1"/>
  <c r="G307" i="2"/>
  <c r="G579" i="2" s="1"/>
  <c r="G306" i="2"/>
  <c r="G578" i="2" s="1"/>
  <c r="J305" i="2"/>
  <c r="J304" i="2"/>
  <c r="J303" i="2"/>
  <c r="J298" i="2" s="1"/>
  <c r="J302" i="2"/>
  <c r="J301" i="2"/>
  <c r="J300" i="2"/>
  <c r="J299" i="2"/>
  <c r="I298" i="2"/>
  <c r="H298" i="2"/>
  <c r="J297" i="2"/>
  <c r="J296" i="2" s="1"/>
  <c r="J295" i="2" s="1"/>
  <c r="I296" i="2"/>
  <c r="I295" i="2" s="1"/>
  <c r="H296" i="2"/>
  <c r="H295" i="2"/>
  <c r="J294" i="2"/>
  <c r="J293" i="2"/>
  <c r="J292" i="2"/>
  <c r="J291" i="2"/>
  <c r="J290" i="2"/>
  <c r="J289" i="2"/>
  <c r="J288" i="2"/>
  <c r="I287" i="2"/>
  <c r="J287" i="2" s="1"/>
  <c r="I286" i="2"/>
  <c r="H286" i="2"/>
  <c r="J285" i="2"/>
  <c r="J284" i="2"/>
  <c r="J283" i="2" s="1"/>
  <c r="I283" i="2"/>
  <c r="H283" i="2"/>
  <c r="I282" i="2"/>
  <c r="J281" i="2"/>
  <c r="J280" i="2"/>
  <c r="J279" i="2"/>
  <c r="I279" i="2"/>
  <c r="H279" i="2"/>
  <c r="G279" i="2"/>
  <c r="I278" i="2"/>
  <c r="H278" i="2"/>
  <c r="J278" i="2" s="1"/>
  <c r="G278" i="2"/>
  <c r="J277" i="2"/>
  <c r="J276" i="2"/>
  <c r="J275" i="2"/>
  <c r="I274" i="2"/>
  <c r="H274" i="2"/>
  <c r="J274" i="2" s="1"/>
  <c r="J273" i="2"/>
  <c r="J272" i="2"/>
  <c r="J271" i="2"/>
  <c r="J270" i="2" s="1"/>
  <c r="I270" i="2"/>
  <c r="H270" i="2"/>
  <c r="J269" i="2"/>
  <c r="I268" i="2"/>
  <c r="H268" i="2"/>
  <c r="J268" i="2" s="1"/>
  <c r="G268" i="2"/>
  <c r="J267" i="2"/>
  <c r="J266" i="2"/>
  <c r="I266" i="2"/>
  <c r="H266" i="2"/>
  <c r="J265" i="2"/>
  <c r="J264" i="2"/>
  <c r="J263" i="2" s="1"/>
  <c r="J262" i="2" s="1"/>
  <c r="J261" i="2" s="1"/>
  <c r="I263" i="2"/>
  <c r="I262" i="2" s="1"/>
  <c r="I261" i="2" s="1"/>
  <c r="H263" i="2"/>
  <c r="H262" i="2"/>
  <c r="H261" i="2" s="1"/>
  <c r="J260" i="2"/>
  <c r="J259" i="2"/>
  <c r="J258" i="2"/>
  <c r="J257" i="2"/>
  <c r="J256" i="2"/>
  <c r="I256" i="2"/>
  <c r="J255" i="2"/>
  <c r="J254" i="2" s="1"/>
  <c r="J253" i="2" s="1"/>
  <c r="I255" i="2"/>
  <c r="H255" i="2"/>
  <c r="H254" i="2" s="1"/>
  <c r="H253" i="2" s="1"/>
  <c r="I254" i="2"/>
  <c r="I253" i="2" s="1"/>
  <c r="I252" i="2" s="1"/>
  <c r="G252" i="2"/>
  <c r="J251" i="2"/>
  <c r="J250" i="2"/>
  <c r="J249" i="2"/>
  <c r="J248" i="2"/>
  <c r="I247" i="2"/>
  <c r="H247" i="2"/>
  <c r="J247" i="2" s="1"/>
  <c r="G247" i="2"/>
  <c r="I246" i="2"/>
  <c r="H246" i="2"/>
  <c r="G246" i="2"/>
  <c r="J245" i="2"/>
  <c r="J244" i="2"/>
  <c r="J243" i="2"/>
  <c r="J242" i="2"/>
  <c r="J241" i="2"/>
  <c r="J240" i="2"/>
  <c r="I240" i="2"/>
  <c r="J239" i="2"/>
  <c r="I239" i="2"/>
  <c r="H239" i="2"/>
  <c r="G239" i="2"/>
  <c r="J238" i="2"/>
  <c r="J237" i="2" s="1"/>
  <c r="J236" i="2" s="1"/>
  <c r="I237" i="2"/>
  <c r="I236" i="2" s="1"/>
  <c r="H237" i="2"/>
  <c r="H236" i="2"/>
  <c r="G236" i="2"/>
  <c r="J235" i="2"/>
  <c r="I234" i="2"/>
  <c r="I229" i="2" s="1"/>
  <c r="H234" i="2"/>
  <c r="J234" i="2" s="1"/>
  <c r="J229" i="2" s="1"/>
  <c r="G234" i="2"/>
  <c r="J233" i="2"/>
  <c r="J232" i="2"/>
  <c r="J231" i="2"/>
  <c r="J230" i="2"/>
  <c r="I230" i="2"/>
  <c r="H230" i="2"/>
  <c r="G230" i="2"/>
  <c r="H229" i="2"/>
  <c r="I228" i="2"/>
  <c r="J228" i="2" s="1"/>
  <c r="J227" i="2"/>
  <c r="J226" i="2"/>
  <c r="J225" i="2"/>
  <c r="J224" i="2"/>
  <c r="J223" i="2" s="1"/>
  <c r="J222" i="2" s="1"/>
  <c r="J221" i="2" s="1"/>
  <c r="I223" i="2"/>
  <c r="I222" i="2" s="1"/>
  <c r="I221" i="2" s="1"/>
  <c r="H223" i="2"/>
  <c r="H222" i="2"/>
  <c r="H221" i="2" s="1"/>
  <c r="J220" i="2"/>
  <c r="J219" i="2" s="1"/>
  <c r="J218" i="2" s="1"/>
  <c r="J217" i="2" s="1"/>
  <c r="I219" i="2"/>
  <c r="I218" i="2" s="1"/>
  <c r="I217" i="2" s="1"/>
  <c r="H219" i="2"/>
  <c r="H218" i="2"/>
  <c r="H217" i="2" s="1"/>
  <c r="H216" i="2" s="1"/>
  <c r="H568" i="2" s="1"/>
  <c r="G216" i="2"/>
  <c r="J215" i="2"/>
  <c r="J214" i="2" s="1"/>
  <c r="I214" i="2"/>
  <c r="I207" i="2" s="1"/>
  <c r="I206" i="2" s="1"/>
  <c r="H214" i="2"/>
  <c r="G214" i="2"/>
  <c r="G207" i="2" s="1"/>
  <c r="J213" i="2"/>
  <c r="J212" i="2"/>
  <c r="J211" i="2"/>
  <c r="J210" i="2"/>
  <c r="I210" i="2"/>
  <c r="H210" i="2"/>
  <c r="G210" i="2"/>
  <c r="J209" i="2"/>
  <c r="J208" i="2" s="1"/>
  <c r="I208" i="2"/>
  <c r="H208" i="2"/>
  <c r="H207" i="2"/>
  <c r="H206" i="2"/>
  <c r="H567" i="2" s="1"/>
  <c r="J205" i="2"/>
  <c r="J204" i="2" s="1"/>
  <c r="I204" i="2"/>
  <c r="H204" i="2"/>
  <c r="G204" i="2"/>
  <c r="I203" i="2"/>
  <c r="H203" i="2"/>
  <c r="J203" i="2" s="1"/>
  <c r="G203" i="2"/>
  <c r="I202" i="2"/>
  <c r="I566" i="2" s="1"/>
  <c r="H202" i="2"/>
  <c r="H566" i="2" s="1"/>
  <c r="G202" i="2"/>
  <c r="J199" i="2"/>
  <c r="J198" i="2"/>
  <c r="J197" i="2" s="1"/>
  <c r="J615" i="2" s="1"/>
  <c r="I198" i="2"/>
  <c r="H198" i="2"/>
  <c r="H197" i="2" s="1"/>
  <c r="H615" i="2" s="1"/>
  <c r="I197" i="2"/>
  <c r="I615" i="2" s="1"/>
  <c r="J196" i="2"/>
  <c r="J195" i="2" s="1"/>
  <c r="I195" i="2"/>
  <c r="H195" i="2"/>
  <c r="J194" i="2"/>
  <c r="J193" i="2" s="1"/>
  <c r="I193" i="2"/>
  <c r="I192" i="2" s="1"/>
  <c r="I187" i="2" s="1"/>
  <c r="H193" i="2"/>
  <c r="H192" i="2"/>
  <c r="J192" i="2" s="1"/>
  <c r="J191" i="2"/>
  <c r="J190" i="2"/>
  <c r="J189" i="2" s="1"/>
  <c r="J188" i="2" s="1"/>
  <c r="I190" i="2"/>
  <c r="H190" i="2"/>
  <c r="H189" i="2" s="1"/>
  <c r="H188" i="2" s="1"/>
  <c r="I189" i="2"/>
  <c r="I188" i="2" s="1"/>
  <c r="J185" i="2"/>
  <c r="J184" i="2"/>
  <c r="J183" i="2" s="1"/>
  <c r="J182" i="2" s="1"/>
  <c r="J181" i="2" s="1"/>
  <c r="J180" i="2" s="1"/>
  <c r="I184" i="2"/>
  <c r="H184" i="2"/>
  <c r="H183" i="2" s="1"/>
  <c r="H182" i="2" s="1"/>
  <c r="H181" i="2" s="1"/>
  <c r="H180" i="2" s="1"/>
  <c r="I183" i="2"/>
  <c r="I182" i="2" s="1"/>
  <c r="I181" i="2" s="1"/>
  <c r="I180" i="2" s="1"/>
  <c r="G181" i="2"/>
  <c r="G180" i="2"/>
  <c r="J178" i="2"/>
  <c r="J177" i="2" s="1"/>
  <c r="I177" i="2"/>
  <c r="I176" i="2" s="1"/>
  <c r="H177" i="2"/>
  <c r="H176" i="2"/>
  <c r="J176" i="2" s="1"/>
  <c r="G176" i="2"/>
  <c r="H175" i="2"/>
  <c r="H611" i="2" s="1"/>
  <c r="E610" i="2" s="1"/>
  <c r="G174" i="2"/>
  <c r="J173" i="2"/>
  <c r="J172" i="2"/>
  <c r="J171" i="2" s="1"/>
  <c r="I171" i="2"/>
  <c r="H171" i="2"/>
  <c r="G171" i="2"/>
  <c r="G165" i="2" s="1"/>
  <c r="G164" i="2" s="1"/>
  <c r="G581" i="2" s="1"/>
  <c r="I170" i="2"/>
  <c r="I165" i="2" s="1"/>
  <c r="H170" i="2"/>
  <c r="J170" i="2" s="1"/>
  <c r="J165" i="2" s="1"/>
  <c r="J169" i="2"/>
  <c r="J168" i="2"/>
  <c r="J167" i="2"/>
  <c r="J166" i="2" s="1"/>
  <c r="I167" i="2"/>
  <c r="H167" i="2"/>
  <c r="H166" i="2" s="1"/>
  <c r="H165" i="2" s="1"/>
  <c r="I166" i="2"/>
  <c r="J163" i="2"/>
  <c r="J162" i="2" s="1"/>
  <c r="J161" i="2" s="1"/>
  <c r="I162" i="2"/>
  <c r="H162" i="2"/>
  <c r="G162" i="2"/>
  <c r="I161" i="2"/>
  <c r="H161" i="2"/>
  <c r="G161" i="2"/>
  <c r="I160" i="2"/>
  <c r="H160" i="2"/>
  <c r="G160" i="2"/>
  <c r="G575" i="2" s="1"/>
  <c r="J159" i="2"/>
  <c r="I158" i="2"/>
  <c r="H158" i="2"/>
  <c r="J158" i="2" s="1"/>
  <c r="J157" i="2" s="1"/>
  <c r="G158" i="2"/>
  <c r="I157" i="2"/>
  <c r="H157" i="2"/>
  <c r="J156" i="2"/>
  <c r="J155" i="2"/>
  <c r="J154" i="2" s="1"/>
  <c r="J153" i="2" s="1"/>
  <c r="I155" i="2"/>
  <c r="H155" i="2"/>
  <c r="H154" i="2" s="1"/>
  <c r="H153" i="2" s="1"/>
  <c r="I154" i="2"/>
  <c r="I153" i="2" s="1"/>
  <c r="I152" i="2" s="1"/>
  <c r="J151" i="2"/>
  <c r="J150" i="2" s="1"/>
  <c r="I150" i="2"/>
  <c r="I149" i="2" s="1"/>
  <c r="I148" i="2" s="1"/>
  <c r="I572" i="2" s="1"/>
  <c r="H150" i="2"/>
  <c r="H149" i="2"/>
  <c r="J149" i="2" s="1"/>
  <c r="J147" i="2"/>
  <c r="J146" i="2"/>
  <c r="J145" i="2"/>
  <c r="J144" i="2"/>
  <c r="J143" i="2"/>
  <c r="J142" i="2"/>
  <c r="I141" i="2"/>
  <c r="I140" i="2" s="1"/>
  <c r="H141" i="2"/>
  <c r="G141" i="2"/>
  <c r="H140" i="2"/>
  <c r="G140" i="2"/>
  <c r="G570" i="2" s="1"/>
  <c r="I139" i="2"/>
  <c r="J139" i="2" s="1"/>
  <c r="J138" i="2" s="1"/>
  <c r="J137" i="2" s="1"/>
  <c r="I138" i="2"/>
  <c r="I137" i="2" s="1"/>
  <c r="H138" i="2"/>
  <c r="H137" i="2"/>
  <c r="G137" i="2"/>
  <c r="J134" i="2"/>
  <c r="J133" i="2" s="1"/>
  <c r="I133" i="2"/>
  <c r="I130" i="2" s="1"/>
  <c r="H133" i="2"/>
  <c r="G133" i="2"/>
  <c r="G130" i="2" s="1"/>
  <c r="G119" i="2" s="1"/>
  <c r="J132" i="2"/>
  <c r="J131" i="2"/>
  <c r="I131" i="2"/>
  <c r="H131" i="2"/>
  <c r="G131" i="2"/>
  <c r="H130" i="2"/>
  <c r="J130" i="2" s="1"/>
  <c r="J129" i="2"/>
  <c r="I128" i="2"/>
  <c r="H128" i="2"/>
  <c r="J128" i="2" s="1"/>
  <c r="J127" i="2"/>
  <c r="I126" i="2"/>
  <c r="I125" i="2" s="1"/>
  <c r="H126" i="2"/>
  <c r="J126" i="2" s="1"/>
  <c r="H125" i="2"/>
  <c r="J125" i="2" s="1"/>
  <c r="J124" i="2"/>
  <c r="J123" i="2"/>
  <c r="J122" i="2" s="1"/>
  <c r="J121" i="2" s="1"/>
  <c r="J120" i="2" s="1"/>
  <c r="I123" i="2"/>
  <c r="H123" i="2"/>
  <c r="H122" i="2" s="1"/>
  <c r="H121" i="2" s="1"/>
  <c r="H120" i="2" s="1"/>
  <c r="H119" i="2" s="1"/>
  <c r="I122" i="2"/>
  <c r="I121" i="2" s="1"/>
  <c r="I120" i="2" s="1"/>
  <c r="J117" i="2"/>
  <c r="J116" i="2"/>
  <c r="J115" i="2"/>
  <c r="J114" i="2"/>
  <c r="J113" i="2"/>
  <c r="J112" i="2"/>
  <c r="J111" i="2"/>
  <c r="I111" i="2"/>
  <c r="H111" i="2"/>
  <c r="G111" i="2"/>
  <c r="J110" i="2"/>
  <c r="I110" i="2"/>
  <c r="H110" i="2"/>
  <c r="G110" i="2"/>
  <c r="J109" i="2"/>
  <c r="J108" i="2"/>
  <c r="J107" i="2"/>
  <c r="J106" i="2" s="1"/>
  <c r="I106" i="2"/>
  <c r="H106" i="2"/>
  <c r="J105" i="2"/>
  <c r="J104" i="2"/>
  <c r="J103" i="2"/>
  <c r="I103" i="2"/>
  <c r="J102" i="2"/>
  <c r="J101" i="2"/>
  <c r="J100" i="2"/>
  <c r="J99" i="2" s="1"/>
  <c r="J98" i="2" s="1"/>
  <c r="I99" i="2"/>
  <c r="I98" i="2" s="1"/>
  <c r="H99" i="2"/>
  <c r="H98" i="2"/>
  <c r="J97" i="2"/>
  <c r="J96" i="2"/>
  <c r="I96" i="2"/>
  <c r="H96" i="2"/>
  <c r="G96" i="2"/>
  <c r="I95" i="2"/>
  <c r="H95" i="2"/>
  <c r="J95" i="2" s="1"/>
  <c r="G95" i="2"/>
  <c r="H94" i="2"/>
  <c r="H593" i="2" s="1"/>
  <c r="G94" i="2"/>
  <c r="G593" i="2" s="1"/>
  <c r="J93" i="2"/>
  <c r="I92" i="2"/>
  <c r="I91" i="2" s="1"/>
  <c r="H92" i="2"/>
  <c r="J92" i="2" s="1"/>
  <c r="J91" i="2" s="1"/>
  <c r="H91" i="2"/>
  <c r="G91" i="2"/>
  <c r="J90" i="2"/>
  <c r="J89" i="2" s="1"/>
  <c r="J88" i="2" s="1"/>
  <c r="I89" i="2"/>
  <c r="I88" i="2" s="1"/>
  <c r="H89" i="2"/>
  <c r="H88" i="2"/>
  <c r="J87" i="2"/>
  <c r="J86" i="2"/>
  <c r="J85" i="2" s="1"/>
  <c r="I86" i="2"/>
  <c r="H86" i="2"/>
  <c r="H85" i="2" s="1"/>
  <c r="I85" i="2"/>
  <c r="I84" i="2" s="1"/>
  <c r="J84" i="2"/>
  <c r="H84" i="2"/>
  <c r="I83" i="2"/>
  <c r="G83" i="2"/>
  <c r="G592" i="2" s="1"/>
  <c r="J82" i="2"/>
  <c r="J81" i="2"/>
  <c r="J80" i="2" s="1"/>
  <c r="I81" i="2"/>
  <c r="H81" i="2"/>
  <c r="H80" i="2" s="1"/>
  <c r="H79" i="2" s="1"/>
  <c r="H591" i="2" s="1"/>
  <c r="I80" i="2"/>
  <c r="I79" i="2" s="1"/>
  <c r="I591" i="2" s="1"/>
  <c r="J79" i="2"/>
  <c r="J591" i="2" s="1"/>
  <c r="G79" i="2"/>
  <c r="G591" i="2" s="1"/>
  <c r="J78" i="2"/>
  <c r="I77" i="2"/>
  <c r="H77" i="2"/>
  <c r="J76" i="2"/>
  <c r="I75" i="2"/>
  <c r="H75" i="2"/>
  <c r="J75" i="2" s="1"/>
  <c r="H74" i="2"/>
  <c r="J73" i="2"/>
  <c r="J72" i="2"/>
  <c r="J71" i="2" s="1"/>
  <c r="J70" i="2" s="1"/>
  <c r="I71" i="2"/>
  <c r="H71" i="2"/>
  <c r="G71" i="2"/>
  <c r="I70" i="2"/>
  <c r="H70" i="2"/>
  <c r="G70" i="2"/>
  <c r="J69" i="2"/>
  <c r="J68" i="2"/>
  <c r="J67" i="2" s="1"/>
  <c r="I67" i="2"/>
  <c r="H67" i="2"/>
  <c r="G67" i="2"/>
  <c r="J66" i="2"/>
  <c r="I65" i="2"/>
  <c r="I64" i="2" s="1"/>
  <c r="H65" i="2"/>
  <c r="J65" i="2" s="1"/>
  <c r="J64" i="2" s="1"/>
  <c r="H64" i="2"/>
  <c r="G64" i="2"/>
  <c r="J63" i="2"/>
  <c r="J62" i="2" s="1"/>
  <c r="I62" i="2"/>
  <c r="H62" i="2"/>
  <c r="J61" i="2"/>
  <c r="I60" i="2"/>
  <c r="J60" i="2" s="1"/>
  <c r="J59" i="2" s="1"/>
  <c r="I59" i="2"/>
  <c r="H59" i="2"/>
  <c r="J58" i="2"/>
  <c r="J57" i="2" s="1"/>
  <c r="I57" i="2"/>
  <c r="H57" i="2"/>
  <c r="J56" i="2"/>
  <c r="J55" i="2" s="1"/>
  <c r="I55" i="2"/>
  <c r="H55" i="2"/>
  <c r="J54" i="2"/>
  <c r="J53" i="2" s="1"/>
  <c r="I53" i="2"/>
  <c r="H53" i="2"/>
  <c r="J50" i="2"/>
  <c r="J48" i="2" s="1"/>
  <c r="J47" i="2" s="1"/>
  <c r="J49" i="2"/>
  <c r="I49" i="2"/>
  <c r="H48" i="2"/>
  <c r="H47" i="2" s="1"/>
  <c r="I47" i="2"/>
  <c r="J46" i="2"/>
  <c r="J45" i="2"/>
  <c r="J44" i="2"/>
  <c r="I44" i="2"/>
  <c r="H44" i="2"/>
  <c r="J43" i="2"/>
  <c r="J42" i="2"/>
  <c r="J41" i="2" s="1"/>
  <c r="J40" i="2" s="1"/>
  <c r="I41" i="2"/>
  <c r="I40" i="2" s="1"/>
  <c r="H41" i="2"/>
  <c r="H40" i="2"/>
  <c r="J39" i="2"/>
  <c r="J38" i="2"/>
  <c r="J37" i="2" s="1"/>
  <c r="I38" i="2"/>
  <c r="H38" i="2"/>
  <c r="H37" i="2" s="1"/>
  <c r="H36" i="2" s="1"/>
  <c r="H35" i="2" s="1"/>
  <c r="I37" i="2"/>
  <c r="I36" i="2" s="1"/>
  <c r="I35" i="2" s="1"/>
  <c r="G36" i="2"/>
  <c r="G34" i="2"/>
  <c r="G590" i="2" s="1"/>
  <c r="J33" i="2"/>
  <c r="J32" i="2"/>
  <c r="J31" i="2" s="1"/>
  <c r="J30" i="2" s="1"/>
  <c r="I31" i="2"/>
  <c r="I30" i="2" s="1"/>
  <c r="H31" i="2"/>
  <c r="H30" i="2"/>
  <c r="J29" i="2"/>
  <c r="J28" i="2"/>
  <c r="J27" i="2" s="1"/>
  <c r="J26" i="2" s="1"/>
  <c r="I28" i="2"/>
  <c r="H28" i="2"/>
  <c r="H27" i="2" s="1"/>
  <c r="H26" i="2" s="1"/>
  <c r="H25" i="2" s="1"/>
  <c r="I27" i="2"/>
  <c r="I26" i="2"/>
  <c r="G24" i="2"/>
  <c r="G588" i="2" s="1"/>
  <c r="I606" i="1"/>
  <c r="K533" i="1"/>
  <c r="M279" i="1"/>
  <c r="M274" i="1"/>
  <c r="K279" i="1"/>
  <c r="K274" i="1"/>
  <c r="M90" i="1"/>
  <c r="K90" i="1"/>
  <c r="H227" i="1"/>
  <c r="G226" i="1"/>
  <c r="H126" i="1"/>
  <c r="H524" i="1"/>
  <c r="I547" i="1"/>
  <c r="H497" i="1"/>
  <c r="H484" i="1"/>
  <c r="H483" i="1" s="1"/>
  <c r="L484" i="1"/>
  <c r="I484" i="1"/>
  <c r="J483" i="1"/>
  <c r="K483" i="1"/>
  <c r="M483" i="1"/>
  <c r="G483" i="1"/>
  <c r="H90" i="1"/>
  <c r="M47" i="1"/>
  <c r="K47" i="1"/>
  <c r="H47" i="1"/>
  <c r="H36" i="1"/>
  <c r="H37" i="1"/>
  <c r="H68" i="1"/>
  <c r="H67" i="1" s="1"/>
  <c r="H66" i="1" s="1"/>
  <c r="J68" i="1"/>
  <c r="J67" i="1" s="1"/>
  <c r="J66" i="1" s="1"/>
  <c r="K68" i="1"/>
  <c r="K67" i="1" s="1"/>
  <c r="K66" i="1" s="1"/>
  <c r="M68" i="1"/>
  <c r="M67" i="1" s="1"/>
  <c r="M66" i="1" s="1"/>
  <c r="G68" i="1"/>
  <c r="G67" i="1" s="1"/>
  <c r="G66" i="1" s="1"/>
  <c r="L69" i="1"/>
  <c r="L68" i="1" s="1"/>
  <c r="L67" i="1" s="1"/>
  <c r="L66" i="1" s="1"/>
  <c r="I69" i="1"/>
  <c r="I68" i="1" s="1"/>
  <c r="I67" i="1" s="1"/>
  <c r="I66" i="1" s="1"/>
  <c r="H185" i="1"/>
  <c r="H184" i="1" s="1"/>
  <c r="J185" i="1"/>
  <c r="J184" i="1" s="1"/>
  <c r="J602" i="1" s="1"/>
  <c r="K185" i="1"/>
  <c r="K184" i="1" s="1"/>
  <c r="K602" i="1" s="1"/>
  <c r="M185" i="1"/>
  <c r="M184" i="1" s="1"/>
  <c r="M602" i="1" s="1"/>
  <c r="G185" i="1"/>
  <c r="G184" i="1" s="1"/>
  <c r="G602" i="1" s="1"/>
  <c r="L186" i="1"/>
  <c r="L185" i="1" s="1"/>
  <c r="L184" i="1" s="1"/>
  <c r="I186" i="1"/>
  <c r="I185" i="1" s="1"/>
  <c r="I184" i="1" s="1"/>
  <c r="H459" i="1"/>
  <c r="L341" i="1"/>
  <c r="L340" i="1" s="1"/>
  <c r="L339" i="1" s="1"/>
  <c r="L338" i="1" s="1"/>
  <c r="L337" i="1" s="1"/>
  <c r="L572" i="1" s="1"/>
  <c r="I341" i="1"/>
  <c r="I340" i="1" s="1"/>
  <c r="I339" i="1" s="1"/>
  <c r="I338" i="1" s="1"/>
  <c r="I337" i="1" s="1"/>
  <c r="I572" i="1" s="1"/>
  <c r="M340" i="1"/>
  <c r="M339" i="1" s="1"/>
  <c r="M338" i="1" s="1"/>
  <c r="M337" i="1" s="1"/>
  <c r="M572" i="1" s="1"/>
  <c r="K340" i="1"/>
  <c r="K339" i="1" s="1"/>
  <c r="K338" i="1" s="1"/>
  <c r="K337" i="1" s="1"/>
  <c r="K572" i="1" s="1"/>
  <c r="J340" i="1"/>
  <c r="J339" i="1" s="1"/>
  <c r="J338" i="1" s="1"/>
  <c r="J337" i="1" s="1"/>
  <c r="J572" i="1" s="1"/>
  <c r="H340" i="1"/>
  <c r="H339" i="1" s="1"/>
  <c r="H338" i="1" s="1"/>
  <c r="H337" i="1" s="1"/>
  <c r="H572" i="1" s="1"/>
  <c r="G340" i="1"/>
  <c r="G339" i="1" s="1"/>
  <c r="G338" i="1" s="1"/>
  <c r="G337" i="1" s="1"/>
  <c r="G572" i="1" s="1"/>
  <c r="L434" i="1"/>
  <c r="L433" i="1" s="1"/>
  <c r="I434" i="1"/>
  <c r="M433" i="1"/>
  <c r="K433" i="1"/>
  <c r="J433" i="1"/>
  <c r="I433" i="1"/>
  <c r="H433" i="1"/>
  <c r="G433" i="1"/>
  <c r="L432" i="1"/>
  <c r="L431" i="1" s="1"/>
  <c r="I432" i="1"/>
  <c r="I431" i="1" s="1"/>
  <c r="M431" i="1"/>
  <c r="K431" i="1"/>
  <c r="J431" i="1"/>
  <c r="H431" i="1"/>
  <c r="G431" i="1"/>
  <c r="L430" i="1"/>
  <c r="L429" i="1" s="1"/>
  <c r="I430" i="1"/>
  <c r="M429" i="1"/>
  <c r="K429" i="1"/>
  <c r="J429" i="1"/>
  <c r="I429" i="1"/>
  <c r="H429" i="1"/>
  <c r="G429" i="1"/>
  <c r="L428" i="1"/>
  <c r="L427" i="1" s="1"/>
  <c r="I428" i="1"/>
  <c r="I427" i="1" s="1"/>
  <c r="M427" i="1"/>
  <c r="K427" i="1"/>
  <c r="J427" i="1"/>
  <c r="H427" i="1"/>
  <c r="G427" i="1"/>
  <c r="L426" i="1"/>
  <c r="L425" i="1" s="1"/>
  <c r="I426" i="1"/>
  <c r="I425" i="1" s="1"/>
  <c r="M425" i="1"/>
  <c r="K425" i="1"/>
  <c r="J425" i="1"/>
  <c r="H425" i="1"/>
  <c r="G425" i="1"/>
  <c r="L424" i="1"/>
  <c r="L423" i="1" s="1"/>
  <c r="I424" i="1"/>
  <c r="I423" i="1" s="1"/>
  <c r="M423" i="1"/>
  <c r="K423" i="1"/>
  <c r="J423" i="1"/>
  <c r="H423" i="1"/>
  <c r="G423" i="1"/>
  <c r="G609" i="1"/>
  <c r="H365" i="1"/>
  <c r="H274" i="1"/>
  <c r="I351" i="1"/>
  <c r="L351" i="1"/>
  <c r="H350" i="1"/>
  <c r="J350" i="1"/>
  <c r="K350" i="1"/>
  <c r="M350" i="1"/>
  <c r="G350" i="1"/>
  <c r="H394" i="1"/>
  <c r="H358" i="1"/>
  <c r="H391" i="1"/>
  <c r="H504" i="2" l="1"/>
  <c r="H503" i="2" s="1"/>
  <c r="I504" i="2"/>
  <c r="H456" i="2"/>
  <c r="H603" i="2" s="1"/>
  <c r="E601" i="2" s="1"/>
  <c r="I431" i="2"/>
  <c r="I599" i="2" s="1"/>
  <c r="J423" i="2"/>
  <c r="J399" i="2"/>
  <c r="I387" i="2"/>
  <c r="J395" i="2"/>
  <c r="J394" i="2" s="1"/>
  <c r="I574" i="2"/>
  <c r="H282" i="2"/>
  <c r="H252" i="2" s="1"/>
  <c r="H201" i="2" s="1"/>
  <c r="I136" i="2"/>
  <c r="J141" i="2"/>
  <c r="J140" i="2" s="1"/>
  <c r="I355" i="2"/>
  <c r="I586" i="2" s="1"/>
  <c r="I360" i="2"/>
  <c r="I25" i="2"/>
  <c r="H333" i="3"/>
  <c r="H332" i="3" s="1"/>
  <c r="J333" i="3"/>
  <c r="I332" i="3"/>
  <c r="I581" i="3" s="1"/>
  <c r="H214" i="3"/>
  <c r="H566" i="3" s="1"/>
  <c r="J214" i="3"/>
  <c r="J566" i="3" s="1"/>
  <c r="G205" i="3"/>
  <c r="G204" i="3" s="1"/>
  <c r="I204" i="3" s="1"/>
  <c r="I565" i="3" s="1"/>
  <c r="I205" i="3"/>
  <c r="J92" i="3"/>
  <c r="J591" i="3" s="1"/>
  <c r="I92" i="3"/>
  <c r="I591" i="3" s="1"/>
  <c r="G47" i="3"/>
  <c r="J47" i="3"/>
  <c r="G34" i="3"/>
  <c r="G24" i="3" s="1"/>
  <c r="G454" i="3"/>
  <c r="G450" i="3" s="1"/>
  <c r="J454" i="3"/>
  <c r="H454" i="3"/>
  <c r="H450" i="3" s="1"/>
  <c r="H599" i="3" s="1"/>
  <c r="I454" i="3"/>
  <c r="J601" i="3"/>
  <c r="J450" i="3"/>
  <c r="H601" i="3"/>
  <c r="H597" i="3"/>
  <c r="H428" i="3"/>
  <c r="H596" i="3" s="1"/>
  <c r="G428" i="3"/>
  <c r="G596" i="3" s="1"/>
  <c r="J428" i="3"/>
  <c r="J596" i="3" s="1"/>
  <c r="I429" i="3"/>
  <c r="I597" i="3" s="1"/>
  <c r="I428" i="3"/>
  <c r="I596" i="3" s="1"/>
  <c r="I420" i="3"/>
  <c r="I419" i="3" s="1"/>
  <c r="I592" i="3" s="1"/>
  <c r="G419" i="3"/>
  <c r="G377" i="3"/>
  <c r="G586" i="3" s="1"/>
  <c r="J377" i="3"/>
  <c r="H377" i="3"/>
  <c r="I370" i="3"/>
  <c r="I353" i="3" s="1"/>
  <c r="G358" i="3"/>
  <c r="G353" i="3" s="1"/>
  <c r="G347" i="3" s="1"/>
  <c r="G582" i="3" s="1"/>
  <c r="G324" i="3"/>
  <c r="G579" i="3" s="1"/>
  <c r="G317" i="3"/>
  <c r="G309" i="3" s="1"/>
  <c r="I272" i="3"/>
  <c r="I253" i="3"/>
  <c r="I252" i="3" s="1"/>
  <c r="I251" i="3" s="1"/>
  <c r="G234" i="3"/>
  <c r="G214" i="3" s="1"/>
  <c r="I234" i="3"/>
  <c r="I214" i="3" s="1"/>
  <c r="I566" i="3" s="1"/>
  <c r="I36" i="3"/>
  <c r="I35" i="3" s="1"/>
  <c r="I47" i="3"/>
  <c r="J34" i="3"/>
  <c r="J602" i="3"/>
  <c r="J116" i="3"/>
  <c r="I162" i="3"/>
  <c r="J611" i="3"/>
  <c r="J184" i="3"/>
  <c r="G185" i="3"/>
  <c r="I190" i="3"/>
  <c r="I185" i="3" s="1"/>
  <c r="G565" i="3"/>
  <c r="J250" i="3"/>
  <c r="J199" i="3" s="1"/>
  <c r="J563" i="3" s="1"/>
  <c r="I280" i="3"/>
  <c r="H602" i="3"/>
  <c r="H116" i="3"/>
  <c r="H611" i="3"/>
  <c r="H184" i="3"/>
  <c r="J578" i="3"/>
  <c r="J304" i="3"/>
  <c r="J576" i="3" s="1"/>
  <c r="J584" i="3"/>
  <c r="J347" i="3"/>
  <c r="J582" i="3" s="1"/>
  <c r="G584" i="3"/>
  <c r="H57" i="3"/>
  <c r="H47" i="3" s="1"/>
  <c r="H34" i="3" s="1"/>
  <c r="G123" i="3"/>
  <c r="I245" i="3"/>
  <c r="I266" i="3"/>
  <c r="G250" i="3"/>
  <c r="G572" i="3" s="1"/>
  <c r="I313" i="3"/>
  <c r="I310" i="3" s="1"/>
  <c r="I329" i="3"/>
  <c r="I325" i="3" s="1"/>
  <c r="J580" i="3"/>
  <c r="J332" i="3"/>
  <c r="J324" i="3" s="1"/>
  <c r="J579" i="3" s="1"/>
  <c r="H358" i="3"/>
  <c r="H353" i="3" s="1"/>
  <c r="I146" i="3"/>
  <c r="I570" i="3" s="1"/>
  <c r="I172" i="3"/>
  <c r="I608" i="3" s="1"/>
  <c r="I173" i="3"/>
  <c r="I609" i="3" s="1"/>
  <c r="I200" i="3"/>
  <c r="G566" i="3"/>
  <c r="I244" i="3"/>
  <c r="I568" i="3" s="1"/>
  <c r="J568" i="3"/>
  <c r="I285" i="3"/>
  <c r="I284" i="3" s="1"/>
  <c r="H284" i="3"/>
  <c r="H280" i="3" s="1"/>
  <c r="H250" i="3" s="1"/>
  <c r="I296" i="3"/>
  <c r="I293" i="3" s="1"/>
  <c r="I305" i="3"/>
  <c r="H309" i="3"/>
  <c r="I320" i="3"/>
  <c r="I317" i="3" s="1"/>
  <c r="H580" i="3"/>
  <c r="I587" i="3"/>
  <c r="I377" i="3"/>
  <c r="I601" i="3"/>
  <c r="I603" i="3"/>
  <c r="I538" i="3"/>
  <c r="G587" i="3"/>
  <c r="G588" i="3"/>
  <c r="I451" i="3"/>
  <c r="I600" i="3" s="1"/>
  <c r="G590" i="3"/>
  <c r="I590" i="3"/>
  <c r="H592" i="3"/>
  <c r="J592" i="3"/>
  <c r="H593" i="3"/>
  <c r="J593" i="3"/>
  <c r="G594" i="3"/>
  <c r="I594" i="3"/>
  <c r="J599" i="3"/>
  <c r="G568" i="3"/>
  <c r="H587" i="3"/>
  <c r="J587" i="3"/>
  <c r="J588" i="3"/>
  <c r="I477" i="3"/>
  <c r="I606" i="3" s="1"/>
  <c r="H590" i="3"/>
  <c r="J590" i="3"/>
  <c r="G592" i="3"/>
  <c r="G593" i="3"/>
  <c r="H594" i="3"/>
  <c r="J594" i="3"/>
  <c r="J25" i="2"/>
  <c r="H34" i="2"/>
  <c r="J36" i="2"/>
  <c r="J35" i="2" s="1"/>
  <c r="H83" i="2"/>
  <c r="H604" i="2"/>
  <c r="H118" i="2"/>
  <c r="J119" i="2"/>
  <c r="I119" i="2"/>
  <c r="H152" i="2"/>
  <c r="J164" i="2"/>
  <c r="I174" i="2"/>
  <c r="I610" i="2" s="1"/>
  <c r="I175" i="2"/>
  <c r="I611" i="2" s="1"/>
  <c r="I179" i="2"/>
  <c r="J187" i="2"/>
  <c r="I613" i="2"/>
  <c r="I186" i="2"/>
  <c r="I612" i="2" s="1"/>
  <c r="G567" i="2"/>
  <c r="G206" i="2"/>
  <c r="G201" i="2" s="1"/>
  <c r="G200" i="2" s="1"/>
  <c r="I567" i="2"/>
  <c r="J216" i="2"/>
  <c r="J568" i="2" s="1"/>
  <c r="J286" i="2"/>
  <c r="J282" i="2" s="1"/>
  <c r="J252" i="2" s="1"/>
  <c r="J312" i="2"/>
  <c r="J319" i="2"/>
  <c r="J582" i="2"/>
  <c r="I74" i="2"/>
  <c r="I34" i="2" s="1"/>
  <c r="J77" i="2"/>
  <c r="J74" i="2" s="1"/>
  <c r="J34" i="2" s="1"/>
  <c r="J24" i="2" s="1"/>
  <c r="J83" i="2"/>
  <c r="J94" i="2"/>
  <c r="J593" i="2" s="1"/>
  <c r="I94" i="2"/>
  <c r="I593" i="2" s="1"/>
  <c r="G604" i="2"/>
  <c r="G118" i="2"/>
  <c r="J152" i="2"/>
  <c r="J577" i="2"/>
  <c r="J160" i="2"/>
  <c r="J576" i="2" s="1"/>
  <c r="H583" i="2"/>
  <c r="H164" i="2"/>
  <c r="I583" i="2"/>
  <c r="I164" i="2"/>
  <c r="I581" i="2" s="1"/>
  <c r="J207" i="2"/>
  <c r="I216" i="2"/>
  <c r="I568" i="2" s="1"/>
  <c r="I580" i="2"/>
  <c r="I306" i="2"/>
  <c r="I578" i="2" s="1"/>
  <c r="G136" i="2"/>
  <c r="H148" i="2"/>
  <c r="H576" i="2"/>
  <c r="H577" i="2"/>
  <c r="E576" i="2" s="1"/>
  <c r="H174" i="2"/>
  <c r="H187" i="2"/>
  <c r="J202" i="2"/>
  <c r="G568" i="2"/>
  <c r="H570" i="2"/>
  <c r="J246" i="2"/>
  <c r="J570" i="2" s="1"/>
  <c r="H319" i="2"/>
  <c r="H311" i="2" s="1"/>
  <c r="H327" i="2"/>
  <c r="J335" i="2"/>
  <c r="J334" i="2"/>
  <c r="J583" i="2" s="1"/>
  <c r="H586" i="2"/>
  <c r="H349" i="2"/>
  <c r="H584" i="2" s="1"/>
  <c r="J360" i="2"/>
  <c r="H387" i="2"/>
  <c r="J387" i="2"/>
  <c r="I430" i="2"/>
  <c r="I598" i="2" s="1"/>
  <c r="H431" i="2"/>
  <c r="J458" i="2"/>
  <c r="J457" i="2" s="1"/>
  <c r="J456" i="2" s="1"/>
  <c r="J468" i="2"/>
  <c r="I609" i="2"/>
  <c r="I479" i="2"/>
  <c r="I608" i="2" s="1"/>
  <c r="H595" i="2"/>
  <c r="I595" i="2"/>
  <c r="I503" i="2"/>
  <c r="I594" i="2" s="1"/>
  <c r="J541" i="2"/>
  <c r="I605" i="2"/>
  <c r="I540" i="2"/>
  <c r="I607" i="2"/>
  <c r="I548" i="2"/>
  <c r="I606" i="2" s="1"/>
  <c r="I576" i="2"/>
  <c r="I577" i="2"/>
  <c r="J175" i="2"/>
  <c r="J611" i="2" s="1"/>
  <c r="J206" i="2"/>
  <c r="J567" i="2" s="1"/>
  <c r="I570" i="2"/>
  <c r="J307" i="2"/>
  <c r="E584" i="2"/>
  <c r="J355" i="2"/>
  <c r="H589" i="2"/>
  <c r="J380" i="2"/>
  <c r="J589" i="2" s="1"/>
  <c r="I589" i="2"/>
  <c r="I379" i="2"/>
  <c r="J599" i="2"/>
  <c r="J430" i="2"/>
  <c r="J598" i="2" s="1"/>
  <c r="I603" i="2"/>
  <c r="I452" i="2"/>
  <c r="I592" i="2"/>
  <c r="I493" i="2"/>
  <c r="J504" i="2"/>
  <c r="H605" i="2"/>
  <c r="H540" i="2"/>
  <c r="H607" i="2"/>
  <c r="E606" i="2" s="1"/>
  <c r="H548" i="2"/>
  <c r="H606" i="2" s="1"/>
  <c r="J607" i="2"/>
  <c r="J548" i="2"/>
  <c r="J606" i="2" s="1"/>
  <c r="H418" i="2"/>
  <c r="H421" i="2"/>
  <c r="I596" i="2"/>
  <c r="G583" i="2"/>
  <c r="J453" i="2"/>
  <c r="J602" i="2" s="1"/>
  <c r="J479" i="2"/>
  <c r="J608" i="2" s="1"/>
  <c r="H596" i="2"/>
  <c r="J596" i="2"/>
  <c r="I602" i="1"/>
  <c r="L602" i="1"/>
  <c r="H602" i="1"/>
  <c r="I487" i="2" l="1"/>
  <c r="H601" i="2"/>
  <c r="H452" i="2"/>
  <c r="I349" i="2"/>
  <c r="I584" i="2" s="1"/>
  <c r="H581" i="3"/>
  <c r="H324" i="3"/>
  <c r="H579" i="3" s="1"/>
  <c r="J24" i="3"/>
  <c r="J23" i="3" s="1"/>
  <c r="I34" i="3"/>
  <c r="I588" i="3" s="1"/>
  <c r="G601" i="3"/>
  <c r="I593" i="3"/>
  <c r="G578" i="3"/>
  <c r="G304" i="3"/>
  <c r="G576" i="3" s="1"/>
  <c r="J572" i="3"/>
  <c r="H199" i="3"/>
  <c r="H572" i="3"/>
  <c r="H24" i="3"/>
  <c r="H588" i="3"/>
  <c r="I24" i="3"/>
  <c r="I450" i="3"/>
  <c r="H578" i="3"/>
  <c r="H304" i="3"/>
  <c r="H576" i="3" s="1"/>
  <c r="I564" i="3"/>
  <c r="H584" i="3"/>
  <c r="H347" i="3"/>
  <c r="H582" i="3" s="1"/>
  <c r="I250" i="3"/>
  <c r="I572" i="3" s="1"/>
  <c r="J198" i="3"/>
  <c r="J581" i="3"/>
  <c r="G117" i="3"/>
  <c r="I123" i="3"/>
  <c r="I117" i="3" s="1"/>
  <c r="G611" i="3"/>
  <c r="G184" i="3"/>
  <c r="I134" i="3"/>
  <c r="I485" i="3"/>
  <c r="I309" i="3"/>
  <c r="I578" i="3" s="1"/>
  <c r="I577" i="3"/>
  <c r="I304" i="3"/>
  <c r="I576" i="3" s="1"/>
  <c r="I584" i="3"/>
  <c r="I347" i="3"/>
  <c r="I582" i="3" s="1"/>
  <c r="I580" i="3"/>
  <c r="I324" i="3"/>
  <c r="H610" i="3"/>
  <c r="H177" i="3"/>
  <c r="H133" i="3" s="1"/>
  <c r="G199" i="3"/>
  <c r="I611" i="3"/>
  <c r="I184" i="3"/>
  <c r="J610" i="3"/>
  <c r="J177" i="3"/>
  <c r="J133" i="3" s="1"/>
  <c r="I579" i="3"/>
  <c r="J586" i="3"/>
  <c r="J615" i="3" s="1"/>
  <c r="I24" i="2"/>
  <c r="I590" i="2"/>
  <c r="J595" i="2"/>
  <c r="J503" i="2"/>
  <c r="J594" i="2" s="1"/>
  <c r="J605" i="2"/>
  <c r="J540" i="2"/>
  <c r="E594" i="2"/>
  <c r="H599" i="2"/>
  <c r="E598" i="2" s="1"/>
  <c r="H430" i="2"/>
  <c r="H598" i="2" s="1"/>
  <c r="H590" i="2"/>
  <c r="H582" i="2"/>
  <c r="E581" i="2" s="1"/>
  <c r="H326" i="2"/>
  <c r="J566" i="2"/>
  <c r="J201" i="2"/>
  <c r="H610" i="2"/>
  <c r="J174" i="2"/>
  <c r="J610" i="2" s="1"/>
  <c r="G565" i="2"/>
  <c r="G135" i="2"/>
  <c r="H581" i="2"/>
  <c r="J574" i="2"/>
  <c r="G601" i="2"/>
  <c r="G23" i="2"/>
  <c r="G559" i="2" s="1"/>
  <c r="I201" i="2"/>
  <c r="J613" i="2"/>
  <c r="J186" i="2"/>
  <c r="H574" i="2"/>
  <c r="J604" i="2"/>
  <c r="J118" i="2"/>
  <c r="J23" i="2" s="1"/>
  <c r="H24" i="2"/>
  <c r="H417" i="2"/>
  <c r="J418" i="2"/>
  <c r="J603" i="2"/>
  <c r="J452" i="2"/>
  <c r="J586" i="2"/>
  <c r="J349" i="2"/>
  <c r="J584" i="2" s="1"/>
  <c r="J579" i="2"/>
  <c r="H594" i="2"/>
  <c r="H487" i="2"/>
  <c r="J493" i="2"/>
  <c r="J590" i="2"/>
  <c r="H580" i="2"/>
  <c r="E578" i="2" s="1"/>
  <c r="H306" i="2"/>
  <c r="H578" i="2" s="1"/>
  <c r="H613" i="2"/>
  <c r="E612" i="2" s="1"/>
  <c r="H186" i="2"/>
  <c r="H572" i="2"/>
  <c r="E565" i="2" s="1"/>
  <c r="H136" i="2"/>
  <c r="J148" i="2"/>
  <c r="J326" i="2"/>
  <c r="J581" i="2" s="1"/>
  <c r="J311" i="2"/>
  <c r="J580" i="2" s="1"/>
  <c r="I135" i="2"/>
  <c r="I604" i="2"/>
  <c r="I118" i="2"/>
  <c r="I601" i="2" s="1"/>
  <c r="J487" i="2" l="1"/>
  <c r="J557" i="3"/>
  <c r="J559" i="3" s="1"/>
  <c r="J617" i="3"/>
  <c r="J618" i="3" s="1"/>
  <c r="I610" i="3"/>
  <c r="I177" i="3"/>
  <c r="I133" i="3" s="1"/>
  <c r="G198" i="3"/>
  <c r="G563" i="3"/>
  <c r="G602" i="3"/>
  <c r="G116" i="3"/>
  <c r="G610" i="3"/>
  <c r="G177" i="3"/>
  <c r="G133" i="3" s="1"/>
  <c r="I602" i="3"/>
  <c r="I116" i="3"/>
  <c r="I599" i="3" s="1"/>
  <c r="I199" i="3"/>
  <c r="I198" i="3" s="1"/>
  <c r="I586" i="3"/>
  <c r="I23" i="3"/>
  <c r="H586" i="3"/>
  <c r="H23" i="3"/>
  <c r="H198" i="3"/>
  <c r="H563" i="3"/>
  <c r="H565" i="2"/>
  <c r="H612" i="2"/>
  <c r="H179" i="2"/>
  <c r="H135" i="2" s="1"/>
  <c r="J417" i="2"/>
  <c r="H592" i="2"/>
  <c r="E588" i="2" s="1"/>
  <c r="E617" i="2" s="1"/>
  <c r="J612" i="2"/>
  <c r="J179" i="2"/>
  <c r="I200" i="2"/>
  <c r="I565" i="2"/>
  <c r="G617" i="2"/>
  <c r="J601" i="2"/>
  <c r="J572" i="2"/>
  <c r="J136" i="2"/>
  <c r="J306" i="2"/>
  <c r="J578" i="2" s="1"/>
  <c r="H23" i="2"/>
  <c r="H379" i="2"/>
  <c r="H588" i="2" s="1"/>
  <c r="I588" i="2"/>
  <c r="I23" i="2"/>
  <c r="H200" i="2" l="1"/>
  <c r="I559" i="2"/>
  <c r="H615" i="3"/>
  <c r="H557" i="3"/>
  <c r="I563" i="3"/>
  <c r="I615" i="3" s="1"/>
  <c r="G23" i="3"/>
  <c r="G557" i="3" s="1"/>
  <c r="G599" i="3"/>
  <c r="G615" i="3" s="1"/>
  <c r="I557" i="3"/>
  <c r="H559" i="2"/>
  <c r="J592" i="2"/>
  <c r="J379" i="2"/>
  <c r="H617" i="2"/>
  <c r="J565" i="2"/>
  <c r="J135" i="2"/>
  <c r="I617" i="2"/>
  <c r="I618" i="2" l="1"/>
  <c r="H616" i="3"/>
  <c r="I617" i="3"/>
  <c r="I618" i="3" s="1"/>
  <c r="I559" i="3"/>
  <c r="G616" i="3"/>
  <c r="J588" i="2"/>
  <c r="J617" i="2" s="1"/>
  <c r="J620" i="2" s="1"/>
  <c r="J200" i="2"/>
  <c r="H620" i="2"/>
  <c r="H618" i="2"/>
  <c r="H561" i="2"/>
  <c r="J559" i="2"/>
  <c r="J618" i="2" l="1"/>
  <c r="J561" i="2"/>
  <c r="K54" i="1" l="1"/>
  <c r="H25" i="1"/>
  <c r="H18" i="1" l="1"/>
  <c r="H17" i="1" s="1"/>
  <c r="J18" i="1"/>
  <c r="J17" i="1" s="1"/>
  <c r="K18" i="1"/>
  <c r="K17" i="1" s="1"/>
  <c r="M18" i="1"/>
  <c r="M17" i="1" s="1"/>
  <c r="G17" i="1"/>
  <c r="G18" i="1"/>
  <c r="I19" i="1"/>
  <c r="I18" i="1" s="1"/>
  <c r="I17" i="1" s="1"/>
  <c r="L19" i="1"/>
  <c r="L20" i="1"/>
  <c r="I20" i="1"/>
  <c r="H49" i="1"/>
  <c r="J49" i="1"/>
  <c r="K49" i="1"/>
  <c r="M49" i="1"/>
  <c r="G49" i="1"/>
  <c r="L50" i="1"/>
  <c r="L49" i="1" s="1"/>
  <c r="I50" i="1"/>
  <c r="I49" i="1" s="1"/>
  <c r="H40" i="1"/>
  <c r="J40" i="1"/>
  <c r="K40" i="1"/>
  <c r="M40" i="1"/>
  <c r="G40" i="1"/>
  <c r="H42" i="1"/>
  <c r="J42" i="1"/>
  <c r="K42" i="1"/>
  <c r="M42" i="1"/>
  <c r="G42" i="1"/>
  <c r="H44" i="1"/>
  <c r="J44" i="1"/>
  <c r="K44" i="1"/>
  <c r="M44" i="1"/>
  <c r="G44" i="1"/>
  <c r="H46" i="1"/>
  <c r="J46" i="1"/>
  <c r="K46" i="1"/>
  <c r="M46" i="1"/>
  <c r="G46" i="1"/>
  <c r="L45" i="1"/>
  <c r="L44" i="1" s="1"/>
  <c r="I45" i="1"/>
  <c r="I44" i="1" s="1"/>
  <c r="L43" i="1"/>
  <c r="L42" i="1" s="1"/>
  <c r="I43" i="1"/>
  <c r="I42" i="1" s="1"/>
  <c r="L41" i="1"/>
  <c r="L40" i="1" s="1"/>
  <c r="I41" i="1"/>
  <c r="I40" i="1" s="1"/>
  <c r="L37" i="1"/>
  <c r="I37" i="1"/>
  <c r="L36" i="1"/>
  <c r="I36" i="1"/>
  <c r="I48" i="1"/>
  <c r="L48" i="1"/>
  <c r="L47" i="1"/>
  <c r="L46" i="1" s="1"/>
  <c r="I47" i="1"/>
  <c r="L77" i="1"/>
  <c r="I77" i="1"/>
  <c r="H76" i="1"/>
  <c r="H75" i="1" s="1"/>
  <c r="I76" i="1"/>
  <c r="I75" i="1" s="1"/>
  <c r="J76" i="1"/>
  <c r="J75" i="1" s="1"/>
  <c r="K76" i="1"/>
  <c r="K75" i="1" s="1"/>
  <c r="L76" i="1"/>
  <c r="L75" i="1" s="1"/>
  <c r="M76" i="1"/>
  <c r="M75" i="1" s="1"/>
  <c r="G76" i="1"/>
  <c r="G75" i="1" s="1"/>
  <c r="H86" i="1"/>
  <c r="H85" i="1" s="1"/>
  <c r="J86" i="1"/>
  <c r="J85" i="1" s="1"/>
  <c r="K86" i="1"/>
  <c r="K85" i="1" s="1"/>
  <c r="M86" i="1"/>
  <c r="M85" i="1" s="1"/>
  <c r="G86" i="1"/>
  <c r="G85" i="1" s="1"/>
  <c r="I87" i="1"/>
  <c r="L87" i="1"/>
  <c r="I88" i="1"/>
  <c r="L88" i="1"/>
  <c r="I89" i="1"/>
  <c r="L89" i="1"/>
  <c r="I90" i="1"/>
  <c r="L90" i="1"/>
  <c r="I91" i="1"/>
  <c r="L91" i="1"/>
  <c r="L92" i="1"/>
  <c r="I92" i="1"/>
  <c r="H154" i="1"/>
  <c r="H153" i="1" s="1"/>
  <c r="J154" i="1"/>
  <c r="J153" i="1" s="1"/>
  <c r="K154" i="1"/>
  <c r="K153" i="1" s="1"/>
  <c r="M154" i="1"/>
  <c r="M153" i="1" s="1"/>
  <c r="G154" i="1"/>
  <c r="G153" i="1" s="1"/>
  <c r="L156" i="1"/>
  <c r="L155" i="1"/>
  <c r="L154" i="1" s="1"/>
  <c r="L153" i="1" s="1"/>
  <c r="I155" i="1"/>
  <c r="I156" i="1"/>
  <c r="H270" i="1"/>
  <c r="J270" i="1"/>
  <c r="K270" i="1"/>
  <c r="M270" i="1"/>
  <c r="G270" i="1"/>
  <c r="I271" i="1"/>
  <c r="L271" i="1"/>
  <c r="L272" i="1"/>
  <c r="I272" i="1"/>
  <c r="H273" i="1"/>
  <c r="J273" i="1"/>
  <c r="K273" i="1"/>
  <c r="M273" i="1"/>
  <c r="G273" i="1"/>
  <c r="I274" i="1"/>
  <c r="L274" i="1"/>
  <c r="I275" i="1"/>
  <c r="L275" i="1"/>
  <c r="I276" i="1"/>
  <c r="L276" i="1"/>
  <c r="I277" i="1"/>
  <c r="L277" i="1"/>
  <c r="I278" i="1"/>
  <c r="L278" i="1"/>
  <c r="I279" i="1"/>
  <c r="L279" i="1"/>
  <c r="I280" i="1"/>
  <c r="L280" i="1"/>
  <c r="L281" i="1"/>
  <c r="I281" i="1"/>
  <c r="H325" i="1"/>
  <c r="J325" i="1"/>
  <c r="K325" i="1"/>
  <c r="M325" i="1"/>
  <c r="H323" i="1"/>
  <c r="J323" i="1"/>
  <c r="K323" i="1"/>
  <c r="M323" i="1"/>
  <c r="G323" i="1"/>
  <c r="G325" i="1"/>
  <c r="L326" i="1"/>
  <c r="L325" i="1" s="1"/>
  <c r="I326" i="1"/>
  <c r="I325" i="1" s="1"/>
  <c r="L324" i="1"/>
  <c r="L323" i="1" s="1"/>
  <c r="I324" i="1"/>
  <c r="I323" i="1" s="1"/>
  <c r="H328" i="1"/>
  <c r="H327" i="1" s="1"/>
  <c r="J328" i="1"/>
  <c r="J327" i="1" s="1"/>
  <c r="K328" i="1"/>
  <c r="K327" i="1" s="1"/>
  <c r="M328" i="1"/>
  <c r="M327" i="1" s="1"/>
  <c r="G328" i="1"/>
  <c r="G327" i="1" s="1"/>
  <c r="L330" i="1"/>
  <c r="L329" i="1"/>
  <c r="I329" i="1"/>
  <c r="I330" i="1"/>
  <c r="L301" i="1"/>
  <c r="I301" i="1"/>
  <c r="M300" i="1"/>
  <c r="K300" i="1"/>
  <c r="J300" i="1"/>
  <c r="H300" i="1"/>
  <c r="G300" i="1"/>
  <c r="L303" i="1"/>
  <c r="I303" i="1"/>
  <c r="M302" i="1"/>
  <c r="K302" i="1"/>
  <c r="J302" i="1"/>
  <c r="H302" i="1"/>
  <c r="G302" i="1"/>
  <c r="L305" i="1"/>
  <c r="I305" i="1"/>
  <c r="M304" i="1"/>
  <c r="K304" i="1"/>
  <c r="J304" i="1"/>
  <c r="H304" i="1"/>
  <c r="G304" i="1"/>
  <c r="H316" i="1"/>
  <c r="H315" i="1" s="1"/>
  <c r="L317" i="1"/>
  <c r="L316" i="1" s="1"/>
  <c r="L315" i="1" s="1"/>
  <c r="I317" i="1"/>
  <c r="I316" i="1" s="1"/>
  <c r="I315" i="1" s="1"/>
  <c r="J316" i="1"/>
  <c r="J315" i="1" s="1"/>
  <c r="K316" i="1"/>
  <c r="K315" i="1" s="1"/>
  <c r="M316" i="1"/>
  <c r="M315" i="1" s="1"/>
  <c r="G316" i="1"/>
  <c r="G315" i="1" s="1"/>
  <c r="H348" i="1"/>
  <c r="J348" i="1"/>
  <c r="K348" i="1"/>
  <c r="M348" i="1"/>
  <c r="G348" i="1"/>
  <c r="L349" i="1"/>
  <c r="L348" i="1" s="1"/>
  <c r="I349" i="1"/>
  <c r="I348" i="1" s="1"/>
  <c r="L352" i="1"/>
  <c r="L350" i="1" s="1"/>
  <c r="I352" i="1"/>
  <c r="I350" i="1" s="1"/>
  <c r="L355" i="1"/>
  <c r="L354" i="1" s="1"/>
  <c r="L353" i="1" s="1"/>
  <c r="I355" i="1"/>
  <c r="I354" i="1" s="1"/>
  <c r="I353" i="1" s="1"/>
  <c r="M354" i="1"/>
  <c r="M353" i="1" s="1"/>
  <c r="K354" i="1"/>
  <c r="K353" i="1" s="1"/>
  <c r="J354" i="1"/>
  <c r="J353" i="1" s="1"/>
  <c r="H354" i="1"/>
  <c r="H353" i="1" s="1"/>
  <c r="G354" i="1"/>
  <c r="G353" i="1" s="1"/>
  <c r="H357" i="1"/>
  <c r="H356" i="1" s="1"/>
  <c r="J357" i="1"/>
  <c r="J356" i="1" s="1"/>
  <c r="K357" i="1"/>
  <c r="K356" i="1" s="1"/>
  <c r="M357" i="1"/>
  <c r="M356" i="1" s="1"/>
  <c r="G357" i="1"/>
  <c r="G356" i="1" s="1"/>
  <c r="L358" i="1"/>
  <c r="L357" i="1" s="1"/>
  <c r="L356" i="1" s="1"/>
  <c r="I358" i="1"/>
  <c r="I357" i="1" s="1"/>
  <c r="I356" i="1" s="1"/>
  <c r="L365" i="1"/>
  <c r="I365" i="1"/>
  <c r="H364" i="1"/>
  <c r="H363" i="1" s="1"/>
  <c r="H362" i="1" s="1"/>
  <c r="I364" i="1"/>
  <c r="I363" i="1" s="1"/>
  <c r="I362" i="1" s="1"/>
  <c r="J364" i="1"/>
  <c r="J363" i="1" s="1"/>
  <c r="J362" i="1" s="1"/>
  <c r="K364" i="1"/>
  <c r="K363" i="1" s="1"/>
  <c r="K362" i="1" s="1"/>
  <c r="L364" i="1"/>
  <c r="L363" i="1" s="1"/>
  <c r="L362" i="1" s="1"/>
  <c r="M364" i="1"/>
  <c r="M363" i="1" s="1"/>
  <c r="M362" i="1" s="1"/>
  <c r="G364" i="1"/>
  <c r="G363" i="1" s="1"/>
  <c r="G362" i="1" s="1"/>
  <c r="L370" i="1"/>
  <c r="L369" i="1" s="1"/>
  <c r="L368" i="1" s="1"/>
  <c r="I370" i="1"/>
  <c r="I369" i="1" s="1"/>
  <c r="I368" i="1" s="1"/>
  <c r="M369" i="1"/>
  <c r="M368" i="1" s="1"/>
  <c r="K369" i="1"/>
  <c r="K368" i="1" s="1"/>
  <c r="J369" i="1"/>
  <c r="J368" i="1" s="1"/>
  <c r="H369" i="1"/>
  <c r="H368" i="1" s="1"/>
  <c r="G369" i="1"/>
  <c r="G368" i="1" s="1"/>
  <c r="H393" i="1"/>
  <c r="H392" i="1" s="1"/>
  <c r="J393" i="1"/>
  <c r="J392" i="1" s="1"/>
  <c r="K393" i="1"/>
  <c r="K392" i="1" s="1"/>
  <c r="M393" i="1"/>
  <c r="M392" i="1" s="1"/>
  <c r="G393" i="1"/>
  <c r="G392" i="1" s="1"/>
  <c r="L394" i="1"/>
  <c r="L393" i="1" s="1"/>
  <c r="L392" i="1" s="1"/>
  <c r="I394" i="1"/>
  <c r="I393" i="1" s="1"/>
  <c r="I392" i="1" s="1"/>
  <c r="L391" i="1"/>
  <c r="I391" i="1"/>
  <c r="H390" i="1"/>
  <c r="H389" i="1" s="1"/>
  <c r="I390" i="1"/>
  <c r="I389" i="1" s="1"/>
  <c r="J390" i="1"/>
  <c r="J389" i="1" s="1"/>
  <c r="K390" i="1"/>
  <c r="K389" i="1" s="1"/>
  <c r="L390" i="1"/>
  <c r="L389" i="1" s="1"/>
  <c r="M390" i="1"/>
  <c r="M389" i="1" s="1"/>
  <c r="G390" i="1"/>
  <c r="G389" i="1" s="1"/>
  <c r="H383" i="1"/>
  <c r="J383" i="1"/>
  <c r="K383" i="1"/>
  <c r="M383" i="1"/>
  <c r="G383" i="1"/>
  <c r="H386" i="1"/>
  <c r="J386" i="1"/>
  <c r="K386" i="1"/>
  <c r="M386" i="1"/>
  <c r="G386" i="1"/>
  <c r="L388" i="1"/>
  <c r="I388" i="1"/>
  <c r="L387" i="1"/>
  <c r="L386" i="1" s="1"/>
  <c r="I387" i="1"/>
  <c r="I386" i="1" s="1"/>
  <c r="I384" i="1"/>
  <c r="L384" i="1"/>
  <c r="L385" i="1"/>
  <c r="I385" i="1"/>
  <c r="L497" i="1"/>
  <c r="L496" i="1" s="1"/>
  <c r="I497" i="1"/>
  <c r="I496" i="1" s="1"/>
  <c r="M496" i="1"/>
  <c r="K496" i="1"/>
  <c r="J496" i="1"/>
  <c r="H496" i="1"/>
  <c r="G496" i="1"/>
  <c r="L495" i="1"/>
  <c r="L494" i="1" s="1"/>
  <c r="I495" i="1"/>
  <c r="M494" i="1"/>
  <c r="K494" i="1"/>
  <c r="J494" i="1"/>
  <c r="I494" i="1"/>
  <c r="H494" i="1"/>
  <c r="H493" i="1" s="1"/>
  <c r="H492" i="1" s="1"/>
  <c r="G494" i="1"/>
  <c r="G493" i="1" s="1"/>
  <c r="G492" i="1" s="1"/>
  <c r="L486" i="1"/>
  <c r="I486" i="1"/>
  <c r="L485" i="1"/>
  <c r="I485" i="1"/>
  <c r="J482" i="1"/>
  <c r="H482" i="1"/>
  <c r="G482" i="1"/>
  <c r="M482" i="1"/>
  <c r="K482" i="1"/>
  <c r="H456" i="1"/>
  <c r="J456" i="1"/>
  <c r="K456" i="1"/>
  <c r="M456" i="1"/>
  <c r="L457" i="1"/>
  <c r="L456" i="1" s="1"/>
  <c r="I457" i="1"/>
  <c r="I456" i="1" s="1"/>
  <c r="G456" i="1"/>
  <c r="H458" i="1"/>
  <c r="J459" i="1"/>
  <c r="J458" i="1" s="1"/>
  <c r="K459" i="1"/>
  <c r="K458" i="1" s="1"/>
  <c r="M459" i="1"/>
  <c r="M458" i="1" s="1"/>
  <c r="G459" i="1"/>
  <c r="G458" i="1" s="1"/>
  <c r="L460" i="1"/>
  <c r="L459" i="1" s="1"/>
  <c r="L458" i="1" s="1"/>
  <c r="I460" i="1"/>
  <c r="I459" i="1" s="1"/>
  <c r="I458" i="1" s="1"/>
  <c r="M493" i="1" l="1"/>
  <c r="M492" i="1" s="1"/>
  <c r="K493" i="1"/>
  <c r="K492" i="1" s="1"/>
  <c r="I493" i="1"/>
  <c r="I492" i="1" s="1"/>
  <c r="L483" i="1"/>
  <c r="L482" i="1" s="1"/>
  <c r="I483" i="1"/>
  <c r="I482" i="1" s="1"/>
  <c r="J493" i="1"/>
  <c r="J492" i="1" s="1"/>
  <c r="G34" i="1"/>
  <c r="L493" i="1"/>
  <c r="L492" i="1" s="1"/>
  <c r="I302" i="1"/>
  <c r="L302" i="1"/>
  <c r="L328" i="1"/>
  <c r="L327" i="1" s="1"/>
  <c r="L322" i="1" s="1"/>
  <c r="L270" i="1"/>
  <c r="I46" i="1"/>
  <c r="M34" i="1"/>
  <c r="J34" i="1"/>
  <c r="L18" i="1"/>
  <c r="L17" i="1" s="1"/>
  <c r="K34" i="1"/>
  <c r="H34" i="1"/>
  <c r="I34" i="1"/>
  <c r="L34" i="1"/>
  <c r="I273" i="1"/>
  <c r="G269" i="1"/>
  <c r="K269" i="1"/>
  <c r="H269" i="1"/>
  <c r="I154" i="1"/>
  <c r="I153" i="1" s="1"/>
  <c r="L86" i="1"/>
  <c r="L85" i="1" s="1"/>
  <c r="I304" i="1"/>
  <c r="L304" i="1"/>
  <c r="I300" i="1"/>
  <c r="I299" i="1" s="1"/>
  <c r="L300" i="1"/>
  <c r="L299" i="1" s="1"/>
  <c r="L273" i="1"/>
  <c r="I270" i="1"/>
  <c r="M269" i="1"/>
  <c r="J269" i="1"/>
  <c r="I86" i="1"/>
  <c r="I85" i="1" s="1"/>
  <c r="I328" i="1"/>
  <c r="I327" i="1" s="1"/>
  <c r="I322" i="1" s="1"/>
  <c r="G322" i="1"/>
  <c r="M322" i="1"/>
  <c r="K322" i="1"/>
  <c r="J322" i="1"/>
  <c r="H322" i="1"/>
  <c r="M347" i="1"/>
  <c r="K347" i="1"/>
  <c r="J347" i="1"/>
  <c r="H347" i="1"/>
  <c r="H299" i="1"/>
  <c r="K299" i="1"/>
  <c r="M299" i="1"/>
  <c r="I347" i="1"/>
  <c r="L347" i="1"/>
  <c r="G347" i="1"/>
  <c r="G299" i="1"/>
  <c r="J299" i="1"/>
  <c r="L383" i="1"/>
  <c r="L382" i="1" s="1"/>
  <c r="L381" i="1" s="1"/>
  <c r="I383" i="1"/>
  <c r="I382" i="1" s="1"/>
  <c r="I381" i="1" s="1"/>
  <c r="G382" i="1"/>
  <c r="G381" i="1" s="1"/>
  <c r="M382" i="1"/>
  <c r="M381" i="1" s="1"/>
  <c r="K382" i="1"/>
  <c r="K381" i="1" s="1"/>
  <c r="J382" i="1"/>
  <c r="J381" i="1" s="1"/>
  <c r="H382" i="1"/>
  <c r="H381" i="1" s="1"/>
  <c r="H420" i="1"/>
  <c r="H419" i="1" s="1"/>
  <c r="J420" i="1"/>
  <c r="J419" i="1" s="1"/>
  <c r="K420" i="1"/>
  <c r="K419" i="1" s="1"/>
  <c r="M420" i="1"/>
  <c r="M419" i="1" s="1"/>
  <c r="G420" i="1"/>
  <c r="G419" i="1" s="1"/>
  <c r="L422" i="1"/>
  <c r="L421" i="1"/>
  <c r="I422" i="1"/>
  <c r="I421" i="1"/>
  <c r="L462" i="1"/>
  <c r="H461" i="1"/>
  <c r="H455" i="1" s="1"/>
  <c r="J461" i="1"/>
  <c r="J455" i="1" s="1"/>
  <c r="K461" i="1"/>
  <c r="K455" i="1" s="1"/>
  <c r="L461" i="1"/>
  <c r="L455" i="1" s="1"/>
  <c r="M461" i="1"/>
  <c r="M455" i="1" s="1"/>
  <c r="G461" i="1"/>
  <c r="G455" i="1" s="1"/>
  <c r="I462" i="1"/>
  <c r="I461" i="1" s="1"/>
  <c r="I455" i="1" s="1"/>
  <c r="H469" i="1"/>
  <c r="H468" i="1" s="1"/>
  <c r="J469" i="1"/>
  <c r="J468" i="1" s="1"/>
  <c r="K469" i="1"/>
  <c r="K468" i="1" s="1"/>
  <c r="M469" i="1"/>
  <c r="M468" i="1" s="1"/>
  <c r="G469" i="1"/>
  <c r="G468" i="1" s="1"/>
  <c r="L470" i="1"/>
  <c r="L469" i="1" s="1"/>
  <c r="L468" i="1" s="1"/>
  <c r="I470" i="1"/>
  <c r="I469" i="1" s="1"/>
  <c r="I468" i="1" s="1"/>
  <c r="I269" i="1" l="1"/>
  <c r="L269" i="1"/>
  <c r="I420" i="1"/>
  <c r="I419" i="1" s="1"/>
  <c r="L420" i="1"/>
  <c r="L419" i="1" s="1"/>
  <c r="G533" i="1"/>
  <c r="G532" i="1" s="1"/>
  <c r="H533" i="1"/>
  <c r="H532" i="1" s="1"/>
  <c r="J533" i="1"/>
  <c r="J532" i="1" s="1"/>
  <c r="K532" i="1"/>
  <c r="M533" i="1"/>
  <c r="M532" i="1" s="1"/>
  <c r="L534" i="1"/>
  <c r="L533" i="1" s="1"/>
  <c r="L532" i="1" s="1"/>
  <c r="I534" i="1"/>
  <c r="I533" i="1" s="1"/>
  <c r="I532" i="1" s="1"/>
  <c r="H542" i="1"/>
  <c r="H541" i="1" s="1"/>
  <c r="J542" i="1"/>
  <c r="J541" i="1" s="1"/>
  <c r="K542" i="1"/>
  <c r="K541" i="1" s="1"/>
  <c r="M542" i="1"/>
  <c r="M541" i="1" s="1"/>
  <c r="G542" i="1"/>
  <c r="G541" i="1" s="1"/>
  <c r="L544" i="1"/>
  <c r="L543" i="1"/>
  <c r="I544" i="1"/>
  <c r="I543" i="1"/>
  <c r="I542" i="1" l="1"/>
  <c r="I541" i="1" s="1"/>
  <c r="L542" i="1"/>
  <c r="L541" i="1" s="1"/>
  <c r="L378" i="1"/>
  <c r="L377" i="1" s="1"/>
  <c r="I378" i="1"/>
  <c r="M377" i="1"/>
  <c r="K377" i="1"/>
  <c r="J377" i="1"/>
  <c r="I377" i="1"/>
  <c r="H377" i="1"/>
  <c r="G377" i="1"/>
  <c r="H379" i="1"/>
  <c r="J379" i="1"/>
  <c r="K379" i="1"/>
  <c r="M379" i="1"/>
  <c r="G379" i="1"/>
  <c r="L380" i="1"/>
  <c r="L379" i="1" s="1"/>
  <c r="I380" i="1"/>
  <c r="I379" i="1" s="1"/>
  <c r="L172" i="1"/>
  <c r="N172" i="1" s="1"/>
  <c r="I172" i="1"/>
  <c r="M171" i="1"/>
  <c r="M170" i="1" s="1"/>
  <c r="M169" i="1" s="1"/>
  <c r="M168" i="1" s="1"/>
  <c r="K171" i="1"/>
  <c r="K170" i="1" s="1"/>
  <c r="K169" i="1" s="1"/>
  <c r="K168" i="1" s="1"/>
  <c r="J171" i="1"/>
  <c r="I171" i="1"/>
  <c r="I170" i="1" s="1"/>
  <c r="I169" i="1" s="1"/>
  <c r="I168" i="1" s="1"/>
  <c r="H171" i="1"/>
  <c r="H170" i="1" s="1"/>
  <c r="H169" i="1" s="1"/>
  <c r="H168" i="1" s="1"/>
  <c r="G171" i="1"/>
  <c r="G170" i="1" s="1"/>
  <c r="G169" i="1" s="1"/>
  <c r="G168" i="1" s="1"/>
  <c r="J170" i="1"/>
  <c r="J169" i="1" s="1"/>
  <c r="J168" i="1" s="1"/>
  <c r="H15" i="1"/>
  <c r="H14" i="1" s="1"/>
  <c r="H13" i="1" s="1"/>
  <c r="H12" i="1" s="1"/>
  <c r="J15" i="1"/>
  <c r="J14" i="1" s="1"/>
  <c r="J13" i="1" s="1"/>
  <c r="J12" i="1" s="1"/>
  <c r="K15" i="1"/>
  <c r="K14" i="1" s="1"/>
  <c r="K13" i="1" s="1"/>
  <c r="K12" i="1" s="1"/>
  <c r="M15" i="1"/>
  <c r="M14" i="1" s="1"/>
  <c r="M13" i="1" s="1"/>
  <c r="M12" i="1" s="1"/>
  <c r="G15" i="1"/>
  <c r="G14" i="1" s="1"/>
  <c r="G13" i="1" s="1"/>
  <c r="G12" i="1" s="1"/>
  <c r="L16" i="1"/>
  <c r="L15" i="1" s="1"/>
  <c r="L14" i="1" s="1"/>
  <c r="L13" i="1" s="1"/>
  <c r="L12" i="1" s="1"/>
  <c r="I16" i="1"/>
  <c r="I15" i="1" s="1"/>
  <c r="I14" i="1" s="1"/>
  <c r="I13" i="1" s="1"/>
  <c r="I12" i="1" s="1"/>
  <c r="G25" i="1"/>
  <c r="G24" i="1" s="1"/>
  <c r="H24" i="1"/>
  <c r="J25" i="1"/>
  <c r="J24" i="1" s="1"/>
  <c r="K25" i="1"/>
  <c r="K24" i="1" s="1"/>
  <c r="M25" i="1"/>
  <c r="M24" i="1" s="1"/>
  <c r="I26" i="1"/>
  <c r="I25" i="1" s="1"/>
  <c r="I24" i="1" s="1"/>
  <c r="L26" i="1"/>
  <c r="N26" i="1" s="1"/>
  <c r="G28" i="1"/>
  <c r="G27" i="1" s="1"/>
  <c r="H28" i="1"/>
  <c r="H27" i="1" s="1"/>
  <c r="J28" i="1"/>
  <c r="J27" i="1" s="1"/>
  <c r="K28" i="1"/>
  <c r="K27" i="1" s="1"/>
  <c r="M28" i="1"/>
  <c r="M27" i="1" s="1"/>
  <c r="I29" i="1"/>
  <c r="L29" i="1"/>
  <c r="N29" i="1" s="1"/>
  <c r="I30" i="1"/>
  <c r="L30" i="1"/>
  <c r="N30" i="1" s="1"/>
  <c r="G31" i="1"/>
  <c r="H31" i="1"/>
  <c r="J31" i="1"/>
  <c r="K31" i="1"/>
  <c r="M31" i="1"/>
  <c r="I32" i="1"/>
  <c r="L32" i="1"/>
  <c r="I33" i="1"/>
  <c r="L33" i="1"/>
  <c r="N33" i="1" s="1"/>
  <c r="G52" i="1"/>
  <c r="H52" i="1"/>
  <c r="J52" i="1"/>
  <c r="K52" i="1"/>
  <c r="M52" i="1"/>
  <c r="I53" i="1"/>
  <c r="L53" i="1"/>
  <c r="N53" i="1" s="1"/>
  <c r="G54" i="1"/>
  <c r="J54" i="1"/>
  <c r="M54" i="1"/>
  <c r="I55" i="1"/>
  <c r="L55" i="1"/>
  <c r="N55" i="1" s="1"/>
  <c r="I56" i="1"/>
  <c r="L56" i="1"/>
  <c r="N56" i="1" s="1"/>
  <c r="G58" i="1"/>
  <c r="G57" i="1" s="1"/>
  <c r="J58" i="1"/>
  <c r="J57" i="1" s="1"/>
  <c r="K58" i="1"/>
  <c r="K57" i="1" s="1"/>
  <c r="M58" i="1"/>
  <c r="M57" i="1" s="1"/>
  <c r="L59" i="1"/>
  <c r="I60" i="1"/>
  <c r="L60" i="1"/>
  <c r="N60" i="1" s="1"/>
  <c r="G62" i="1"/>
  <c r="H62" i="1"/>
  <c r="J62" i="1"/>
  <c r="K62" i="1"/>
  <c r="M62" i="1"/>
  <c r="I63" i="1"/>
  <c r="L63" i="1"/>
  <c r="N63" i="1" s="1"/>
  <c r="G64" i="1"/>
  <c r="H64" i="1"/>
  <c r="J64" i="1"/>
  <c r="K64" i="1"/>
  <c r="M64" i="1"/>
  <c r="I65" i="1"/>
  <c r="L65" i="1"/>
  <c r="N65" i="1" s="1"/>
  <c r="G73" i="1"/>
  <c r="G72" i="1" s="1"/>
  <c r="G71" i="1" s="1"/>
  <c r="H73" i="1"/>
  <c r="H72" i="1" s="1"/>
  <c r="H71" i="1" s="1"/>
  <c r="J73" i="1"/>
  <c r="J72" i="1" s="1"/>
  <c r="J71" i="1" s="1"/>
  <c r="K73" i="1"/>
  <c r="K72" i="1" s="1"/>
  <c r="K71" i="1" s="1"/>
  <c r="M73" i="1"/>
  <c r="M72" i="1" s="1"/>
  <c r="M71" i="1" s="1"/>
  <c r="I74" i="1"/>
  <c r="I73" i="1" s="1"/>
  <c r="I72" i="1" s="1"/>
  <c r="I71" i="1" s="1"/>
  <c r="L74" i="1"/>
  <c r="L73" i="1" s="1"/>
  <c r="G79" i="1"/>
  <c r="G78" i="1" s="1"/>
  <c r="G70" i="1" s="1"/>
  <c r="H79" i="1"/>
  <c r="H78" i="1" s="1"/>
  <c r="J79" i="1"/>
  <c r="J78" i="1" s="1"/>
  <c r="J70" i="1" s="1"/>
  <c r="K79" i="1"/>
  <c r="M79" i="1"/>
  <c r="M78" i="1" s="1"/>
  <c r="M70" i="1" s="1"/>
  <c r="I80" i="1"/>
  <c r="L80" i="1"/>
  <c r="N80" i="1" s="1"/>
  <c r="G83" i="1"/>
  <c r="G82" i="1" s="1"/>
  <c r="H83" i="1"/>
  <c r="H82" i="1" s="1"/>
  <c r="J83" i="1"/>
  <c r="J82" i="1" s="1"/>
  <c r="K83" i="1"/>
  <c r="K82" i="1" s="1"/>
  <c r="M83" i="1"/>
  <c r="M82" i="1" s="1"/>
  <c r="I84" i="1"/>
  <c r="I83" i="1" s="1"/>
  <c r="L84" i="1"/>
  <c r="L83" i="1" s="1"/>
  <c r="N83" i="1" s="1"/>
  <c r="G93" i="1"/>
  <c r="H93" i="1"/>
  <c r="J93" i="1"/>
  <c r="K93" i="1"/>
  <c r="M93" i="1"/>
  <c r="I94" i="1"/>
  <c r="L94" i="1"/>
  <c r="N94" i="1" s="1"/>
  <c r="I95" i="1"/>
  <c r="L95" i="1"/>
  <c r="N95" i="1" s="1"/>
  <c r="I96" i="1"/>
  <c r="L96" i="1"/>
  <c r="N96" i="1" s="1"/>
  <c r="G98" i="1"/>
  <c r="G97" i="1" s="1"/>
  <c r="H98" i="1"/>
  <c r="H97" i="1" s="1"/>
  <c r="J98" i="1"/>
  <c r="J97" i="1" s="1"/>
  <c r="K98" i="1"/>
  <c r="K97" i="1" s="1"/>
  <c r="M98" i="1"/>
  <c r="M97" i="1" s="1"/>
  <c r="I99" i="1"/>
  <c r="L99" i="1"/>
  <c r="N99" i="1" s="1"/>
  <c r="I100" i="1"/>
  <c r="L100" i="1"/>
  <c r="N100" i="1" s="1"/>
  <c r="I101" i="1"/>
  <c r="L101" i="1"/>
  <c r="N101" i="1" s="1"/>
  <c r="I102" i="1"/>
  <c r="L102" i="1"/>
  <c r="N102" i="1" s="1"/>
  <c r="I103" i="1"/>
  <c r="L103" i="1"/>
  <c r="N103" i="1" s="1"/>
  <c r="I104" i="1"/>
  <c r="L104" i="1"/>
  <c r="N104" i="1" s="1"/>
  <c r="G110" i="1"/>
  <c r="G109" i="1" s="1"/>
  <c r="G108" i="1" s="1"/>
  <c r="G107" i="1" s="1"/>
  <c r="H110" i="1"/>
  <c r="H109" i="1" s="1"/>
  <c r="H108" i="1" s="1"/>
  <c r="H107" i="1" s="1"/>
  <c r="J110" i="1"/>
  <c r="J109" i="1" s="1"/>
  <c r="J108" i="1" s="1"/>
  <c r="J107" i="1" s="1"/>
  <c r="K110" i="1"/>
  <c r="K109" i="1" s="1"/>
  <c r="K108" i="1" s="1"/>
  <c r="K107" i="1" s="1"/>
  <c r="M110" i="1"/>
  <c r="M109" i="1" s="1"/>
  <c r="M108" i="1" s="1"/>
  <c r="M107" i="1" s="1"/>
  <c r="I111" i="1"/>
  <c r="I110" i="1" s="1"/>
  <c r="I109" i="1" s="1"/>
  <c r="I108" i="1" s="1"/>
  <c r="I107" i="1" s="1"/>
  <c r="L111" i="1"/>
  <c r="L110" i="1" s="1"/>
  <c r="G113" i="1"/>
  <c r="H113" i="1"/>
  <c r="J113" i="1"/>
  <c r="K113" i="1"/>
  <c r="M113" i="1"/>
  <c r="I114" i="1"/>
  <c r="L114" i="1"/>
  <c r="N114" i="1" s="1"/>
  <c r="G115" i="1"/>
  <c r="H115" i="1"/>
  <c r="J115" i="1"/>
  <c r="K115" i="1"/>
  <c r="M115" i="1"/>
  <c r="I116" i="1"/>
  <c r="L116" i="1"/>
  <c r="N116" i="1" s="1"/>
  <c r="G118" i="1"/>
  <c r="H118" i="1"/>
  <c r="J118" i="1"/>
  <c r="K118" i="1"/>
  <c r="M118" i="1"/>
  <c r="I119" i="1"/>
  <c r="I118" i="1" s="1"/>
  <c r="L119" i="1"/>
  <c r="N119" i="1" s="1"/>
  <c r="G120" i="1"/>
  <c r="H120" i="1"/>
  <c r="J120" i="1"/>
  <c r="K120" i="1"/>
  <c r="M120" i="1"/>
  <c r="I121" i="1"/>
  <c r="I120" i="1" s="1"/>
  <c r="L121" i="1"/>
  <c r="N121" i="1" s="1"/>
  <c r="G125" i="1"/>
  <c r="G124" i="1" s="1"/>
  <c r="H125" i="1"/>
  <c r="H124" i="1" s="1"/>
  <c r="J125" i="1"/>
  <c r="J124" i="1" s="1"/>
  <c r="K125" i="1"/>
  <c r="K124" i="1" s="1"/>
  <c r="M125" i="1"/>
  <c r="M124" i="1" s="1"/>
  <c r="I126" i="1"/>
  <c r="I125" i="1" s="1"/>
  <c r="I124" i="1" s="1"/>
  <c r="L126" i="1"/>
  <c r="N126" i="1" s="1"/>
  <c r="G128" i="1"/>
  <c r="G127" i="1" s="1"/>
  <c r="H128" i="1"/>
  <c r="H127" i="1" s="1"/>
  <c r="J128" i="1"/>
  <c r="J127" i="1" s="1"/>
  <c r="M128" i="1"/>
  <c r="M127" i="1" s="1"/>
  <c r="I129" i="1"/>
  <c r="L129" i="1"/>
  <c r="N129" i="1" s="1"/>
  <c r="I130" i="1"/>
  <c r="L130" i="1"/>
  <c r="N130" i="1" s="1"/>
  <c r="I131" i="1"/>
  <c r="K128" i="1"/>
  <c r="K127" i="1" s="1"/>
  <c r="I132" i="1"/>
  <c r="L132" i="1"/>
  <c r="N132" i="1" s="1"/>
  <c r="I133" i="1"/>
  <c r="L133" i="1"/>
  <c r="N133" i="1" s="1"/>
  <c r="I134" i="1"/>
  <c r="L134" i="1"/>
  <c r="N134" i="1" s="1"/>
  <c r="G137" i="1"/>
  <c r="G136" i="1" s="1"/>
  <c r="H137" i="1"/>
  <c r="H136" i="1" s="1"/>
  <c r="H135" i="1" s="1"/>
  <c r="H559" i="1" s="1"/>
  <c r="J137" i="1"/>
  <c r="J136" i="1" s="1"/>
  <c r="K137" i="1"/>
  <c r="K136" i="1" s="1"/>
  <c r="K135" i="1" s="1"/>
  <c r="K559" i="1" s="1"/>
  <c r="M137" i="1"/>
  <c r="M136" i="1" s="1"/>
  <c r="M135" i="1" s="1"/>
  <c r="I138" i="1"/>
  <c r="I137" i="1" s="1"/>
  <c r="L138" i="1"/>
  <c r="N138" i="1" s="1"/>
  <c r="G142" i="1"/>
  <c r="G141" i="1" s="1"/>
  <c r="G140" i="1" s="1"/>
  <c r="H142" i="1"/>
  <c r="H141" i="1" s="1"/>
  <c r="H140" i="1" s="1"/>
  <c r="J142" i="1"/>
  <c r="J141" i="1" s="1"/>
  <c r="J140" i="1" s="1"/>
  <c r="K142" i="1"/>
  <c r="K141" i="1" s="1"/>
  <c r="K140" i="1" s="1"/>
  <c r="M142" i="1"/>
  <c r="M141" i="1" s="1"/>
  <c r="M140" i="1" s="1"/>
  <c r="I143" i="1"/>
  <c r="I142" i="1" s="1"/>
  <c r="I141" i="1" s="1"/>
  <c r="I140" i="1" s="1"/>
  <c r="L143" i="1"/>
  <c r="L142" i="1" s="1"/>
  <c r="G145" i="1"/>
  <c r="G144" i="1" s="1"/>
  <c r="G139" i="1" s="1"/>
  <c r="H145" i="1"/>
  <c r="H144" i="1" s="1"/>
  <c r="J145" i="1"/>
  <c r="J144" i="1" s="1"/>
  <c r="K145" i="1"/>
  <c r="M145" i="1"/>
  <c r="M144" i="1" s="1"/>
  <c r="M139" i="1" s="1"/>
  <c r="I146" i="1"/>
  <c r="L146" i="1"/>
  <c r="N146" i="1" s="1"/>
  <c r="G149" i="1"/>
  <c r="G148" i="1" s="1"/>
  <c r="H149" i="1"/>
  <c r="H148" i="1" s="1"/>
  <c r="H564" i="1" s="1"/>
  <c r="J149" i="1"/>
  <c r="K149" i="1"/>
  <c r="K148" i="1" s="1"/>
  <c r="M149" i="1"/>
  <c r="M148" i="1" s="1"/>
  <c r="M564" i="1" s="1"/>
  <c r="I150" i="1"/>
  <c r="I149" i="1" s="1"/>
  <c r="I148" i="1" s="1"/>
  <c r="L150" i="1"/>
  <c r="N150" i="1" s="1"/>
  <c r="G158" i="1"/>
  <c r="G157" i="1" s="1"/>
  <c r="G152" i="1" s="1"/>
  <c r="H158" i="1"/>
  <c r="H157" i="1" s="1"/>
  <c r="J158" i="1"/>
  <c r="J157" i="1" s="1"/>
  <c r="J152" i="1" s="1"/>
  <c r="K158" i="1"/>
  <c r="K157" i="1" s="1"/>
  <c r="M158" i="1"/>
  <c r="M157" i="1" s="1"/>
  <c r="I159" i="1"/>
  <c r="L159" i="1"/>
  <c r="N159" i="1" s="1"/>
  <c r="I160" i="1"/>
  <c r="L160" i="1"/>
  <c r="N160" i="1" s="1"/>
  <c r="G164" i="1"/>
  <c r="G163" i="1" s="1"/>
  <c r="H164" i="1"/>
  <c r="H163" i="1" s="1"/>
  <c r="J164" i="1"/>
  <c r="J163" i="1" s="1"/>
  <c r="K164" i="1"/>
  <c r="K163" i="1" s="1"/>
  <c r="K161" i="1" s="1"/>
  <c r="K597" i="1" s="1"/>
  <c r="M164" i="1"/>
  <c r="M163" i="1" s="1"/>
  <c r="M161" i="1" s="1"/>
  <c r="I165" i="1"/>
  <c r="I164" i="1" s="1"/>
  <c r="L165" i="1"/>
  <c r="N165" i="1" s="1"/>
  <c r="G177" i="1"/>
  <c r="G176" i="1" s="1"/>
  <c r="G175" i="1" s="1"/>
  <c r="H177" i="1"/>
  <c r="H176" i="1" s="1"/>
  <c r="H175" i="1" s="1"/>
  <c r="J177" i="1"/>
  <c r="J176" i="1" s="1"/>
  <c r="J175" i="1" s="1"/>
  <c r="K177" i="1"/>
  <c r="K176" i="1" s="1"/>
  <c r="K175" i="1" s="1"/>
  <c r="M177" i="1"/>
  <c r="M176" i="1" s="1"/>
  <c r="M175" i="1" s="1"/>
  <c r="I178" i="1"/>
  <c r="I177" i="1" s="1"/>
  <c r="I176" i="1" s="1"/>
  <c r="I175" i="1" s="1"/>
  <c r="L178" i="1"/>
  <c r="L177" i="1" s="1"/>
  <c r="G180" i="1"/>
  <c r="H180" i="1"/>
  <c r="J180" i="1"/>
  <c r="K180" i="1"/>
  <c r="M180" i="1"/>
  <c r="I181" i="1"/>
  <c r="I180" i="1" s="1"/>
  <c r="L181" i="1"/>
  <c r="N181" i="1" s="1"/>
  <c r="G182" i="1"/>
  <c r="H182" i="1"/>
  <c r="J182" i="1"/>
  <c r="K182" i="1"/>
  <c r="M182" i="1"/>
  <c r="I183" i="1"/>
  <c r="I182" i="1" s="1"/>
  <c r="L183" i="1"/>
  <c r="L182" i="1" s="1"/>
  <c r="N182" i="1" s="1"/>
  <c r="G191" i="1"/>
  <c r="G190" i="1" s="1"/>
  <c r="H191" i="1"/>
  <c r="H190" i="1" s="1"/>
  <c r="H189" i="1" s="1"/>
  <c r="H553" i="1" s="1"/>
  <c r="J191" i="1"/>
  <c r="J190" i="1" s="1"/>
  <c r="J189" i="1" s="1"/>
  <c r="J553" i="1" s="1"/>
  <c r="K191" i="1"/>
  <c r="K190" i="1" s="1"/>
  <c r="K189" i="1" s="1"/>
  <c r="M191" i="1"/>
  <c r="M190" i="1" s="1"/>
  <c r="M189" i="1" s="1"/>
  <c r="M553" i="1" s="1"/>
  <c r="I192" i="1"/>
  <c r="I191" i="1" s="1"/>
  <c r="L192" i="1"/>
  <c r="L191" i="1" s="1"/>
  <c r="N191" i="1" s="1"/>
  <c r="G195" i="1"/>
  <c r="H195" i="1"/>
  <c r="J195" i="1"/>
  <c r="K195" i="1"/>
  <c r="M195" i="1"/>
  <c r="I196" i="1"/>
  <c r="I195" i="1" s="1"/>
  <c r="L196" i="1"/>
  <c r="N196" i="1" s="1"/>
  <c r="G197" i="1"/>
  <c r="H197" i="1"/>
  <c r="J197" i="1"/>
  <c r="K197" i="1"/>
  <c r="M197" i="1"/>
  <c r="I198" i="1"/>
  <c r="L198" i="1"/>
  <c r="N198" i="1" s="1"/>
  <c r="I199" i="1"/>
  <c r="L199" i="1"/>
  <c r="N199" i="1" s="1"/>
  <c r="I200" i="1"/>
  <c r="L200" i="1"/>
  <c r="N200" i="1" s="1"/>
  <c r="G201" i="1"/>
  <c r="H201" i="1"/>
  <c r="J201" i="1"/>
  <c r="K201" i="1"/>
  <c r="M201" i="1"/>
  <c r="I202" i="1"/>
  <c r="I201" i="1" s="1"/>
  <c r="L202" i="1"/>
  <c r="N202" i="1" s="1"/>
  <c r="G206" i="1"/>
  <c r="G205" i="1" s="1"/>
  <c r="G204" i="1" s="1"/>
  <c r="H206" i="1"/>
  <c r="H205" i="1" s="1"/>
  <c r="H204" i="1" s="1"/>
  <c r="J206" i="1"/>
  <c r="J205" i="1" s="1"/>
  <c r="J204" i="1" s="1"/>
  <c r="K206" i="1"/>
  <c r="K205" i="1" s="1"/>
  <c r="K204" i="1" s="1"/>
  <c r="M206" i="1"/>
  <c r="M205" i="1" s="1"/>
  <c r="M204" i="1" s="1"/>
  <c r="I207" i="1"/>
  <c r="I206" i="1" s="1"/>
  <c r="I205" i="1" s="1"/>
  <c r="I204" i="1" s="1"/>
  <c r="L207" i="1"/>
  <c r="N207" i="1" s="1"/>
  <c r="G210" i="1"/>
  <c r="G209" i="1" s="1"/>
  <c r="G208" i="1" s="1"/>
  <c r="J210" i="1"/>
  <c r="J209" i="1" s="1"/>
  <c r="J208" i="1" s="1"/>
  <c r="I211" i="1"/>
  <c r="L211" i="1"/>
  <c r="N211" i="1" s="1"/>
  <c r="I212" i="1"/>
  <c r="L212" i="1"/>
  <c r="N212" i="1" s="1"/>
  <c r="I213" i="1"/>
  <c r="L213" i="1"/>
  <c r="N213" i="1" s="1"/>
  <c r="I214" i="1"/>
  <c r="L214" i="1"/>
  <c r="N214" i="1" s="1"/>
  <c r="H215" i="1"/>
  <c r="H210" i="1" s="1"/>
  <c r="H209" i="1" s="1"/>
  <c r="H208" i="1" s="1"/>
  <c r="K215" i="1"/>
  <c r="K210" i="1" s="1"/>
  <c r="K209" i="1" s="1"/>
  <c r="K208" i="1" s="1"/>
  <c r="M215" i="1"/>
  <c r="M210" i="1" s="1"/>
  <c r="M209" i="1" s="1"/>
  <c r="M208" i="1" s="1"/>
  <c r="G217" i="1"/>
  <c r="H217" i="1"/>
  <c r="J217" i="1"/>
  <c r="K217" i="1"/>
  <c r="M217" i="1"/>
  <c r="I218" i="1"/>
  <c r="L218" i="1"/>
  <c r="I219" i="1"/>
  <c r="L219" i="1"/>
  <c r="N219" i="1" s="1"/>
  <c r="I220" i="1"/>
  <c r="L220" i="1"/>
  <c r="N220" i="1" s="1"/>
  <c r="G221" i="1"/>
  <c r="H221" i="1"/>
  <c r="J221" i="1"/>
  <c r="K221" i="1"/>
  <c r="M221" i="1"/>
  <c r="I222" i="1"/>
  <c r="L222" i="1"/>
  <c r="N222" i="1" s="1"/>
  <c r="G224" i="1"/>
  <c r="G223" i="1" s="1"/>
  <c r="J224" i="1"/>
  <c r="K224" i="1"/>
  <c r="M224" i="1"/>
  <c r="H224" i="1"/>
  <c r="L225" i="1"/>
  <c r="L224" i="1" s="1"/>
  <c r="N224" i="1" s="1"/>
  <c r="H226" i="1"/>
  <c r="K226" i="1"/>
  <c r="M226" i="1"/>
  <c r="I227" i="1"/>
  <c r="L227" i="1"/>
  <c r="I228" i="1"/>
  <c r="L228" i="1"/>
  <c r="N228" i="1" s="1"/>
  <c r="I229" i="1"/>
  <c r="L229" i="1"/>
  <c r="N229" i="1" s="1"/>
  <c r="I230" i="1"/>
  <c r="J230" i="1"/>
  <c r="J226" i="1" s="1"/>
  <c r="I231" i="1"/>
  <c r="L231" i="1"/>
  <c r="N231" i="1" s="1"/>
  <c r="I232" i="1"/>
  <c r="L232" i="1"/>
  <c r="N232" i="1" s="1"/>
  <c r="G234" i="1"/>
  <c r="G233" i="1" s="1"/>
  <c r="G557" i="1" s="1"/>
  <c r="H234" i="1"/>
  <c r="H233" i="1" s="1"/>
  <c r="J234" i="1"/>
  <c r="J233" i="1" s="1"/>
  <c r="J557" i="1" s="1"/>
  <c r="K234" i="1"/>
  <c r="K233" i="1" s="1"/>
  <c r="M234" i="1"/>
  <c r="M233" i="1" s="1"/>
  <c r="I235" i="1"/>
  <c r="L235" i="1"/>
  <c r="N235" i="1" s="1"/>
  <c r="I236" i="1"/>
  <c r="L236" i="1"/>
  <c r="N236" i="1" s="1"/>
  <c r="I237" i="1"/>
  <c r="L237" i="1"/>
  <c r="N237" i="1" s="1"/>
  <c r="I238" i="1"/>
  <c r="L238" i="1"/>
  <c r="N238" i="1" s="1"/>
  <c r="G242" i="1"/>
  <c r="G241" i="1" s="1"/>
  <c r="G240" i="1" s="1"/>
  <c r="J242" i="1"/>
  <c r="J241" i="1" s="1"/>
  <c r="J240" i="1" s="1"/>
  <c r="H243" i="1"/>
  <c r="H242" i="1" s="1"/>
  <c r="H241" i="1" s="1"/>
  <c r="H240" i="1" s="1"/>
  <c r="K243" i="1"/>
  <c r="K242" i="1" s="1"/>
  <c r="K241" i="1" s="1"/>
  <c r="K240" i="1" s="1"/>
  <c r="M243" i="1"/>
  <c r="M242" i="1" s="1"/>
  <c r="M241" i="1" s="1"/>
  <c r="M240" i="1" s="1"/>
  <c r="I244" i="1"/>
  <c r="L244" i="1"/>
  <c r="N244" i="1" s="1"/>
  <c r="I245" i="1"/>
  <c r="L245" i="1"/>
  <c r="N245" i="1" s="1"/>
  <c r="I246" i="1"/>
  <c r="L246" i="1"/>
  <c r="N246" i="1" s="1"/>
  <c r="I247" i="1"/>
  <c r="L247" i="1"/>
  <c r="N247" i="1" s="1"/>
  <c r="G250" i="1"/>
  <c r="H250" i="1"/>
  <c r="J250" i="1"/>
  <c r="K250" i="1"/>
  <c r="M250" i="1"/>
  <c r="I251" i="1"/>
  <c r="L251" i="1"/>
  <c r="I252" i="1"/>
  <c r="L252" i="1"/>
  <c r="N252" i="1" s="1"/>
  <c r="G253" i="1"/>
  <c r="H253" i="1"/>
  <c r="J253" i="1"/>
  <c r="K253" i="1"/>
  <c r="M253" i="1"/>
  <c r="I254" i="1"/>
  <c r="I253" i="1" s="1"/>
  <c r="L254" i="1"/>
  <c r="L253" i="1" s="1"/>
  <c r="N253" i="1" s="1"/>
  <c r="G255" i="1"/>
  <c r="H255" i="1"/>
  <c r="J255" i="1"/>
  <c r="K255" i="1"/>
  <c r="M255" i="1"/>
  <c r="I256" i="1"/>
  <c r="L256" i="1"/>
  <c r="N256" i="1" s="1"/>
  <c r="G257" i="1"/>
  <c r="H257" i="1"/>
  <c r="J257" i="1"/>
  <c r="K257" i="1"/>
  <c r="M257" i="1"/>
  <c r="I258" i="1"/>
  <c r="L258" i="1"/>
  <c r="I259" i="1"/>
  <c r="L259" i="1"/>
  <c r="N259" i="1" s="1"/>
  <c r="I260" i="1"/>
  <c r="L260" i="1"/>
  <c r="N260" i="1" s="1"/>
  <c r="G261" i="1"/>
  <c r="H261" i="1"/>
  <c r="J261" i="1"/>
  <c r="K261" i="1"/>
  <c r="M261" i="1"/>
  <c r="I262" i="1"/>
  <c r="L262" i="1"/>
  <c r="N262" i="1" s="1"/>
  <c r="I263" i="1"/>
  <c r="L263" i="1"/>
  <c r="N263" i="1" s="1"/>
  <c r="I264" i="1"/>
  <c r="L264" i="1"/>
  <c r="N264" i="1" s="1"/>
  <c r="G266" i="1"/>
  <c r="G265" i="1" s="1"/>
  <c r="H266" i="1"/>
  <c r="H265" i="1" s="1"/>
  <c r="J266" i="1"/>
  <c r="J265" i="1" s="1"/>
  <c r="K266" i="1"/>
  <c r="K265" i="1" s="1"/>
  <c r="M266" i="1"/>
  <c r="M265" i="1" s="1"/>
  <c r="I267" i="1"/>
  <c r="L267" i="1"/>
  <c r="I268" i="1"/>
  <c r="I266" i="1" s="1"/>
  <c r="L268" i="1"/>
  <c r="N268" i="1" s="1"/>
  <c r="G283" i="1"/>
  <c r="J283" i="1"/>
  <c r="K283" i="1"/>
  <c r="M283" i="1"/>
  <c r="H283" i="1"/>
  <c r="L284" i="1"/>
  <c r="L283" i="1" s="1"/>
  <c r="N283" i="1" s="1"/>
  <c r="G285" i="1"/>
  <c r="J285" i="1"/>
  <c r="K285" i="1"/>
  <c r="I286" i="1"/>
  <c r="L286" i="1"/>
  <c r="N286" i="1" s="1"/>
  <c r="I287" i="1"/>
  <c r="L287" i="1"/>
  <c r="N287" i="1" s="1"/>
  <c r="I288" i="1"/>
  <c r="L288" i="1"/>
  <c r="N288" i="1" s="1"/>
  <c r="L289" i="1"/>
  <c r="M285" i="1"/>
  <c r="I290" i="1"/>
  <c r="L290" i="1"/>
  <c r="N290" i="1" s="1"/>
  <c r="I291" i="1"/>
  <c r="L291" i="1"/>
  <c r="N291" i="1" s="1"/>
  <c r="I292" i="1"/>
  <c r="L292" i="1"/>
  <c r="N292" i="1" s="1"/>
  <c r="G295" i="1"/>
  <c r="G294" i="1" s="1"/>
  <c r="H295" i="1"/>
  <c r="H294" i="1" s="1"/>
  <c r="H566" i="1" s="1"/>
  <c r="J295" i="1"/>
  <c r="J294" i="1" s="1"/>
  <c r="J566" i="1" s="1"/>
  <c r="K295" i="1"/>
  <c r="K294" i="1" s="1"/>
  <c r="K566" i="1" s="1"/>
  <c r="M295" i="1"/>
  <c r="M294" i="1" s="1"/>
  <c r="M566" i="1" s="1"/>
  <c r="I296" i="1"/>
  <c r="L296" i="1"/>
  <c r="N296" i="1" s="1"/>
  <c r="I297" i="1"/>
  <c r="L297" i="1"/>
  <c r="N297" i="1" s="1"/>
  <c r="G307" i="1"/>
  <c r="H307" i="1"/>
  <c r="J307" i="1"/>
  <c r="K307" i="1"/>
  <c r="M307" i="1"/>
  <c r="I308" i="1"/>
  <c r="L308" i="1"/>
  <c r="N308" i="1" s="1"/>
  <c r="G309" i="1"/>
  <c r="H309" i="1"/>
  <c r="J309" i="1"/>
  <c r="K309" i="1"/>
  <c r="M309" i="1"/>
  <c r="I310" i="1"/>
  <c r="L310" i="1"/>
  <c r="N310" i="1" s="1"/>
  <c r="G311" i="1"/>
  <c r="H311" i="1"/>
  <c r="J311" i="1"/>
  <c r="K311" i="1"/>
  <c r="M311" i="1"/>
  <c r="I312" i="1"/>
  <c r="I311" i="1" s="1"/>
  <c r="L312" i="1"/>
  <c r="L311" i="1" s="1"/>
  <c r="N311" i="1" s="1"/>
  <c r="G319" i="1"/>
  <c r="G318" i="1" s="1"/>
  <c r="G314" i="1" s="1"/>
  <c r="J319" i="1"/>
  <c r="J318" i="1" s="1"/>
  <c r="K319" i="1"/>
  <c r="K318" i="1" s="1"/>
  <c r="M319" i="1"/>
  <c r="M318" i="1" s="1"/>
  <c r="L320" i="1"/>
  <c r="G331" i="1"/>
  <c r="H331" i="1"/>
  <c r="J331" i="1"/>
  <c r="K331" i="1"/>
  <c r="M331" i="1"/>
  <c r="I332" i="1"/>
  <c r="L332" i="1"/>
  <c r="N332" i="1" s="1"/>
  <c r="G334" i="1"/>
  <c r="G333" i="1" s="1"/>
  <c r="H334" i="1"/>
  <c r="H333" i="1" s="1"/>
  <c r="J334" i="1"/>
  <c r="J333" i="1" s="1"/>
  <c r="K334" i="1"/>
  <c r="K333" i="1" s="1"/>
  <c r="K321" i="1" s="1"/>
  <c r="M334" i="1"/>
  <c r="M333" i="1" s="1"/>
  <c r="I335" i="1"/>
  <c r="I334" i="1" s="1"/>
  <c r="I333" i="1" s="1"/>
  <c r="L335" i="1"/>
  <c r="L334" i="1" s="1"/>
  <c r="N334" i="1" s="1"/>
  <c r="G345" i="1"/>
  <c r="G344" i="1" s="1"/>
  <c r="G343" i="1" s="1"/>
  <c r="H345" i="1"/>
  <c r="H344" i="1" s="1"/>
  <c r="H343" i="1" s="1"/>
  <c r="J345" i="1"/>
  <c r="J344" i="1" s="1"/>
  <c r="J343" i="1" s="1"/>
  <c r="K345" i="1"/>
  <c r="K344" i="1" s="1"/>
  <c r="K343" i="1" s="1"/>
  <c r="M345" i="1"/>
  <c r="M344" i="1" s="1"/>
  <c r="M343" i="1" s="1"/>
  <c r="I346" i="1"/>
  <c r="I345" i="1" s="1"/>
  <c r="I344" i="1" s="1"/>
  <c r="I343" i="1" s="1"/>
  <c r="L346" i="1"/>
  <c r="N346" i="1" s="1"/>
  <c r="G359" i="1"/>
  <c r="J359" i="1"/>
  <c r="J342" i="1" s="1"/>
  <c r="K359" i="1"/>
  <c r="K342" i="1" s="1"/>
  <c r="M359" i="1"/>
  <c r="M342" i="1" s="1"/>
  <c r="I360" i="1"/>
  <c r="L360" i="1"/>
  <c r="N360" i="1" s="1"/>
  <c r="H359" i="1"/>
  <c r="H342" i="1" s="1"/>
  <c r="L361" i="1"/>
  <c r="N361" i="1" s="1"/>
  <c r="G372" i="1"/>
  <c r="G371" i="1" s="1"/>
  <c r="G367" i="1" s="1"/>
  <c r="H372" i="1"/>
  <c r="H371" i="1" s="1"/>
  <c r="H367" i="1" s="1"/>
  <c r="J372" i="1"/>
  <c r="J371" i="1" s="1"/>
  <c r="J367" i="1" s="1"/>
  <c r="K372" i="1"/>
  <c r="K371" i="1" s="1"/>
  <c r="K367" i="1" s="1"/>
  <c r="M372" i="1"/>
  <c r="M371" i="1" s="1"/>
  <c r="M367" i="1" s="1"/>
  <c r="I373" i="1"/>
  <c r="I372" i="1" s="1"/>
  <c r="L373" i="1"/>
  <c r="L372" i="1" s="1"/>
  <c r="G395" i="1"/>
  <c r="J395" i="1"/>
  <c r="K395" i="1"/>
  <c r="M395" i="1"/>
  <c r="I396" i="1"/>
  <c r="L396" i="1"/>
  <c r="N396" i="1" s="1"/>
  <c r="I397" i="1"/>
  <c r="L397" i="1"/>
  <c r="N397" i="1" s="1"/>
  <c r="G400" i="1"/>
  <c r="H400" i="1"/>
  <c r="J400" i="1"/>
  <c r="K400" i="1"/>
  <c r="M400" i="1"/>
  <c r="I401" i="1"/>
  <c r="I400" i="1" s="1"/>
  <c r="L401" i="1"/>
  <c r="N401" i="1" s="1"/>
  <c r="G402" i="1"/>
  <c r="H402" i="1"/>
  <c r="J402" i="1"/>
  <c r="K402" i="1"/>
  <c r="M402" i="1"/>
  <c r="I403" i="1"/>
  <c r="I402" i="1" s="1"/>
  <c r="L403" i="1"/>
  <c r="L402" i="1" s="1"/>
  <c r="N402" i="1" s="1"/>
  <c r="G406" i="1"/>
  <c r="G405" i="1" s="1"/>
  <c r="H406" i="1"/>
  <c r="J406" i="1"/>
  <c r="J405" i="1" s="1"/>
  <c r="K406" i="1"/>
  <c r="K405" i="1" s="1"/>
  <c r="K404" i="1" s="1"/>
  <c r="M406" i="1"/>
  <c r="M405" i="1" s="1"/>
  <c r="M404" i="1" s="1"/>
  <c r="I407" i="1"/>
  <c r="L407" i="1"/>
  <c r="N407" i="1" s="1"/>
  <c r="G410" i="1"/>
  <c r="G409" i="1" s="1"/>
  <c r="H410" i="1"/>
  <c r="H409" i="1" s="1"/>
  <c r="J410" i="1"/>
  <c r="J409" i="1" s="1"/>
  <c r="K410" i="1"/>
  <c r="K409" i="1" s="1"/>
  <c r="M410" i="1"/>
  <c r="M409" i="1" s="1"/>
  <c r="I411" i="1"/>
  <c r="L411" i="1"/>
  <c r="N411" i="1" s="1"/>
  <c r="I412" i="1"/>
  <c r="L412" i="1"/>
  <c r="N412" i="1" s="1"/>
  <c r="G415" i="1"/>
  <c r="G414" i="1" s="1"/>
  <c r="H415" i="1"/>
  <c r="H414" i="1" s="1"/>
  <c r="H413" i="1" s="1"/>
  <c r="J415" i="1"/>
  <c r="J414" i="1" s="1"/>
  <c r="J413" i="1" s="1"/>
  <c r="K415" i="1"/>
  <c r="K414" i="1" s="1"/>
  <c r="K413" i="1" s="1"/>
  <c r="M415" i="1"/>
  <c r="M414" i="1" s="1"/>
  <c r="M413" i="1" s="1"/>
  <c r="I416" i="1"/>
  <c r="I415" i="1" s="1"/>
  <c r="L416" i="1"/>
  <c r="L415" i="1" s="1"/>
  <c r="G436" i="1"/>
  <c r="G435" i="1" s="1"/>
  <c r="G418" i="1" s="1"/>
  <c r="H436" i="1"/>
  <c r="H435" i="1" s="1"/>
  <c r="J436" i="1"/>
  <c r="K436" i="1"/>
  <c r="K435" i="1" s="1"/>
  <c r="M436" i="1"/>
  <c r="M435" i="1" s="1"/>
  <c r="I437" i="1"/>
  <c r="L437" i="1"/>
  <c r="N437" i="1" s="1"/>
  <c r="I438" i="1"/>
  <c r="L438" i="1"/>
  <c r="N438" i="1" s="1"/>
  <c r="G441" i="1"/>
  <c r="G440" i="1" s="1"/>
  <c r="G589" i="1" s="1"/>
  <c r="H441" i="1"/>
  <c r="H440" i="1" s="1"/>
  <c r="H589" i="1" s="1"/>
  <c r="J441" i="1"/>
  <c r="J440" i="1" s="1"/>
  <c r="J589" i="1" s="1"/>
  <c r="K441" i="1"/>
  <c r="K440" i="1" s="1"/>
  <c r="M441" i="1"/>
  <c r="M440" i="1" s="1"/>
  <c r="M589" i="1" s="1"/>
  <c r="I442" i="1"/>
  <c r="L442" i="1"/>
  <c r="N442" i="1" s="1"/>
  <c r="G446" i="1"/>
  <c r="H446" i="1"/>
  <c r="J446" i="1"/>
  <c r="K446" i="1"/>
  <c r="M446" i="1"/>
  <c r="I447" i="1"/>
  <c r="I446" i="1" s="1"/>
  <c r="L447" i="1"/>
  <c r="L446" i="1" s="1"/>
  <c r="G448" i="1"/>
  <c r="H448" i="1"/>
  <c r="J448" i="1"/>
  <c r="K448" i="1"/>
  <c r="M448" i="1"/>
  <c r="I449" i="1"/>
  <c r="I448" i="1" s="1"/>
  <c r="L449" i="1"/>
  <c r="L448" i="1" s="1"/>
  <c r="N448" i="1" s="1"/>
  <c r="G451" i="1"/>
  <c r="H451" i="1"/>
  <c r="J451" i="1"/>
  <c r="K451" i="1"/>
  <c r="M451" i="1"/>
  <c r="I452" i="1"/>
  <c r="I451" i="1" s="1"/>
  <c r="L452" i="1"/>
  <c r="L451" i="1" s="1"/>
  <c r="N451" i="1" s="1"/>
  <c r="G453" i="1"/>
  <c r="H453" i="1"/>
  <c r="J453" i="1"/>
  <c r="K453" i="1"/>
  <c r="M453" i="1"/>
  <c r="I454" i="1"/>
  <c r="L454" i="1"/>
  <c r="N454" i="1" s="1"/>
  <c r="G464" i="1"/>
  <c r="G463" i="1" s="1"/>
  <c r="H464" i="1"/>
  <c r="H463" i="1" s="1"/>
  <c r="J464" i="1"/>
  <c r="J463" i="1" s="1"/>
  <c r="K464" i="1"/>
  <c r="K463" i="1" s="1"/>
  <c r="M464" i="1"/>
  <c r="M463" i="1" s="1"/>
  <c r="I465" i="1"/>
  <c r="I464" i="1" s="1"/>
  <c r="I463" i="1" s="1"/>
  <c r="L465" i="1"/>
  <c r="L464" i="1" s="1"/>
  <c r="G472" i="1"/>
  <c r="G471" i="1" s="1"/>
  <c r="G467" i="1" s="1"/>
  <c r="H472" i="1"/>
  <c r="H471" i="1" s="1"/>
  <c r="J472" i="1"/>
  <c r="J471" i="1" s="1"/>
  <c r="K472" i="1"/>
  <c r="K471" i="1" s="1"/>
  <c r="K467" i="1" s="1"/>
  <c r="M472" i="1"/>
  <c r="M471" i="1" s="1"/>
  <c r="M467" i="1" s="1"/>
  <c r="I473" i="1"/>
  <c r="I472" i="1" s="1"/>
  <c r="I471" i="1" s="1"/>
  <c r="L473" i="1"/>
  <c r="L472" i="1" s="1"/>
  <c r="G478" i="1"/>
  <c r="G477" i="1" s="1"/>
  <c r="G476" i="1" s="1"/>
  <c r="H478" i="1"/>
  <c r="H477" i="1" s="1"/>
  <c r="J478" i="1"/>
  <c r="J477" i="1" s="1"/>
  <c r="K478" i="1"/>
  <c r="K477" i="1" s="1"/>
  <c r="K476" i="1" s="1"/>
  <c r="K475" i="1" s="1"/>
  <c r="M478" i="1"/>
  <c r="M477" i="1" s="1"/>
  <c r="M476" i="1" s="1"/>
  <c r="M475" i="1" s="1"/>
  <c r="I479" i="1"/>
  <c r="I478" i="1" s="1"/>
  <c r="L479" i="1"/>
  <c r="L478" i="1" s="1"/>
  <c r="N478" i="1" s="1"/>
  <c r="G487" i="1"/>
  <c r="G481" i="1" s="1"/>
  <c r="H487" i="1"/>
  <c r="H481" i="1" s="1"/>
  <c r="J487" i="1"/>
  <c r="J481" i="1" s="1"/>
  <c r="K487" i="1"/>
  <c r="K481" i="1" s="1"/>
  <c r="M487" i="1"/>
  <c r="M481" i="1" s="1"/>
  <c r="I488" i="1"/>
  <c r="L488" i="1"/>
  <c r="N488" i="1" s="1"/>
  <c r="I489" i="1"/>
  <c r="L489" i="1"/>
  <c r="N489" i="1" s="1"/>
  <c r="G499" i="1"/>
  <c r="G498" i="1" s="1"/>
  <c r="H499" i="1"/>
  <c r="H498" i="1" s="1"/>
  <c r="J499" i="1"/>
  <c r="J498" i="1" s="1"/>
  <c r="K499" i="1"/>
  <c r="K498" i="1" s="1"/>
  <c r="M499" i="1"/>
  <c r="M498" i="1" s="1"/>
  <c r="I500" i="1"/>
  <c r="L500" i="1"/>
  <c r="I501" i="1"/>
  <c r="L501" i="1"/>
  <c r="N501" i="1" s="1"/>
  <c r="I502" i="1"/>
  <c r="L502" i="1"/>
  <c r="N502" i="1" s="1"/>
  <c r="I503" i="1"/>
  <c r="L503" i="1"/>
  <c r="N503" i="1" s="1"/>
  <c r="I504" i="1"/>
  <c r="L504" i="1"/>
  <c r="N504" i="1" s="1"/>
  <c r="G506" i="1"/>
  <c r="H506" i="1"/>
  <c r="J506" i="1"/>
  <c r="K506" i="1"/>
  <c r="M506" i="1"/>
  <c r="I507" i="1"/>
  <c r="L507" i="1"/>
  <c r="N507" i="1" s="1"/>
  <c r="I508" i="1"/>
  <c r="L508" i="1"/>
  <c r="N508" i="1" s="1"/>
  <c r="I509" i="1"/>
  <c r="L509" i="1"/>
  <c r="N509" i="1" s="1"/>
  <c r="I510" i="1"/>
  <c r="L510" i="1"/>
  <c r="N510" i="1" s="1"/>
  <c r="I511" i="1"/>
  <c r="L511" i="1"/>
  <c r="N511" i="1" s="1"/>
  <c r="I512" i="1"/>
  <c r="L512" i="1"/>
  <c r="N512" i="1" s="1"/>
  <c r="G513" i="1"/>
  <c r="H513" i="1"/>
  <c r="H505" i="1" s="1"/>
  <c r="J513" i="1"/>
  <c r="K513" i="1"/>
  <c r="M513" i="1"/>
  <c r="I514" i="1"/>
  <c r="I513" i="1" s="1"/>
  <c r="L514" i="1"/>
  <c r="N514" i="1" s="1"/>
  <c r="G515" i="1"/>
  <c r="H515" i="1"/>
  <c r="J515" i="1"/>
  <c r="K515" i="1"/>
  <c r="M515" i="1"/>
  <c r="I516" i="1"/>
  <c r="I515" i="1" s="1"/>
  <c r="L516" i="1"/>
  <c r="N516" i="1" s="1"/>
  <c r="G519" i="1"/>
  <c r="G518" i="1" s="1"/>
  <c r="G517" i="1" s="1"/>
  <c r="J519" i="1"/>
  <c r="J518" i="1" s="1"/>
  <c r="J517" i="1" s="1"/>
  <c r="K519" i="1"/>
  <c r="K518" i="1" s="1"/>
  <c r="K517" i="1" s="1"/>
  <c r="M519" i="1"/>
  <c r="M518" i="1" s="1"/>
  <c r="M517" i="1" s="1"/>
  <c r="I520" i="1"/>
  <c r="L520" i="1"/>
  <c r="N520" i="1" s="1"/>
  <c r="I521" i="1"/>
  <c r="L521" i="1"/>
  <c r="N521" i="1" s="1"/>
  <c r="I522" i="1"/>
  <c r="L522" i="1"/>
  <c r="N522" i="1" s="1"/>
  <c r="I523" i="1"/>
  <c r="L523" i="1"/>
  <c r="N523" i="1" s="1"/>
  <c r="H519" i="1"/>
  <c r="H518" i="1" s="1"/>
  <c r="H517" i="1" s="1"/>
  <c r="L524" i="1"/>
  <c r="N524" i="1" s="1"/>
  <c r="I525" i="1"/>
  <c r="L525" i="1"/>
  <c r="N525" i="1" s="1"/>
  <c r="I526" i="1"/>
  <c r="L526" i="1"/>
  <c r="N526" i="1" s="1"/>
  <c r="G530" i="1"/>
  <c r="G529" i="1" s="1"/>
  <c r="J530" i="1"/>
  <c r="J529" i="1" s="1"/>
  <c r="J528" i="1" s="1"/>
  <c r="K530" i="1"/>
  <c r="K529" i="1" s="1"/>
  <c r="K528" i="1" s="1"/>
  <c r="M530" i="1"/>
  <c r="M529" i="1" s="1"/>
  <c r="I531" i="1"/>
  <c r="I530" i="1" s="1"/>
  <c r="L531" i="1"/>
  <c r="N531" i="1" s="1"/>
  <c r="G538" i="1"/>
  <c r="G537" i="1" s="1"/>
  <c r="G536" i="1" s="1"/>
  <c r="H538" i="1"/>
  <c r="H537" i="1" s="1"/>
  <c r="H536" i="1" s="1"/>
  <c r="J538" i="1"/>
  <c r="J537" i="1" s="1"/>
  <c r="J536" i="1" s="1"/>
  <c r="K538" i="1"/>
  <c r="K537" i="1" s="1"/>
  <c r="K536" i="1" s="1"/>
  <c r="M538" i="1"/>
  <c r="M537" i="1" s="1"/>
  <c r="M536" i="1" s="1"/>
  <c r="I539" i="1"/>
  <c r="L539" i="1"/>
  <c r="N539" i="1" s="1"/>
  <c r="I540" i="1"/>
  <c r="L540" i="1"/>
  <c r="N540" i="1" s="1"/>
  <c r="I545" i="1"/>
  <c r="I603" i="1" s="1"/>
  <c r="L545" i="1"/>
  <c r="N545" i="1" s="1"/>
  <c r="K553" i="1"/>
  <c r="H557" i="1"/>
  <c r="M559" i="1"/>
  <c r="G566" i="1"/>
  <c r="H578" i="1"/>
  <c r="K589" i="1"/>
  <c r="M597" i="1"/>
  <c r="G603" i="1"/>
  <c r="E603" i="1" s="1"/>
  <c r="H603" i="1"/>
  <c r="J603" i="1"/>
  <c r="K603" i="1"/>
  <c r="M603" i="1"/>
  <c r="G342" i="1" l="1"/>
  <c r="M321" i="1"/>
  <c r="J321" i="1"/>
  <c r="G321" i="1"/>
  <c r="M223" i="1"/>
  <c r="L221" i="1"/>
  <c r="G564" i="1"/>
  <c r="H70" i="1"/>
  <c r="G194" i="1"/>
  <c r="G193" i="1" s="1"/>
  <c r="G554" i="1" s="1"/>
  <c r="M583" i="1"/>
  <c r="M557" i="1"/>
  <c r="I226" i="1"/>
  <c r="H223" i="1"/>
  <c r="M578" i="1"/>
  <c r="J578" i="1"/>
  <c r="I578" i="1"/>
  <c r="K578" i="1"/>
  <c r="G578" i="1"/>
  <c r="J435" i="1"/>
  <c r="J418" i="1" s="1"/>
  <c r="K23" i="1"/>
  <c r="K22" i="1" s="1"/>
  <c r="H23" i="1"/>
  <c r="H22" i="1" s="1"/>
  <c r="M23" i="1"/>
  <c r="M22" i="1" s="1"/>
  <c r="J23" i="1"/>
  <c r="G23" i="1"/>
  <c r="G22" i="1" s="1"/>
  <c r="N227" i="1"/>
  <c r="N415" i="1"/>
  <c r="N372" i="1"/>
  <c r="K557" i="1"/>
  <c r="M152" i="1"/>
  <c r="M151" i="1" s="1"/>
  <c r="K152" i="1"/>
  <c r="K151" i="1" s="1"/>
  <c r="H152" i="1"/>
  <c r="H151" i="1" s="1"/>
  <c r="M81" i="1"/>
  <c r="M580" i="1" s="1"/>
  <c r="K81" i="1"/>
  <c r="K580" i="1" s="1"/>
  <c r="J81" i="1"/>
  <c r="H81" i="1"/>
  <c r="H580" i="1" s="1"/>
  <c r="G81" i="1"/>
  <c r="H321" i="1"/>
  <c r="H570" i="1" s="1"/>
  <c r="I574" i="1"/>
  <c r="M574" i="1"/>
  <c r="K574" i="1"/>
  <c r="J574" i="1"/>
  <c r="H574" i="1"/>
  <c r="G574" i="1"/>
  <c r="H336" i="1"/>
  <c r="H571" i="1" s="1"/>
  <c r="M336" i="1"/>
  <c r="K336" i="1"/>
  <c r="J336" i="1"/>
  <c r="M314" i="1"/>
  <c r="M569" i="1" s="1"/>
  <c r="K314" i="1"/>
  <c r="K569" i="1" s="1"/>
  <c r="J314" i="1"/>
  <c r="J569" i="1" s="1"/>
  <c r="H491" i="1"/>
  <c r="I467" i="1"/>
  <c r="I596" i="1" s="1"/>
  <c r="J467" i="1"/>
  <c r="J466" i="1" s="1"/>
  <c r="J595" i="1" s="1"/>
  <c r="H467" i="1"/>
  <c r="H466" i="1" s="1"/>
  <c r="M418" i="1"/>
  <c r="M417" i="1" s="1"/>
  <c r="M585" i="1" s="1"/>
  <c r="K418" i="1"/>
  <c r="K417" i="1" s="1"/>
  <c r="K585" i="1" s="1"/>
  <c r="H418" i="1"/>
  <c r="H417" i="1" s="1"/>
  <c r="H585" i="1" s="1"/>
  <c r="G586" i="1"/>
  <c r="E585" i="1" s="1"/>
  <c r="M528" i="1"/>
  <c r="M527" i="1" s="1"/>
  <c r="N221" i="1"/>
  <c r="G376" i="1"/>
  <c r="G375" i="1" s="1"/>
  <c r="J376" i="1"/>
  <c r="J375" i="1" s="1"/>
  <c r="K376" i="1"/>
  <c r="K375" i="1" s="1"/>
  <c r="M376" i="1"/>
  <c r="M375" i="1" s="1"/>
  <c r="L376" i="1"/>
  <c r="L375" i="1" s="1"/>
  <c r="G528" i="1"/>
  <c r="G592" i="1" s="1"/>
  <c r="H586" i="1"/>
  <c r="I261" i="1"/>
  <c r="K223" i="1"/>
  <c r="N225" i="1"/>
  <c r="I225" i="1"/>
  <c r="I224" i="1" s="1"/>
  <c r="L113" i="1"/>
  <c r="N113" i="1" s="1"/>
  <c r="N111" i="1"/>
  <c r="L82" i="1"/>
  <c r="J148" i="1"/>
  <c r="J564" i="1" s="1"/>
  <c r="K564" i="1"/>
  <c r="I564" i="1"/>
  <c r="I376" i="1"/>
  <c r="I375" i="1" s="1"/>
  <c r="H376" i="1"/>
  <c r="H375" i="1" s="1"/>
  <c r="I64" i="1"/>
  <c r="E563" i="1"/>
  <c r="G147" i="1"/>
  <c r="I147" i="1"/>
  <c r="K216" i="1"/>
  <c r="H216" i="1"/>
  <c r="H147" i="1"/>
  <c r="N312" i="1"/>
  <c r="L309" i="1"/>
  <c r="N309" i="1" s="1"/>
  <c r="I307" i="1"/>
  <c r="I295" i="1"/>
  <c r="N143" i="1"/>
  <c r="M147" i="1"/>
  <c r="K147" i="1"/>
  <c r="K583" i="1"/>
  <c r="M505" i="1"/>
  <c r="M491" i="1" s="1"/>
  <c r="G505" i="1"/>
  <c r="G491" i="1" s="1"/>
  <c r="M450" i="1"/>
  <c r="N403" i="1"/>
  <c r="J399" i="1"/>
  <c r="J398" i="1" s="1"/>
  <c r="G399" i="1"/>
  <c r="G398" i="1" s="1"/>
  <c r="N284" i="1"/>
  <c r="I284" i="1"/>
  <c r="I283" i="1" s="1"/>
  <c r="L261" i="1"/>
  <c r="N261" i="1" s="1"/>
  <c r="L131" i="1"/>
  <c r="N131" i="1" s="1"/>
  <c r="L64" i="1"/>
  <c r="N64" i="1" s="1"/>
  <c r="L62" i="1"/>
  <c r="N62" i="1" s="1"/>
  <c r="I62" i="1"/>
  <c r="L171" i="1"/>
  <c r="N84" i="1"/>
  <c r="M576" i="1"/>
  <c r="H573" i="1"/>
  <c r="M194" i="1"/>
  <c r="M193" i="1" s="1"/>
  <c r="M554" i="1" s="1"/>
  <c r="M162" i="1"/>
  <c r="M598" i="1" s="1"/>
  <c r="M117" i="1"/>
  <c r="G117" i="1"/>
  <c r="L603" i="1"/>
  <c r="I524" i="1"/>
  <c r="I519" i="1" s="1"/>
  <c r="I518" i="1" s="1"/>
  <c r="I517" i="1" s="1"/>
  <c r="I487" i="1"/>
  <c r="I481" i="1" s="1"/>
  <c r="K450" i="1"/>
  <c r="I453" i="1"/>
  <c r="I450" i="1" s="1"/>
  <c r="I436" i="1"/>
  <c r="I435" i="1" s="1"/>
  <c r="I418" i="1" s="1"/>
  <c r="N416" i="1"/>
  <c r="L406" i="1"/>
  <c r="N406" i="1" s="1"/>
  <c r="H399" i="1"/>
  <c r="H398" i="1" s="1"/>
  <c r="L331" i="1"/>
  <c r="N331" i="1" s="1"/>
  <c r="I331" i="1"/>
  <c r="I321" i="1" s="1"/>
  <c r="M306" i="1"/>
  <c r="G282" i="1"/>
  <c r="I255" i="1"/>
  <c r="L250" i="1"/>
  <c r="L249" i="1" s="1"/>
  <c r="M216" i="1"/>
  <c r="M203" i="1" s="1"/>
  <c r="M555" i="1" s="1"/>
  <c r="G216" i="1"/>
  <c r="G203" i="1" s="1"/>
  <c r="G555" i="1" s="1"/>
  <c r="N192" i="1"/>
  <c r="H179" i="1"/>
  <c r="H174" i="1" s="1"/>
  <c r="H173" i="1" s="1"/>
  <c r="I145" i="1"/>
  <c r="I144" i="1" s="1"/>
  <c r="I139" i="1" s="1"/>
  <c r="K117" i="1"/>
  <c r="I115" i="1"/>
  <c r="J112" i="1"/>
  <c r="J51" i="1"/>
  <c r="K51" i="1"/>
  <c r="L31" i="1"/>
  <c r="N31" i="1" s="1"/>
  <c r="K576" i="1"/>
  <c r="H576" i="1"/>
  <c r="K594" i="1"/>
  <c r="K535" i="1"/>
  <c r="K593" i="1" s="1"/>
  <c r="M466" i="1"/>
  <c r="M595" i="1" s="1"/>
  <c r="M596" i="1"/>
  <c r="G466" i="1"/>
  <c r="G595" i="1" s="1"/>
  <c r="G596" i="1"/>
  <c r="E595" i="1" s="1"/>
  <c r="M535" i="1"/>
  <c r="M593" i="1" s="1"/>
  <c r="M594" i="1"/>
  <c r="G594" i="1"/>
  <c r="E593" i="1" s="1"/>
  <c r="G535" i="1"/>
  <c r="G593" i="1" s="1"/>
  <c r="K527" i="1"/>
  <c r="K592" i="1"/>
  <c r="H583" i="1"/>
  <c r="K466" i="1"/>
  <c r="K595" i="1" s="1"/>
  <c r="K596" i="1"/>
  <c r="H408" i="1"/>
  <c r="J583" i="1"/>
  <c r="J450" i="1"/>
  <c r="L530" i="1"/>
  <c r="N530" i="1" s="1"/>
  <c r="L529" i="1"/>
  <c r="J505" i="1"/>
  <c r="J491" i="1" s="1"/>
  <c r="I506" i="1"/>
  <c r="I505" i="1" s="1"/>
  <c r="K505" i="1"/>
  <c r="K491" i="1" s="1"/>
  <c r="L487" i="1"/>
  <c r="L481" i="1" s="1"/>
  <c r="G450" i="1"/>
  <c r="H450" i="1"/>
  <c r="I445" i="1"/>
  <c r="I444" i="1" s="1"/>
  <c r="H445" i="1"/>
  <c r="H444" i="1" s="1"/>
  <c r="I441" i="1"/>
  <c r="I440" i="1"/>
  <c r="I589" i="1" s="1"/>
  <c r="L436" i="1"/>
  <c r="I414" i="1"/>
  <c r="I406" i="1"/>
  <c r="H405" i="1"/>
  <c r="H404" i="1" s="1"/>
  <c r="N373" i="1"/>
  <c r="I361" i="1"/>
  <c r="I359" i="1" s="1"/>
  <c r="I342" i="1" s="1"/>
  <c r="N335" i="1"/>
  <c r="K570" i="1"/>
  <c r="I309" i="1"/>
  <c r="L307" i="1"/>
  <c r="N307" i="1" s="1"/>
  <c r="G306" i="1"/>
  <c r="G298" i="1" s="1"/>
  <c r="L295" i="1"/>
  <c r="N295" i="1" s="1"/>
  <c r="N289" i="1"/>
  <c r="L285" i="1"/>
  <c r="N285" i="1" s="1"/>
  <c r="M282" i="1"/>
  <c r="K282" i="1"/>
  <c r="I265" i="1"/>
  <c r="I257" i="1"/>
  <c r="N254" i="1"/>
  <c r="N251" i="1"/>
  <c r="I250" i="1"/>
  <c r="I249" i="1" s="1"/>
  <c r="I248" i="1" s="1"/>
  <c r="K249" i="1"/>
  <c r="K248" i="1" s="1"/>
  <c r="H249" i="1"/>
  <c r="H248" i="1" s="1"/>
  <c r="I157" i="1"/>
  <c r="L359" i="1"/>
  <c r="H285" i="1"/>
  <c r="H282" i="1" s="1"/>
  <c r="J282" i="1"/>
  <c r="L266" i="1"/>
  <c r="N266" i="1" s="1"/>
  <c r="L265" i="1"/>
  <c r="N265" i="1" s="1"/>
  <c r="L257" i="1"/>
  <c r="N257" i="1" s="1"/>
  <c r="M249" i="1"/>
  <c r="M248" i="1" s="1"/>
  <c r="J249" i="1"/>
  <c r="J248" i="1" s="1"/>
  <c r="G249" i="1"/>
  <c r="G248" i="1" s="1"/>
  <c r="G239" i="1" s="1"/>
  <c r="L234" i="1"/>
  <c r="N234" i="1" s="1"/>
  <c r="L233" i="1"/>
  <c r="N233" i="1" s="1"/>
  <c r="J223" i="1"/>
  <c r="I221" i="1"/>
  <c r="L217" i="1"/>
  <c r="L216" i="1" s="1"/>
  <c r="J216" i="1"/>
  <c r="J194" i="1"/>
  <c r="J193" i="1" s="1"/>
  <c r="J554" i="1" s="1"/>
  <c r="K194" i="1"/>
  <c r="K193" i="1" s="1"/>
  <c r="K554" i="1" s="1"/>
  <c r="H194" i="1"/>
  <c r="H193" i="1" s="1"/>
  <c r="H554" i="1" s="1"/>
  <c r="L190" i="1"/>
  <c r="N190" i="1" s="1"/>
  <c r="N183" i="1"/>
  <c r="J179" i="1"/>
  <c r="J174" i="1" s="1"/>
  <c r="J173" i="1" s="1"/>
  <c r="G179" i="1"/>
  <c r="N178" i="1"/>
  <c r="I163" i="1"/>
  <c r="I128" i="1"/>
  <c r="I127" i="1" s="1"/>
  <c r="L115" i="1"/>
  <c r="N115" i="1" s="1"/>
  <c r="M112" i="1"/>
  <c r="I113" i="1"/>
  <c r="L79" i="1"/>
  <c r="L78" i="1" s="1"/>
  <c r="I79" i="1"/>
  <c r="I78" i="1" s="1"/>
  <c r="I70" i="1" s="1"/>
  <c r="N74" i="1"/>
  <c r="J61" i="1"/>
  <c r="G61" i="1"/>
  <c r="H61" i="1"/>
  <c r="L52" i="1"/>
  <c r="N52" i="1" s="1"/>
  <c r="G51" i="1"/>
  <c r="N32" i="1"/>
  <c r="I31" i="1"/>
  <c r="I28" i="1"/>
  <c r="I27" i="1" s="1"/>
  <c r="I233" i="1"/>
  <c r="I217" i="1"/>
  <c r="I98" i="1"/>
  <c r="I97" i="1" s="1"/>
  <c r="M51" i="1"/>
  <c r="J22" i="1"/>
  <c r="K445" i="1"/>
  <c r="K444" i="1" s="1"/>
  <c r="N449" i="1"/>
  <c r="M445" i="1"/>
  <c r="M444" i="1" s="1"/>
  <c r="J445" i="1"/>
  <c r="J444" i="1" s="1"/>
  <c r="G445" i="1"/>
  <c r="G444" i="1" s="1"/>
  <c r="J535" i="1"/>
  <c r="J593" i="1" s="1"/>
  <c r="J594" i="1"/>
  <c r="H535" i="1"/>
  <c r="H593" i="1" s="1"/>
  <c r="H594" i="1"/>
  <c r="L538" i="1"/>
  <c r="I538" i="1"/>
  <c r="I537" i="1" s="1"/>
  <c r="I536" i="1" s="1"/>
  <c r="H530" i="1"/>
  <c r="H529" i="1" s="1"/>
  <c r="H528" i="1" s="1"/>
  <c r="L519" i="1"/>
  <c r="L506" i="1"/>
  <c r="L499" i="1"/>
  <c r="N500" i="1"/>
  <c r="H476" i="1"/>
  <c r="I476" i="1" s="1"/>
  <c r="I477" i="1"/>
  <c r="N472" i="1"/>
  <c r="L471" i="1"/>
  <c r="L467" i="1" s="1"/>
  <c r="L445" i="1"/>
  <c r="N446" i="1"/>
  <c r="L440" i="1"/>
  <c r="L405" i="1"/>
  <c r="N405" i="1" s="1"/>
  <c r="J404" i="1"/>
  <c r="L404" i="1" s="1"/>
  <c r="N404" i="1" s="1"/>
  <c r="I371" i="1"/>
  <c r="I367" i="1" s="1"/>
  <c r="G576" i="1"/>
  <c r="L515" i="1"/>
  <c r="N515" i="1" s="1"/>
  <c r="L513" i="1"/>
  <c r="N513" i="1" s="1"/>
  <c r="I499" i="1"/>
  <c r="I498" i="1" s="1"/>
  <c r="J476" i="1"/>
  <c r="L477" i="1"/>
  <c r="N477" i="1" s="1"/>
  <c r="G475" i="1"/>
  <c r="L463" i="1"/>
  <c r="N463" i="1" s="1"/>
  <c r="N464" i="1"/>
  <c r="L409" i="1"/>
  <c r="J408" i="1"/>
  <c r="N479" i="1"/>
  <c r="N473" i="1"/>
  <c r="N465" i="1"/>
  <c r="L453" i="1"/>
  <c r="N452" i="1"/>
  <c r="N447" i="1"/>
  <c r="L441" i="1"/>
  <c r="N441" i="1" s="1"/>
  <c r="L414" i="1"/>
  <c r="N414" i="1" s="1"/>
  <c r="I410" i="1"/>
  <c r="M408" i="1"/>
  <c r="K408" i="1"/>
  <c r="I399" i="1"/>
  <c r="I398" i="1" s="1"/>
  <c r="M399" i="1"/>
  <c r="M398" i="1" s="1"/>
  <c r="K399" i="1"/>
  <c r="K398" i="1" s="1"/>
  <c r="I395" i="1"/>
  <c r="H395" i="1"/>
  <c r="L333" i="1"/>
  <c r="L319" i="1"/>
  <c r="N319" i="1" s="1"/>
  <c r="N320" i="1"/>
  <c r="J306" i="1"/>
  <c r="H306" i="1"/>
  <c r="L294" i="1"/>
  <c r="I294" i="1"/>
  <c r="J161" i="1"/>
  <c r="J162" i="1"/>
  <c r="L163" i="1"/>
  <c r="N163" i="1" s="1"/>
  <c r="G417" i="1"/>
  <c r="G585" i="1" s="1"/>
  <c r="L413" i="1"/>
  <c r="N413" i="1" s="1"/>
  <c r="G413" i="1"/>
  <c r="L410" i="1"/>
  <c r="N410" i="1" s="1"/>
  <c r="G408" i="1"/>
  <c r="I409" i="1"/>
  <c r="G404" i="1"/>
  <c r="L400" i="1"/>
  <c r="L395" i="1"/>
  <c r="J576" i="1"/>
  <c r="L371" i="1"/>
  <c r="L345" i="1"/>
  <c r="H319" i="1"/>
  <c r="H318" i="1" s="1"/>
  <c r="H314" i="1" s="1"/>
  <c r="I320" i="1"/>
  <c r="I319" i="1" s="1"/>
  <c r="L318" i="1"/>
  <c r="K306" i="1"/>
  <c r="I289" i="1"/>
  <c r="I285" i="1" s="1"/>
  <c r="N267" i="1"/>
  <c r="N258" i="1"/>
  <c r="L255" i="1"/>
  <c r="L243" i="1"/>
  <c r="I243" i="1"/>
  <c r="I242" i="1" s="1"/>
  <c r="I241" i="1" s="1"/>
  <c r="I240" i="1" s="1"/>
  <c r="I234" i="1"/>
  <c r="L230" i="1"/>
  <c r="N230" i="1" s="1"/>
  <c r="N218" i="1"/>
  <c r="L215" i="1"/>
  <c r="N215" i="1" s="1"/>
  <c r="I215" i="1"/>
  <c r="I210" i="1" s="1"/>
  <c r="I209" i="1" s="1"/>
  <c r="I208" i="1" s="1"/>
  <c r="L197" i="1"/>
  <c r="L195" i="1"/>
  <c r="N195" i="1" s="1"/>
  <c r="I190" i="1"/>
  <c r="L189" i="1"/>
  <c r="G189" i="1"/>
  <c r="M179" i="1"/>
  <c r="M174" i="1" s="1"/>
  <c r="M173" i="1" s="1"/>
  <c r="K179" i="1"/>
  <c r="K174" i="1" s="1"/>
  <c r="K173" i="1" s="1"/>
  <c r="K162" i="1"/>
  <c r="K598" i="1" s="1"/>
  <c r="G162" i="1"/>
  <c r="G161" i="1"/>
  <c r="I158" i="1"/>
  <c r="L149" i="1"/>
  <c r="L148" i="1" s="1"/>
  <c r="K144" i="1"/>
  <c r="K139" i="1" s="1"/>
  <c r="K123" i="1" s="1"/>
  <c r="L145" i="1"/>
  <c r="L141" i="1"/>
  <c r="N142" i="1"/>
  <c r="M123" i="1"/>
  <c r="K203" i="1"/>
  <c r="K555" i="1" s="1"/>
  <c r="L206" i="1"/>
  <c r="L201" i="1"/>
  <c r="N201" i="1" s="1"/>
  <c r="I197" i="1"/>
  <c r="I194" i="1" s="1"/>
  <c r="L180" i="1"/>
  <c r="N180" i="1" s="1"/>
  <c r="L176" i="1"/>
  <c r="N177" i="1"/>
  <c r="L164" i="1"/>
  <c r="N164" i="1" s="1"/>
  <c r="H161" i="1"/>
  <c r="H597" i="1" s="1"/>
  <c r="H162" i="1"/>
  <c r="H598" i="1" s="1"/>
  <c r="L158" i="1"/>
  <c r="N158" i="1" s="1"/>
  <c r="L157" i="1"/>
  <c r="L152" i="1" s="1"/>
  <c r="L136" i="1"/>
  <c r="N136" i="1" s="1"/>
  <c r="J135" i="1"/>
  <c r="L128" i="1"/>
  <c r="L125" i="1"/>
  <c r="H117" i="1"/>
  <c r="I117" i="1" s="1"/>
  <c r="G112" i="1"/>
  <c r="H112" i="1"/>
  <c r="H106" i="1" s="1"/>
  <c r="L109" i="1"/>
  <c r="N110" i="1"/>
  <c r="L98" i="1"/>
  <c r="I93" i="1"/>
  <c r="I82" i="1"/>
  <c r="J580" i="1"/>
  <c r="G580" i="1"/>
  <c r="L72" i="1"/>
  <c r="N73" i="1"/>
  <c r="L58" i="1"/>
  <c r="N59" i="1"/>
  <c r="J139" i="1"/>
  <c r="H139" i="1"/>
  <c r="L137" i="1"/>
  <c r="N137" i="1" s="1"/>
  <c r="G135" i="1"/>
  <c r="I136" i="1"/>
  <c r="L120" i="1"/>
  <c r="N120" i="1" s="1"/>
  <c r="L118" i="1"/>
  <c r="N118" i="1" s="1"/>
  <c r="J117" i="1"/>
  <c r="L117" i="1" s="1"/>
  <c r="N117" i="1" s="1"/>
  <c r="K112" i="1"/>
  <c r="L93" i="1"/>
  <c r="N93" i="1" s="1"/>
  <c r="K78" i="1"/>
  <c r="K70" i="1" s="1"/>
  <c r="I54" i="1"/>
  <c r="H54" i="1"/>
  <c r="H51" i="1" s="1"/>
  <c r="I52" i="1"/>
  <c r="I51" i="1" s="1"/>
  <c r="M61" i="1"/>
  <c r="K61" i="1"/>
  <c r="H58" i="1"/>
  <c r="H57" i="1" s="1"/>
  <c r="I59" i="1"/>
  <c r="I58" i="1" s="1"/>
  <c r="I57" i="1" s="1"/>
  <c r="L54" i="1"/>
  <c r="N54" i="1" s="1"/>
  <c r="L28" i="1"/>
  <c r="L27" i="1" s="1"/>
  <c r="L25" i="1"/>
  <c r="H55" i="6"/>
  <c r="H57" i="6"/>
  <c r="H59" i="6"/>
  <c r="H61" i="6"/>
  <c r="H33" i="6"/>
  <c r="H13" i="6"/>
  <c r="D61" i="6"/>
  <c r="D59" i="6"/>
  <c r="D57" i="6"/>
  <c r="D55" i="6"/>
  <c r="G51" i="6"/>
  <c r="D49" i="6"/>
  <c r="E47" i="6"/>
  <c r="G47" i="6" s="1"/>
  <c r="E46" i="6"/>
  <c r="G46" i="6" s="1"/>
  <c r="E45" i="6"/>
  <c r="G45" i="6" s="1"/>
  <c r="D44" i="6"/>
  <c r="D41" i="6"/>
  <c r="D35" i="6"/>
  <c r="G34" i="6"/>
  <c r="G33" i="6" s="1"/>
  <c r="F33" i="6"/>
  <c r="E33" i="6"/>
  <c r="G30" i="6"/>
  <c r="D29" i="6"/>
  <c r="E25" i="6"/>
  <c r="G25" i="6" s="1"/>
  <c r="D24" i="6"/>
  <c r="E21" i="6"/>
  <c r="G21" i="6" s="1"/>
  <c r="D20" i="6"/>
  <c r="D18" i="6"/>
  <c r="G15" i="6"/>
  <c r="D9" i="6"/>
  <c r="E15" i="4"/>
  <c r="D33" i="4"/>
  <c r="D63" i="4"/>
  <c r="D15" i="4"/>
  <c r="D9" i="4" s="1"/>
  <c r="F51" i="4"/>
  <c r="D47" i="4"/>
  <c r="F47" i="4" s="1"/>
  <c r="D46" i="4"/>
  <c r="F46" i="4" s="1"/>
  <c r="D45" i="4"/>
  <c r="F45" i="4" s="1"/>
  <c r="F34" i="4"/>
  <c r="F33" i="4" s="1"/>
  <c r="E33" i="4"/>
  <c r="F30" i="4"/>
  <c r="D25" i="4"/>
  <c r="F25" i="4" s="1"/>
  <c r="D21" i="4"/>
  <c r="F21" i="4" s="1"/>
  <c r="E9" i="4"/>
  <c r="H49" i="6"/>
  <c r="J21" i="3"/>
  <c r="J19" i="3"/>
  <c r="J17" i="3"/>
  <c r="J15" i="3"/>
  <c r="J13" i="3"/>
  <c r="I22" i="3"/>
  <c r="I21" i="3" s="1"/>
  <c r="I20" i="3"/>
  <c r="I19" i="3" s="1"/>
  <c r="I18" i="3"/>
  <c r="I17" i="3" s="1"/>
  <c r="I16" i="3"/>
  <c r="I15" i="3" s="1"/>
  <c r="I14" i="3"/>
  <c r="I13" i="3" s="1"/>
  <c r="I12" i="3"/>
  <c r="I11" i="3" s="1"/>
  <c r="I10" i="3" s="1"/>
  <c r="E55" i="4"/>
  <c r="E44" i="4"/>
  <c r="D32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I10" i="2"/>
  <c r="G10" i="2"/>
  <c r="G9" i="2"/>
  <c r="F32" i="4" l="1"/>
  <c r="D29" i="4"/>
  <c r="K586" i="1"/>
  <c r="J313" i="1"/>
  <c r="G38" i="6"/>
  <c r="F63" i="4"/>
  <c r="F61" i="4" s="1"/>
  <c r="F38" i="4"/>
  <c r="F22" i="4"/>
  <c r="I282" i="1"/>
  <c r="I239" i="1" s="1"/>
  <c r="I561" i="1" s="1"/>
  <c r="L306" i="1"/>
  <c r="L298" i="1" s="1"/>
  <c r="L293" i="1" s="1"/>
  <c r="M374" i="1"/>
  <c r="M366" i="1" s="1"/>
  <c r="G527" i="1"/>
  <c r="H596" i="1"/>
  <c r="N79" i="1"/>
  <c r="G21" i="1"/>
  <c r="G11" i="1" s="1"/>
  <c r="I306" i="1"/>
  <c r="I298" i="1" s="1"/>
  <c r="M570" i="1"/>
  <c r="G374" i="1"/>
  <c r="G366" i="1" s="1"/>
  <c r="J106" i="1"/>
  <c r="H21" i="1"/>
  <c r="K106" i="1"/>
  <c r="N217" i="1"/>
  <c r="L321" i="1"/>
  <c r="H374" i="1"/>
  <c r="K374" i="1"/>
  <c r="M592" i="1"/>
  <c r="M21" i="1"/>
  <c r="J21" i="1"/>
  <c r="J11" i="1" s="1"/>
  <c r="J596" i="1"/>
  <c r="K21" i="1"/>
  <c r="K11" i="1" s="1"/>
  <c r="I374" i="1"/>
  <c r="G443" i="1"/>
  <c r="G590" i="1" s="1"/>
  <c r="K443" i="1"/>
  <c r="G336" i="1"/>
  <c r="G571" i="1" s="1"/>
  <c r="I336" i="1"/>
  <c r="H443" i="1"/>
  <c r="H439" i="1" s="1"/>
  <c r="J443" i="1"/>
  <c r="J590" i="1" s="1"/>
  <c r="I443" i="1"/>
  <c r="I439" i="1" s="1"/>
  <c r="M443" i="1"/>
  <c r="M590" i="1" s="1"/>
  <c r="I223" i="1"/>
  <c r="L282" i="1"/>
  <c r="N282" i="1" s="1"/>
  <c r="J374" i="1"/>
  <c r="J366" i="1" s="1"/>
  <c r="N436" i="1"/>
  <c r="L435" i="1"/>
  <c r="L418" i="1" s="1"/>
  <c r="I23" i="1"/>
  <c r="I61" i="1"/>
  <c r="J123" i="1"/>
  <c r="I491" i="1"/>
  <c r="I490" i="1" s="1"/>
  <c r="M586" i="1"/>
  <c r="H11" i="1"/>
  <c r="I81" i="1"/>
  <c r="I580" i="1" s="1"/>
  <c r="K239" i="1"/>
  <c r="K561" i="1" s="1"/>
  <c r="H14" i="6"/>
  <c r="F64" i="4"/>
  <c r="M11" i="1"/>
  <c r="J239" i="1"/>
  <c r="J561" i="1" s="1"/>
  <c r="H239" i="1"/>
  <c r="H561" i="1" s="1"/>
  <c r="I152" i="1"/>
  <c r="I151" i="1" s="1"/>
  <c r="N82" i="1"/>
  <c r="M239" i="1"/>
  <c r="M561" i="1" s="1"/>
  <c r="K298" i="1"/>
  <c r="K567" i="1" s="1"/>
  <c r="N318" i="1"/>
  <c r="L314" i="1"/>
  <c r="N314" i="1" s="1"/>
  <c r="H298" i="1"/>
  <c r="H293" i="1" s="1"/>
  <c r="H565" i="1" s="1"/>
  <c r="J298" i="1"/>
  <c r="J567" i="1" s="1"/>
  <c r="N359" i="1"/>
  <c r="G567" i="1"/>
  <c r="E565" i="1" s="1"/>
  <c r="M298" i="1"/>
  <c r="M293" i="1" s="1"/>
  <c r="M565" i="1" s="1"/>
  <c r="N371" i="1"/>
  <c r="L367" i="1"/>
  <c r="L576" i="1" s="1"/>
  <c r="N481" i="1"/>
  <c r="H595" i="1"/>
  <c r="I466" i="1"/>
  <c r="I595" i="1" s="1"/>
  <c r="N435" i="1"/>
  <c r="N487" i="1"/>
  <c r="K590" i="1"/>
  <c r="I404" i="1"/>
  <c r="I366" i="1" s="1"/>
  <c r="N529" i="1"/>
  <c r="L528" i="1"/>
  <c r="I405" i="1"/>
  <c r="G293" i="1"/>
  <c r="G565" i="1" s="1"/>
  <c r="I216" i="1"/>
  <c r="M106" i="1"/>
  <c r="M591" i="1" s="1"/>
  <c r="H203" i="1"/>
  <c r="J147" i="1"/>
  <c r="L193" i="1"/>
  <c r="L554" i="1" s="1"/>
  <c r="N250" i="1"/>
  <c r="I179" i="1"/>
  <c r="G561" i="1"/>
  <c r="L61" i="1"/>
  <c r="N61" i="1" s="1"/>
  <c r="G174" i="1"/>
  <c r="I22" i="1"/>
  <c r="J203" i="1"/>
  <c r="J555" i="1" s="1"/>
  <c r="N171" i="1"/>
  <c r="L170" i="1"/>
  <c r="H600" i="1"/>
  <c r="M313" i="1"/>
  <c r="M568" i="1" s="1"/>
  <c r="H123" i="1"/>
  <c r="I193" i="1"/>
  <c r="I554" i="1" s="1"/>
  <c r="L210" i="1"/>
  <c r="L209" i="1" s="1"/>
  <c r="L226" i="1"/>
  <c r="L223" i="1" s="1"/>
  <c r="N223" i="1" s="1"/>
  <c r="L466" i="1"/>
  <c r="N466" i="1" s="1"/>
  <c r="I557" i="1"/>
  <c r="G151" i="1"/>
  <c r="G570" i="1"/>
  <c r="K313" i="1"/>
  <c r="K568" i="1" s="1"/>
  <c r="L179" i="1"/>
  <c r="N179" i="1" s="1"/>
  <c r="J571" i="1"/>
  <c r="J573" i="1"/>
  <c r="K366" i="1"/>
  <c r="N27" i="1"/>
  <c r="N28" i="1"/>
  <c r="N66" i="1"/>
  <c r="L578" i="1"/>
  <c r="J105" i="1"/>
  <c r="J591" i="1"/>
  <c r="I135" i="1"/>
  <c r="G559" i="1"/>
  <c r="L51" i="1"/>
  <c r="N58" i="1"/>
  <c r="L57" i="1"/>
  <c r="N57" i="1" s="1"/>
  <c r="L71" i="1"/>
  <c r="N71" i="1" s="1"/>
  <c r="N72" i="1"/>
  <c r="N98" i="1"/>
  <c r="L97" i="1"/>
  <c r="N97" i="1" s="1"/>
  <c r="L108" i="1"/>
  <c r="N109" i="1"/>
  <c r="I112" i="1"/>
  <c r="I106" i="1" s="1"/>
  <c r="G106" i="1"/>
  <c r="L124" i="1"/>
  <c r="N125" i="1"/>
  <c r="G123" i="1"/>
  <c r="J151" i="1"/>
  <c r="J568" i="1" s="1"/>
  <c r="J570" i="1"/>
  <c r="L175" i="1"/>
  <c r="N175" i="1" s="1"/>
  <c r="N176" i="1"/>
  <c r="L205" i="1"/>
  <c r="N206" i="1"/>
  <c r="L112" i="1"/>
  <c r="N149" i="1"/>
  <c r="I161" i="1"/>
  <c r="I597" i="1" s="1"/>
  <c r="G597" i="1"/>
  <c r="K600" i="1"/>
  <c r="I189" i="1"/>
  <c r="G553" i="1"/>
  <c r="L194" i="1"/>
  <c r="N194" i="1" s="1"/>
  <c r="N197" i="1"/>
  <c r="N255" i="1"/>
  <c r="L344" i="1"/>
  <c r="N345" i="1"/>
  <c r="N395" i="1"/>
  <c r="I417" i="1"/>
  <c r="I585" i="1" s="1"/>
  <c r="I586" i="1"/>
  <c r="L161" i="1"/>
  <c r="J597" i="1"/>
  <c r="J600" i="1"/>
  <c r="I566" i="1"/>
  <c r="N294" i="1"/>
  <c r="L566" i="1"/>
  <c r="G313" i="1"/>
  <c r="G569" i="1"/>
  <c r="G573" i="1"/>
  <c r="E571" i="1" s="1"/>
  <c r="L476" i="1"/>
  <c r="N476" i="1" s="1"/>
  <c r="J475" i="1"/>
  <c r="K480" i="1"/>
  <c r="K579" i="1"/>
  <c r="K490" i="1"/>
  <c r="K581" i="1" s="1"/>
  <c r="K582" i="1"/>
  <c r="H490" i="1"/>
  <c r="H581" i="1" s="1"/>
  <c r="H582" i="1"/>
  <c r="I576" i="1"/>
  <c r="N440" i="1"/>
  <c r="L589" i="1"/>
  <c r="L444" i="1"/>
  <c r="N444" i="1" s="1"/>
  <c r="N445" i="1"/>
  <c r="G480" i="1"/>
  <c r="G579" i="1"/>
  <c r="M480" i="1"/>
  <c r="M579" i="1"/>
  <c r="M490" i="1"/>
  <c r="M581" i="1" s="1"/>
  <c r="M582" i="1"/>
  <c r="N506" i="1"/>
  <c r="L505" i="1"/>
  <c r="I529" i="1"/>
  <c r="I528" i="1" s="1"/>
  <c r="L24" i="1"/>
  <c r="L23" i="1" s="1"/>
  <c r="N25" i="1"/>
  <c r="N78" i="1"/>
  <c r="K105" i="1"/>
  <c r="K591" i="1"/>
  <c r="H105" i="1"/>
  <c r="H591" i="1"/>
  <c r="N128" i="1"/>
  <c r="L127" i="1"/>
  <c r="L135" i="1"/>
  <c r="J559" i="1"/>
  <c r="N157" i="1"/>
  <c r="L140" i="1"/>
  <c r="N140" i="1" s="1"/>
  <c r="N141" i="1"/>
  <c r="L144" i="1"/>
  <c r="N145" i="1"/>
  <c r="I162" i="1"/>
  <c r="I598" i="1" s="1"/>
  <c r="G598" i="1"/>
  <c r="E597" i="1" s="1"/>
  <c r="M600" i="1"/>
  <c r="N189" i="1"/>
  <c r="L553" i="1"/>
  <c r="L242" i="1"/>
  <c r="N243" i="1"/>
  <c r="H313" i="1"/>
  <c r="H568" i="1" s="1"/>
  <c r="H569" i="1"/>
  <c r="K571" i="1"/>
  <c r="K573" i="1"/>
  <c r="L399" i="1"/>
  <c r="N400" i="1"/>
  <c r="I413" i="1"/>
  <c r="I408" i="1" s="1"/>
  <c r="G583" i="1"/>
  <c r="L162" i="1"/>
  <c r="J598" i="1"/>
  <c r="N216" i="1"/>
  <c r="L248" i="1"/>
  <c r="N248" i="1" s="1"/>
  <c r="N249" i="1"/>
  <c r="I318" i="1"/>
  <c r="I314" i="1" s="1"/>
  <c r="N333" i="1"/>
  <c r="N321" i="1"/>
  <c r="M571" i="1"/>
  <c r="M573" i="1"/>
  <c r="H366" i="1"/>
  <c r="L450" i="1"/>
  <c r="N453" i="1"/>
  <c r="L569" i="1"/>
  <c r="L408" i="1"/>
  <c r="N408" i="1" s="1"/>
  <c r="N409" i="1"/>
  <c r="J417" i="1"/>
  <c r="J585" i="1" s="1"/>
  <c r="J586" i="1"/>
  <c r="H480" i="1"/>
  <c r="H579" i="1"/>
  <c r="J527" i="1"/>
  <c r="J592" i="1"/>
  <c r="N471" i="1"/>
  <c r="H475" i="1"/>
  <c r="I475" i="1" s="1"/>
  <c r="J480" i="1"/>
  <c r="J579" i="1"/>
  <c r="G490" i="1"/>
  <c r="G581" i="1" s="1"/>
  <c r="G582" i="1"/>
  <c r="J490" i="1"/>
  <c r="J581" i="1" s="1"/>
  <c r="J582" i="1"/>
  <c r="N499" i="1"/>
  <c r="L498" i="1"/>
  <c r="L518" i="1"/>
  <c r="N519" i="1"/>
  <c r="I594" i="1"/>
  <c r="I535" i="1"/>
  <c r="I593" i="1" s="1"/>
  <c r="L537" i="1"/>
  <c r="L536" i="1" s="1"/>
  <c r="N538" i="1"/>
  <c r="G32" i="6"/>
  <c r="F55" i="6"/>
  <c r="D65" i="6"/>
  <c r="H29" i="6"/>
  <c r="G64" i="6"/>
  <c r="G63" i="6"/>
  <c r="G61" i="6" s="1"/>
  <c r="G50" i="6"/>
  <c r="G22" i="6"/>
  <c r="F50" i="4"/>
  <c r="F15" i="4"/>
  <c r="I21" i="2"/>
  <c r="I9" i="2" s="1"/>
  <c r="H44" i="6"/>
  <c r="H18" i="6"/>
  <c r="H10" i="6"/>
  <c r="F59" i="6"/>
  <c r="G16" i="6"/>
  <c r="G40" i="6"/>
  <c r="I9" i="3"/>
  <c r="F10" i="4"/>
  <c r="J9" i="2"/>
  <c r="F40" i="4"/>
  <c r="E18" i="6"/>
  <c r="F57" i="6"/>
  <c r="E61" i="6"/>
  <c r="F29" i="6"/>
  <c r="E29" i="6"/>
  <c r="F44" i="6"/>
  <c r="E55" i="6"/>
  <c r="G54" i="6"/>
  <c r="F16" i="4"/>
  <c r="F11" i="4"/>
  <c r="E20" i="4"/>
  <c r="E41" i="4"/>
  <c r="F43" i="4"/>
  <c r="D41" i="4"/>
  <c r="F54" i="4"/>
  <c r="G55" i="6" l="1"/>
  <c r="F41" i="6"/>
  <c r="H20" i="6"/>
  <c r="N306" i="1"/>
  <c r="E24" i="4"/>
  <c r="F26" i="4"/>
  <c r="I567" i="1"/>
  <c r="I293" i="1"/>
  <c r="I565" i="1" s="1"/>
  <c r="L491" i="1"/>
  <c r="I582" i="1"/>
  <c r="L443" i="1"/>
  <c r="I21" i="1"/>
  <c r="I11" i="1" s="1"/>
  <c r="I579" i="1"/>
  <c r="G577" i="1"/>
  <c r="E575" i="1" s="1"/>
  <c r="I203" i="1"/>
  <c r="I555" i="1" s="1"/>
  <c r="M188" i="1"/>
  <c r="M552" i="1" s="1"/>
  <c r="G600" i="1"/>
  <c r="E599" i="1" s="1"/>
  <c r="G173" i="1"/>
  <c r="G599" i="1" s="1"/>
  <c r="I571" i="1"/>
  <c r="J439" i="1"/>
  <c r="J588" i="1" s="1"/>
  <c r="G568" i="1"/>
  <c r="I590" i="1"/>
  <c r="H590" i="1"/>
  <c r="K439" i="1"/>
  <c r="K588" i="1" s="1"/>
  <c r="H188" i="1"/>
  <c r="H187" i="1" s="1"/>
  <c r="J577" i="1"/>
  <c r="H555" i="1"/>
  <c r="M439" i="1"/>
  <c r="J293" i="1"/>
  <c r="J565" i="1" s="1"/>
  <c r="I570" i="1"/>
  <c r="K293" i="1"/>
  <c r="K565" i="1" s="1"/>
  <c r="E41" i="6"/>
  <c r="G14" i="6"/>
  <c r="E35" i="4"/>
  <c r="H24" i="6"/>
  <c r="E57" i="4"/>
  <c r="L70" i="1"/>
  <c r="D57" i="4"/>
  <c r="D18" i="4"/>
  <c r="F24" i="6"/>
  <c r="E18" i="4"/>
  <c r="L81" i="1"/>
  <c r="M567" i="1"/>
  <c r="H567" i="1"/>
  <c r="N505" i="1"/>
  <c r="I573" i="1"/>
  <c r="N226" i="1"/>
  <c r="M105" i="1"/>
  <c r="M10" i="1" s="1"/>
  <c r="L174" i="1"/>
  <c r="L480" i="1"/>
  <c r="N480" i="1" s="1"/>
  <c r="L595" i="1"/>
  <c r="K10" i="1"/>
  <c r="G439" i="1"/>
  <c r="N193" i="1"/>
  <c r="I174" i="1"/>
  <c r="M577" i="1"/>
  <c r="N210" i="1"/>
  <c r="K188" i="1"/>
  <c r="K552" i="1" s="1"/>
  <c r="G188" i="1"/>
  <c r="G187" i="1" s="1"/>
  <c r="M599" i="1"/>
  <c r="M167" i="1"/>
  <c r="E568" i="1"/>
  <c r="J599" i="1"/>
  <c r="J167" i="1"/>
  <c r="K599" i="1"/>
  <c r="K167" i="1"/>
  <c r="K577" i="1"/>
  <c r="I167" i="1"/>
  <c r="J188" i="1"/>
  <c r="J552" i="1" s="1"/>
  <c r="N170" i="1"/>
  <c r="L169" i="1"/>
  <c r="G167" i="1"/>
  <c r="H599" i="1"/>
  <c r="H167" i="1"/>
  <c r="M575" i="1"/>
  <c r="E581" i="1"/>
  <c r="K575" i="1"/>
  <c r="G575" i="1"/>
  <c r="H577" i="1"/>
  <c r="I480" i="1"/>
  <c r="N518" i="1"/>
  <c r="L517" i="1"/>
  <c r="I581" i="1"/>
  <c r="L208" i="1"/>
  <c r="N208" i="1" s="1"/>
  <c r="N209" i="1"/>
  <c r="L600" i="1"/>
  <c r="N537" i="1"/>
  <c r="N498" i="1"/>
  <c r="N467" i="1"/>
  <c r="L596" i="1"/>
  <c r="N528" i="1"/>
  <c r="L527" i="1"/>
  <c r="L592" i="1"/>
  <c r="N418" i="1"/>
  <c r="L417" i="1"/>
  <c r="L586" i="1"/>
  <c r="L313" i="1"/>
  <c r="N313" i="1" s="1"/>
  <c r="N450" i="1"/>
  <c r="L139" i="1"/>
  <c r="L123" i="1" s="1"/>
  <c r="N144" i="1"/>
  <c r="N152" i="1"/>
  <c r="L151" i="1"/>
  <c r="L570" i="1"/>
  <c r="N135" i="1"/>
  <c r="L559" i="1"/>
  <c r="H592" i="1"/>
  <c r="H527" i="1"/>
  <c r="H588" i="1" s="1"/>
  <c r="I583" i="1"/>
  <c r="K474" i="1"/>
  <c r="I313" i="1"/>
  <c r="I568" i="1" s="1"/>
  <c r="I569" i="1"/>
  <c r="N161" i="1"/>
  <c r="L597" i="1"/>
  <c r="E552" i="1"/>
  <c r="J10" i="1"/>
  <c r="J575" i="1"/>
  <c r="L204" i="1"/>
  <c r="N204" i="1" s="1"/>
  <c r="N205" i="1"/>
  <c r="N124" i="1"/>
  <c r="I105" i="1"/>
  <c r="I591" i="1"/>
  <c r="L107" i="1"/>
  <c r="N107" i="1" s="1"/>
  <c r="N108" i="1"/>
  <c r="N51" i="1"/>
  <c r="I559" i="1"/>
  <c r="I123" i="1"/>
  <c r="G474" i="1"/>
  <c r="N162" i="1"/>
  <c r="L598" i="1"/>
  <c r="L398" i="1"/>
  <c r="L374" i="1" s="1"/>
  <c r="N399" i="1"/>
  <c r="L241" i="1"/>
  <c r="N242" i="1"/>
  <c r="N127" i="1"/>
  <c r="L557" i="1"/>
  <c r="N24" i="1"/>
  <c r="M474" i="1"/>
  <c r="J474" i="1"/>
  <c r="L475" i="1"/>
  <c r="I577" i="1"/>
  <c r="N293" i="1"/>
  <c r="L565" i="1"/>
  <c r="N367" i="1"/>
  <c r="N362" i="1"/>
  <c r="L574" i="1"/>
  <c r="L343" i="1"/>
  <c r="N344" i="1"/>
  <c r="N298" i="1"/>
  <c r="L567" i="1"/>
  <c r="I553" i="1"/>
  <c r="N112" i="1"/>
  <c r="G105" i="1"/>
  <c r="G591" i="1"/>
  <c r="E588" i="1" s="1"/>
  <c r="H10" i="1"/>
  <c r="H575" i="1"/>
  <c r="F14" i="4"/>
  <c r="F17" i="4"/>
  <c r="F42" i="4"/>
  <c r="F41" i="4" s="1"/>
  <c r="F37" i="4"/>
  <c r="F49" i="6"/>
  <c r="G43" i="6"/>
  <c r="G42" i="6"/>
  <c r="G58" i="6"/>
  <c r="G57" i="6" s="1"/>
  <c r="E57" i="6"/>
  <c r="G56" i="6"/>
  <c r="H9" i="6"/>
  <c r="G31" i="6"/>
  <c r="G29" i="6" s="1"/>
  <c r="F12" i="4"/>
  <c r="G17" i="6"/>
  <c r="G13" i="6"/>
  <c r="H35" i="6"/>
  <c r="H41" i="6"/>
  <c r="E61" i="4"/>
  <c r="G12" i="6"/>
  <c r="G28" i="6"/>
  <c r="G36" i="6"/>
  <c r="G53" i="6"/>
  <c r="F39" i="4"/>
  <c r="F9" i="4" l="1"/>
  <c r="L342" i="1"/>
  <c r="L336" i="1" s="1"/>
  <c r="I188" i="1"/>
  <c r="I187" i="1" s="1"/>
  <c r="M588" i="1"/>
  <c r="M187" i="1"/>
  <c r="I173" i="1"/>
  <c r="I599" i="1" s="1"/>
  <c r="N174" i="1"/>
  <c r="L173" i="1"/>
  <c r="N173" i="1" s="1"/>
  <c r="I10" i="1"/>
  <c r="H552" i="1"/>
  <c r="G62" i="6"/>
  <c r="F62" i="4"/>
  <c r="D61" i="4"/>
  <c r="F19" i="4"/>
  <c r="F18" i="4" s="1"/>
  <c r="E49" i="4"/>
  <c r="E65" i="4" s="1"/>
  <c r="F58" i="4"/>
  <c r="F57" i="4" s="1"/>
  <c r="D44" i="4"/>
  <c r="F44" i="4" s="1"/>
  <c r="F48" i="4"/>
  <c r="D55" i="4"/>
  <c r="F55" i="4" s="1"/>
  <c r="F56" i="4"/>
  <c r="F53" i="4"/>
  <c r="G552" i="1"/>
  <c r="K187" i="1"/>
  <c r="J187" i="1"/>
  <c r="I600" i="1"/>
  <c r="I575" i="1"/>
  <c r="G166" i="1"/>
  <c r="G122" i="1" s="1"/>
  <c r="G563" i="1"/>
  <c r="K166" i="1"/>
  <c r="K122" i="1" s="1"/>
  <c r="K563" i="1"/>
  <c r="K604" i="1" s="1"/>
  <c r="J166" i="1"/>
  <c r="J122" i="1" s="1"/>
  <c r="J563" i="1"/>
  <c r="J604" i="1" s="1"/>
  <c r="M166" i="1"/>
  <c r="M122" i="1" s="1"/>
  <c r="M563" i="1"/>
  <c r="H166" i="1"/>
  <c r="H122" i="1" s="1"/>
  <c r="H563" i="1"/>
  <c r="I563" i="1"/>
  <c r="N169" i="1"/>
  <c r="L168" i="1"/>
  <c r="L564" i="1" s="1"/>
  <c r="L147" i="1"/>
  <c r="N148" i="1"/>
  <c r="L106" i="1"/>
  <c r="L105" i="1" s="1"/>
  <c r="N105" i="1" s="1"/>
  <c r="N123" i="1"/>
  <c r="G10" i="1"/>
  <c r="G588" i="1"/>
  <c r="L22" i="1"/>
  <c r="L21" i="1" s="1"/>
  <c r="N23" i="1"/>
  <c r="N151" i="1"/>
  <c r="L568" i="1"/>
  <c r="N81" i="1"/>
  <c r="L580" i="1"/>
  <c r="N343" i="1"/>
  <c r="L240" i="1"/>
  <c r="L239" i="1" s="1"/>
  <c r="N241" i="1"/>
  <c r="N398" i="1"/>
  <c r="H474" i="1"/>
  <c r="E604" i="1"/>
  <c r="I527" i="1"/>
  <c r="I592" i="1"/>
  <c r="N443" i="1"/>
  <c r="L439" i="1"/>
  <c r="N439" i="1" s="1"/>
  <c r="L590" i="1"/>
  <c r="N527" i="1"/>
  <c r="N491" i="1"/>
  <c r="L490" i="1"/>
  <c r="L582" i="1"/>
  <c r="L203" i="1"/>
  <c r="N517" i="1"/>
  <c r="L583" i="1"/>
  <c r="N475" i="1"/>
  <c r="N70" i="1"/>
  <c r="L579" i="1"/>
  <c r="N139" i="1"/>
  <c r="N417" i="1"/>
  <c r="L585" i="1"/>
  <c r="L535" i="1"/>
  <c r="L594" i="1"/>
  <c r="N536" i="1"/>
  <c r="F52" i="4"/>
  <c r="D49" i="4"/>
  <c r="F49" i="4" s="1"/>
  <c r="F18" i="6"/>
  <c r="G19" i="6"/>
  <c r="G18" i="6" s="1"/>
  <c r="G26" i="6"/>
  <c r="G24" i="6" s="1"/>
  <c r="E24" i="6"/>
  <c r="G52" i="6"/>
  <c r="E49" i="6"/>
  <c r="G49" i="6" s="1"/>
  <c r="G60" i="6"/>
  <c r="E59" i="6"/>
  <c r="G59" i="6" s="1"/>
  <c r="H65" i="6"/>
  <c r="H67" i="6" s="1"/>
  <c r="G41" i="6"/>
  <c r="G11" i="6"/>
  <c r="G9" i="6" s="1"/>
  <c r="G23" i="6"/>
  <c r="E20" i="6"/>
  <c r="F35" i="6"/>
  <c r="E44" i="6"/>
  <c r="G48" i="6"/>
  <c r="F29" i="4"/>
  <c r="F9" i="6"/>
  <c r="G39" i="6"/>
  <c r="L599" i="1" l="1"/>
  <c r="H604" i="1"/>
  <c r="I552" i="1"/>
  <c r="I166" i="1"/>
  <c r="I122" i="1" s="1"/>
  <c r="M604" i="1"/>
  <c r="M607" i="1" s="1"/>
  <c r="M546" i="1"/>
  <c r="M548" i="1" s="1"/>
  <c r="K546" i="1"/>
  <c r="H546" i="1"/>
  <c r="H605" i="1" s="1"/>
  <c r="G546" i="1"/>
  <c r="G548" i="1" s="1"/>
  <c r="F36" i="4"/>
  <c r="F35" i="4" s="1"/>
  <c r="D35" i="4"/>
  <c r="F23" i="4"/>
  <c r="D20" i="4"/>
  <c r="F20" i="4" s="1"/>
  <c r="F65" i="4" s="1"/>
  <c r="F67" i="4" s="1"/>
  <c r="D59" i="4"/>
  <c r="F59" i="4" s="1"/>
  <c r="F60" i="4"/>
  <c r="F28" i="4"/>
  <c r="F24" i="4" s="1"/>
  <c r="D24" i="4"/>
  <c r="G604" i="1"/>
  <c r="J546" i="1"/>
  <c r="L474" i="1"/>
  <c r="N106" i="1"/>
  <c r="N147" i="1"/>
  <c r="L167" i="1"/>
  <c r="L563" i="1" s="1"/>
  <c r="N168" i="1"/>
  <c r="L591" i="1"/>
  <c r="N203" i="1"/>
  <c r="L555" i="1"/>
  <c r="N490" i="1"/>
  <c r="L581" i="1"/>
  <c r="L588" i="1"/>
  <c r="I588" i="1"/>
  <c r="I604" i="1" s="1"/>
  <c r="I607" i="1" s="1"/>
  <c r="I474" i="1"/>
  <c r="I546" i="1" s="1"/>
  <c r="L366" i="1"/>
  <c r="N366" i="1" s="1"/>
  <c r="N374" i="1"/>
  <c r="N342" i="1"/>
  <c r="L573" i="1"/>
  <c r="N535" i="1"/>
  <c r="L593" i="1"/>
  <c r="N240" i="1"/>
  <c r="N22" i="1"/>
  <c r="L11" i="1"/>
  <c r="E35" i="6"/>
  <c r="F65" i="6"/>
  <c r="G37" i="6"/>
  <c r="G35" i="6" s="1"/>
  <c r="G44" i="6"/>
  <c r="E65" i="6"/>
  <c r="M605" i="1" l="1"/>
  <c r="N474" i="1"/>
  <c r="K605" i="1"/>
  <c r="G607" i="1"/>
  <c r="J605" i="1"/>
  <c r="D65" i="4"/>
  <c r="G605" i="1"/>
  <c r="N167" i="1"/>
  <c r="L166" i="1"/>
  <c r="L122" i="1" s="1"/>
  <c r="N122" i="1" s="1"/>
  <c r="N21" i="1"/>
  <c r="L577" i="1"/>
  <c r="N336" i="1"/>
  <c r="L571" i="1"/>
  <c r="I548" i="1"/>
  <c r="I605" i="1"/>
  <c r="N239" i="1"/>
  <c r="L561" i="1"/>
  <c r="L188" i="1"/>
  <c r="G65" i="6"/>
  <c r="G67" i="6" s="1"/>
  <c r="L187" i="1" l="1"/>
  <c r="N187" i="1" s="1"/>
  <c r="N188" i="1"/>
  <c r="L552" i="1"/>
  <c r="N11" i="1"/>
  <c r="L10" i="1"/>
  <c r="L546" i="1" s="1"/>
  <c r="L548" i="1" s="1"/>
  <c r="L575" i="1"/>
  <c r="L604" i="1" l="1"/>
  <c r="L607" i="1" s="1"/>
  <c r="N10" i="1"/>
  <c r="L605" i="1" l="1"/>
  <c r="N546" i="1"/>
</calcChain>
</file>

<file path=xl/sharedStrings.xml><?xml version="1.0" encoding="utf-8"?>
<sst xmlns="http://schemas.openxmlformats.org/spreadsheetml/2006/main" count="9095" uniqueCount="588">
  <si>
    <t xml:space="preserve"> Приложение 11</t>
  </si>
  <si>
    <t>к решению "О бюджете муниципального образования "Онгудайский район" на 2013 год и на 2014 и 2015 годы"</t>
  </si>
  <si>
    <t>Ведомственная структура  расходов бюджета муниципального образования "Онгудайский район"                                                        на 2014 и 2015годы год</t>
  </si>
  <si>
    <t>(тыс.руб.)</t>
  </si>
  <si>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</si>
  <si>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</si>
  <si>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</si>
  <si>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</si>
  <si>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</si>
  <si>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</si>
  <si>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>Сумма 2015г</t>
  </si>
  <si>
    <t xml:space="preserve">Итого c  изменениями  2015г </t>
  </si>
  <si>
    <t>Сумма 2016г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</si>
  <si>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</si>
  <si>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</si>
  <si>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</si>
  <si>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</si>
  <si>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</si>
  <si>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</si>
  <si>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</si>
  <si>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</si>
  <si>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</si>
  <si>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</si>
  <si>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</si>
  <si>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</si>
  <si>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</si>
  <si>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</si>
  <si>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</si>
  <si>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</si>
  <si>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</si>
  <si>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</si>
  <si>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</si>
  <si>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</si>
  <si>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</si>
  <si>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</si>
  <si>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</si>
  <si>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</si>
  <si>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</si>
  <si>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</si>
  <si>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</si>
  <si>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</si>
  <si>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</si>
  <si>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</si>
  <si>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</si>
  <si>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</si>
  <si>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</si>
  <si>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</si>
  <si>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</si>
  <si>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</si>
  <si>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</si>
  <si>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</si>
  <si>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</si>
  <si>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</si>
  <si>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</si>
  <si>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</si>
  <si>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</si>
  <si>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</si>
  <si>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</si>
  <si>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</si>
  <si>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</si>
  <si>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</si>
  <si>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Школы- детские сады, школы начальные, неполные средние и средние</t>
  </si>
  <si>
    <t>4210000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</si>
  <si>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</si>
  <si>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</si>
  <si>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4210001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</si>
  <si>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</si>
  <si>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</si>
  <si>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Учреждения по внешкольной работе с детьми</t>
  </si>
  <si>
    <t>4230000</t>
  </si>
  <si>
    <t>4239900</t>
  </si>
  <si>
    <t xml:space="preserve">Региональные  целевые программы </t>
  </si>
  <si>
    <t>5220000</t>
  </si>
  <si>
    <t>РЦП "Совершенствование организации школьного питания в Республике Алтай на 2012 - 2014 годы"</t>
  </si>
  <si>
    <t>5221000</t>
  </si>
  <si>
    <t>Реализация РЦП "Развитие образования в Республике Алтай на 2010-2012годы"</t>
  </si>
  <si>
    <t>5221600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</si>
  <si>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</si>
  <si>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</si>
  <si>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</si>
  <si>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</si>
  <si>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</si>
  <si>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</si>
  <si>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</si>
  <si>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</si>
  <si>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</si>
  <si>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</si>
  <si>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</si>
  <si>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Мероприятия по организации оздоровительной кампании детей и подростков</t>
  </si>
  <si>
    <t>4320000</t>
  </si>
  <si>
    <t>Оздоровлени детей за счет средств республиканского бюджета</t>
  </si>
  <si>
    <t>4320201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</si>
  <si>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</si>
  <si>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</si>
  <si>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</si>
  <si>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</si>
  <si>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</si>
  <si>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</si>
  <si>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</si>
  <si>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</si>
  <si>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4365300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</si>
  <si>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</si>
  <si>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</si>
  <si>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</si>
  <si>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</si>
  <si>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</si>
  <si>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</si>
  <si>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</si>
  <si>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</si>
  <si>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</si>
  <si>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</si>
  <si>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</si>
  <si>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</si>
  <si>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</si>
  <si>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</si>
  <si>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</si>
  <si>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</si>
  <si>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</si>
  <si>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</si>
  <si>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</si>
  <si>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</si>
  <si>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</si>
  <si>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</si>
  <si>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</si>
  <si>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</si>
  <si>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</si>
  <si>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</si>
  <si>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</si>
  <si>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</si>
  <si>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</si>
  <si>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</si>
  <si>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Иные безвозмездные и безвозвратные перечисления</t>
  </si>
  <si>
    <t>5200000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</si>
  <si>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</si>
  <si>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</si>
  <si>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</si>
  <si>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Содержание ребенка в семье опекуна и приемной семье, а также оплпта труда приемного родителя</t>
  </si>
  <si>
    <t>5201300</t>
  </si>
  <si>
    <t>Пособия и компенсации по публичным нормативным обязательствам</t>
  </si>
  <si>
    <t>5201301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</si>
  <si>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</si>
  <si>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</si>
  <si>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</si>
  <si>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</si>
  <si>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</si>
  <si>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</si>
  <si>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</si>
  <si>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</si>
  <si>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</si>
  <si>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</si>
  <si>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</si>
  <si>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</si>
  <si>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</si>
  <si>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</si>
  <si>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</si>
  <si>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</si>
  <si>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</si>
  <si>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</si>
  <si>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</si>
  <si>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</si>
  <si>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</si>
  <si>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</si>
  <si>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</si>
  <si>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</si>
  <si>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0010000</t>
  </si>
  <si>
    <t>Осуществление государственных полномочий по лицензированию розничной продажи алкогольной продукции</t>
  </si>
  <si>
    <t>0016500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</si>
  <si>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</si>
  <si>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</si>
  <si>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</si>
  <si>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</si>
  <si>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</si>
  <si>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</si>
  <si>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</si>
  <si>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</si>
  <si>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</si>
  <si>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</si>
  <si>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</si>
  <si>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</si>
  <si>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</si>
  <si>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</si>
  <si>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экономика</t>
  </si>
  <si>
    <t>Другие вопросы в области национальной экономики</t>
  </si>
  <si>
    <t>12</t>
  </si>
  <si>
    <t>МЦП  «Развитие малого предпринимательства  в Онгудайском районе на 2013-2015г</t>
  </si>
  <si>
    <t>7950002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</si>
  <si>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</si>
  <si>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</si>
  <si>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</si>
  <si>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</si>
  <si>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</si>
  <si>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</si>
  <si>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</si>
  <si>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</si>
  <si>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</si>
  <si>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</si>
  <si>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</si>
  <si>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</si>
  <si>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</si>
  <si>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</si>
  <si>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</si>
  <si>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</si>
  <si>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</si>
  <si>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</si>
  <si>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</si>
  <si>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</si>
  <si>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</si>
  <si>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</si>
  <si>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5160110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</si>
  <si>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</si>
  <si>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</si>
  <si>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</si>
  <si>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</si>
  <si>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</si>
  <si>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</si>
  <si>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</si>
  <si>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</si>
  <si>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</si>
  <si>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</si>
  <si>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</si>
  <si>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</si>
  <si>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Председатель представительного органа муниципального образования</t>
  </si>
  <si>
    <t>0021100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</si>
  <si>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</si>
  <si>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</si>
  <si>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</si>
  <si>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</si>
  <si>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</si>
  <si>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021H501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</si>
  <si>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</si>
  <si>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</si>
  <si>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</si>
  <si>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</si>
  <si>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</si>
  <si>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</si>
  <si>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</si>
  <si>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</si>
  <si>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</si>
  <si>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</si>
  <si>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</si>
  <si>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</si>
  <si>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</si>
  <si>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</si>
  <si>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</si>
  <si>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</si>
  <si>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</si>
  <si>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</si>
  <si>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</si>
  <si>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Осуществление государственных полномочий по вопросам административного законодательства</t>
  </si>
  <si>
    <t>0016000</t>
  </si>
  <si>
    <t>Осуществление государственных полномочий в области архивного дела</t>
  </si>
  <si>
    <t>0016100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</si>
  <si>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</si>
  <si>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</si>
  <si>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0016600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</si>
  <si>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</si>
  <si>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</si>
  <si>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</si>
  <si>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</si>
  <si>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</si>
  <si>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</si>
  <si>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7952035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</si>
  <si>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</si>
  <si>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</si>
  <si>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</si>
  <si>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</si>
  <si>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</si>
  <si>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</si>
  <si>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</si>
  <si>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</si>
  <si>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</si>
  <si>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</si>
  <si>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"Комплексные меры профилактики правонарушений на территории муниципального образования "Онгудайский район" на 2013-2015годы"</t>
  </si>
  <si>
    <t>7952042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</si>
  <si>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</si>
  <si>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</si>
  <si>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</si>
  <si>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</si>
  <si>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</si>
  <si>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</si>
  <si>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</si>
  <si>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</si>
  <si>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</si>
  <si>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</si>
  <si>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</si>
  <si>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</si>
  <si>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</si>
  <si>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</si>
  <si>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</si>
  <si>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</si>
  <si>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</si>
  <si>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</si>
  <si>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</si>
  <si>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</si>
  <si>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</si>
  <si>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</si>
  <si>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</si>
  <si>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</si>
  <si>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</si>
  <si>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</si>
  <si>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</si>
  <si>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 в объекты капитального строительства собственности муниципальных образований</t>
  </si>
  <si>
    <t>Муниципальные автономные образовательные учреждения дополнительного образования детей</t>
  </si>
  <si>
    <t>Обеспечение деятельности МОУ ДОД "ОДШИ"</t>
  </si>
  <si>
    <t>4239901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</si>
  <si>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</si>
  <si>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</si>
  <si>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Обеспечение деятельности АУ "ДЮСШ имН.В.Кулачева</t>
  </si>
  <si>
    <t>4239902</t>
  </si>
  <si>
    <t>МЦП "Патриотическое воспитание граждан в Онгудайском районе  на 2011-2015 годы»"</t>
  </si>
  <si>
    <t>7952025</t>
  </si>
  <si>
    <t>Культура и кинематография</t>
  </si>
  <si>
    <t>08</t>
  </si>
  <si>
    <t>Культура</t>
  </si>
  <si>
    <t>1020100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</si>
  <si>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</si>
  <si>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</si>
  <si>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</si>
  <si>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</si>
  <si>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</si>
  <si>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</si>
  <si>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</si>
  <si>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</si>
  <si>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</si>
  <si>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</si>
  <si>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</si>
  <si>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</si>
  <si>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</si>
  <si>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</si>
  <si>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</si>
  <si>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</si>
  <si>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</si>
  <si>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</si>
  <si>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</si>
  <si>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</si>
  <si>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</si>
  <si>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</si>
  <si>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</si>
  <si>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5053402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</si>
  <si>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</si>
  <si>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</si>
  <si>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</si>
  <si>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</si>
  <si>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</si>
  <si>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</si>
  <si>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</si>
  <si>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</si>
  <si>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</si>
  <si>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</si>
  <si>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</si>
  <si>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</si>
  <si>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</si>
  <si>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</si>
  <si>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</si>
  <si>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</si>
  <si>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</si>
  <si>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</si>
  <si>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</si>
  <si>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РЦП "Культура Республики Алтай на 2011-2016 годы"</t>
  </si>
  <si>
    <t>5228600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</si>
  <si>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</si>
  <si>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</si>
  <si>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</si>
  <si>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 xml:space="preserve">Районная подпрограмма «Социальная поддержка населения МО "Онгудайский район" </t>
  </si>
  <si>
    <t>7952009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</si>
  <si>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</si>
  <si>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</si>
  <si>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</si>
  <si>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5120000</t>
  </si>
  <si>
    <t>Мероприятия в области  физической культуры</t>
  </si>
  <si>
    <t>5129700</t>
  </si>
  <si>
    <t>Итого условно утверждаемые расходы</t>
  </si>
  <si>
    <t>999</t>
  </si>
  <si>
    <t>99</t>
  </si>
  <si>
    <t>9999999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</si>
  <si>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</si>
  <si>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</si>
  <si>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</si>
  <si>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</si>
  <si>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</si>
  <si>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</si>
  <si>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</si>
  <si>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</si>
  <si>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</si>
  <si>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</si>
  <si>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</si>
  <si>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</si>
  <si>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</si>
  <si>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</si>
  <si>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</si>
  <si>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</si>
  <si>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</si>
  <si>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</si>
  <si>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</si>
  <si>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</si>
  <si>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</si>
  <si>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</si>
  <si>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</si>
  <si>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</si>
  <si>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</si>
  <si>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</si>
  <si>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</si>
  <si>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</si>
  <si>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</si>
  <si>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</si>
  <si>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</si>
  <si>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</si>
  <si>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</si>
  <si>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</si>
  <si>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</si>
  <si>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</si>
  <si>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</si>
  <si>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</si>
  <si>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</si>
  <si>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Сумма на  2013 г.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</si>
  <si>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</si>
  <si>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</si>
  <si>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</si>
  <si>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</si>
  <si>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</si>
  <si>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</si>
  <si>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</si>
  <si>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</si>
  <si>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</si>
  <si>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</si>
  <si>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</si>
  <si>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</si>
  <si>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</si>
  <si>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</si>
  <si>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</si>
  <si>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</si>
  <si>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</si>
  <si>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</si>
  <si>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</si>
  <si>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</si>
  <si>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</si>
  <si>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</si>
  <si>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</si>
  <si>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</si>
  <si>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</si>
  <si>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</si>
  <si>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</si>
  <si>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</si>
  <si>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</si>
  <si>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</si>
  <si>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</si>
  <si>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</si>
  <si>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</si>
  <si>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</si>
  <si>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</si>
  <si>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</si>
  <si>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</si>
  <si>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</si>
  <si>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</si>
  <si>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</si>
  <si>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</si>
  <si>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</si>
  <si>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</si>
  <si>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</si>
  <si>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</si>
  <si>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</si>
  <si>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</si>
  <si>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Сумма на 2016год</t>
  </si>
  <si>
    <t>Ведомственная структура  расходов бюджета муниципального образования "Онгудайский район"                                                        на 2015 и 2016  годы</t>
  </si>
  <si>
    <t>расходов бюджета муниципального образования  "Онгудайский район" на 2015 и 2016 годы                                                по разделам и подразделам   классификации расходов бюджетов Российской Федерации</t>
  </si>
  <si>
    <t>Приложение 10</t>
  </si>
  <si>
    <t xml:space="preserve"> Приложение9</t>
  </si>
  <si>
    <t>к решению "О бюджете муниципального образования "Онгудайский район" на 2014год и на 2015 и 2016 годов"</t>
  </si>
  <si>
    <t>Ведомственная структура  расходов бюджета муниципального образования "Онгудайский район"    на 2014  год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</si>
  <si>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</si>
  <si>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</si>
  <si>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</si>
  <si>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</si>
  <si>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</si>
  <si>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</si>
  <si>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</si>
  <si>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07225АО</t>
  </si>
  <si>
    <t>07285АО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</si>
  <si>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</si>
  <si>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</si>
  <si>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</si>
  <si>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</si>
  <si>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</si>
  <si>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</si>
  <si>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</si>
  <si>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</si>
  <si>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</si>
  <si>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</si>
  <si>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</si>
  <si>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</si>
  <si>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</si>
  <si>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</si>
  <si>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</si>
  <si>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</si>
  <si>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</si>
  <si>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</si>
  <si>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</si>
  <si>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</si>
  <si>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</si>
  <si>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</si>
  <si>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</si>
  <si>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</si>
  <si>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</si>
  <si>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</si>
  <si>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</si>
  <si>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</si>
  <si>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</si>
  <si>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</si>
  <si>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</si>
  <si>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</si>
  <si>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</si>
  <si>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</si>
  <si>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</si>
  <si>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</si>
  <si>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</si>
  <si>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</si>
  <si>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</si>
  <si>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</si>
  <si>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</si>
  <si>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</si>
  <si>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</si>
  <si>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</si>
  <si>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</si>
  <si>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</si>
  <si>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</si>
  <si>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</si>
  <si>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</si>
  <si>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</si>
  <si>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</si>
  <si>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</si>
  <si>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</si>
  <si>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</si>
  <si>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</si>
  <si>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</si>
  <si>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</si>
  <si>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</si>
  <si>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</si>
  <si>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</si>
  <si>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</si>
  <si>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</si>
  <si>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</si>
  <si>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</si>
  <si>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</si>
  <si>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</si>
  <si>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</si>
  <si>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</si>
  <si>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</si>
  <si>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</si>
  <si>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</si>
  <si>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</si>
  <si>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</si>
  <si>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</si>
  <si>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</si>
  <si>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</si>
  <si>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</si>
  <si>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МО "Онгудайский район"</t>
  </si>
  <si>
    <t>ВЦП "Развитие физической культуры , спорта и фромирование здорового образа жизни в Онгудайском районе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</si>
  <si>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</si>
  <si>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</si>
  <si>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црб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</si>
  <si>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</si>
  <si>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</si>
  <si>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</si>
  <si>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</si>
  <si>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</si>
  <si>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</si>
  <si>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</si>
  <si>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</si>
  <si>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</si>
  <si>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</si>
  <si>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</si>
  <si>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</si>
  <si>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</si>
  <si>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</si>
  <si>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</si>
  <si>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</si>
  <si>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</si>
  <si>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</si>
  <si>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</si>
  <si>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</si>
  <si>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Глава муниципального образования и его заместители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</si>
  <si>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</si>
  <si>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</si>
  <si>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</si>
  <si>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</si>
  <si>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Сумма на 2015г (тыс.руб.)</t>
  </si>
  <si>
    <t>7950601</t>
  </si>
  <si>
    <t>Энергосбережение объектов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</si>
</sst>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sz val="11"/>
      <color theme="4"/>
      <name val="Calibri"/>
      <family val="2"/>
      <scheme val="minor"/>
    </font>
    <font>
      <sz val="10"/>
      <color indexed="48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</cellStyleXfs>
  <cellXfs count="310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64" fontId="3" fillId="0" borderId="0" xfId="2" applyNumberFormat="1" applyFont="1" applyFill="1" applyAlignment="1"/>
    <xf numFmtId="164" fontId="3" fillId="0" borderId="0" xfId="2" applyNumberFormat="1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/>
    <xf numFmtId="0" fontId="4" fillId="0" borderId="1" xfId="2" applyFont="1" applyFill="1" applyBorder="1" applyAlignment="1">
      <alignment wrapText="1"/>
    </xf>
    <xf numFmtId="49" fontId="3" fillId="0" borderId="1" xfId="2" applyNumberFormat="1" applyFont="1" applyFill="1" applyBorder="1"/>
    <xf numFmtId="0" fontId="3" fillId="0" borderId="1" xfId="2" applyFont="1" applyFill="1" applyBorder="1"/>
    <xf numFmtId="164" fontId="3" fillId="0" borderId="1" xfId="2" applyNumberFormat="1" applyFont="1" applyFill="1" applyBorder="1" applyAlignment="1"/>
    <xf numFmtId="49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7" fillId="0" borderId="0" xfId="2" applyFont="1" applyFill="1"/>
    <xf numFmtId="164" fontId="3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 applyFill="1"/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/>
    <xf numFmtId="2" fontId="3" fillId="0" borderId="0" xfId="2" applyNumberFormat="1" applyFont="1" applyFill="1" applyAlignment="1"/>
    <xf numFmtId="0" fontId="7" fillId="0" borderId="1" xfId="2" applyFont="1" applyFill="1" applyBorder="1" applyAlignment="1">
      <alignment horizontal="center" vertical="center" wrapText="1"/>
    </xf>
    <xf numFmtId="164" fontId="3" fillId="0" borderId="0" xfId="2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15" fillId="0" borderId="0" xfId="4" applyFont="1"/>
    <xf numFmtId="0" fontId="15" fillId="0" borderId="0" xfId="4" applyFont="1" applyAlignment="1"/>
    <xf numFmtId="165" fontId="15" fillId="0" borderId="0" xfId="4" applyNumberFormat="1" applyFont="1" applyAlignment="1"/>
    <xf numFmtId="0" fontId="15" fillId="0" borderId="0" xfId="4" applyFont="1" applyBorder="1"/>
    <xf numFmtId="0" fontId="15" fillId="0" borderId="0" xfId="4" applyFont="1" applyAlignment="1">
      <alignment horizontal="left" wrapText="1"/>
    </xf>
    <xf numFmtId="0" fontId="16" fillId="0" borderId="0" xfId="117" applyAlignment="1">
      <alignment horizontal="left" wrapText="1"/>
    </xf>
    <xf numFmtId="0" fontId="17" fillId="0" borderId="0" xfId="117" applyFont="1" applyAlignment="1">
      <alignment wrapText="1"/>
    </xf>
    <xf numFmtId="0" fontId="15" fillId="0" borderId="0" xfId="117" applyFont="1" applyAlignment="1">
      <alignment wrapText="1"/>
    </xf>
    <xf numFmtId="165" fontId="2" fillId="0" borderId="0" xfId="117" applyNumberFormat="1" applyFont="1" applyAlignment="1">
      <alignment wrapText="1"/>
    </xf>
    <xf numFmtId="0" fontId="18" fillId="0" borderId="16" xfId="4" applyFont="1" applyBorder="1" applyAlignment="1">
      <alignment horizontal="center"/>
    </xf>
    <xf numFmtId="0" fontId="16" fillId="0" borderId="16" xfId="117" applyBorder="1" applyAlignment="1"/>
    <xf numFmtId="165" fontId="16" fillId="0" borderId="16" xfId="117" applyNumberFormat="1" applyBorder="1" applyAlignment="1"/>
    <xf numFmtId="0" fontId="18" fillId="0" borderId="1" xfId="4" applyFont="1" applyBorder="1" applyAlignment="1">
      <alignment horizontal="center" vertical="center" wrapText="1"/>
    </xf>
    <xf numFmtId="165" fontId="18" fillId="0" borderId="1" xfId="4" applyNumberFormat="1" applyFont="1" applyBorder="1" applyAlignment="1">
      <alignment horizontal="center" vertical="center" wrapText="1"/>
    </xf>
    <xf numFmtId="165" fontId="18" fillId="0" borderId="1" xfId="117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wrapText="1"/>
    </xf>
    <xf numFmtId="2" fontId="18" fillId="0" borderId="1" xfId="4" applyNumberFormat="1" applyFont="1" applyBorder="1"/>
    <xf numFmtId="2" fontId="18" fillId="0" borderId="1" xfId="4" applyNumberFormat="1" applyFont="1" applyBorder="1" applyAlignment="1">
      <alignment horizontal="center"/>
    </xf>
    <xf numFmtId="2" fontId="18" fillId="0" borderId="1" xfId="4" applyNumberFormat="1" applyFont="1" applyBorder="1" applyAlignment="1">
      <alignment horizontal="right"/>
    </xf>
    <xf numFmtId="0" fontId="15" fillId="0" borderId="1" xfId="4" applyFont="1" applyBorder="1" applyAlignment="1">
      <alignment wrapText="1"/>
    </xf>
    <xf numFmtId="49" fontId="15" fillId="0" borderId="1" xfId="4" applyNumberFormat="1" applyFont="1" applyBorder="1" applyAlignment="1">
      <alignment horizontal="center"/>
    </xf>
    <xf numFmtId="2" fontId="15" fillId="0" borderId="1" xfId="117" applyNumberFormat="1" applyFont="1" applyBorder="1" applyAlignment="1">
      <alignment horizontal="center" wrapText="1"/>
    </xf>
    <xf numFmtId="2" fontId="15" fillId="0" borderId="1" xfId="117" applyNumberFormat="1" applyFont="1" applyBorder="1" applyAlignment="1">
      <alignment horizontal="right" wrapText="1"/>
    </xf>
    <xf numFmtId="0" fontId="15" fillId="0" borderId="1" xfId="4" applyFont="1" applyFill="1" applyBorder="1" applyAlignment="1">
      <alignment horizontal="left" wrapText="1"/>
    </xf>
    <xf numFmtId="2" fontId="18" fillId="0" borderId="1" xfId="117" applyNumberFormat="1" applyFont="1" applyBorder="1" applyAlignment="1">
      <alignment horizontal="center" wrapText="1"/>
    </xf>
    <xf numFmtId="2" fontId="18" fillId="0" borderId="1" xfId="117" applyNumberFormat="1" applyFont="1" applyBorder="1" applyAlignment="1">
      <alignment horizontal="right" wrapText="1"/>
    </xf>
    <xf numFmtId="0" fontId="18" fillId="0" borderId="0" xfId="4" applyFont="1"/>
    <xf numFmtId="0" fontId="15" fillId="0" borderId="1" xfId="3" applyFont="1" applyFill="1" applyBorder="1" applyAlignment="1">
      <alignment horizontal="justify" vertical="top" wrapText="1" shrinkToFit="1"/>
    </xf>
    <xf numFmtId="49" fontId="18" fillId="0" borderId="1" xfId="4" applyNumberFormat="1" applyFont="1" applyBorder="1" applyAlignment="1">
      <alignment horizontal="center"/>
    </xf>
    <xf numFmtId="2" fontId="15" fillId="0" borderId="0" xfId="4" applyNumberFormat="1" applyFont="1"/>
    <xf numFmtId="165" fontId="15" fillId="0" borderId="0" xfId="4" applyNumberFormat="1" applyFont="1"/>
    <xf numFmtId="165" fontId="16" fillId="0" borderId="0" xfId="117" applyNumberFormat="1" applyBorder="1" applyAlignment="1"/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4" fontId="3" fillId="0" borderId="0" xfId="2" applyNumberFormat="1" applyFont="1" applyFill="1" applyAlignment="1">
      <alignment wrapText="1"/>
    </xf>
    <xf numFmtId="0" fontId="7" fillId="0" borderId="1" xfId="2" applyFont="1" applyFill="1" applyBorder="1" applyAlignment="1">
      <alignment horizontal="center" vertical="center" wrapText="1"/>
    </xf>
    <xf numFmtId="164" fontId="3" fillId="0" borderId="0" xfId="2" applyNumberFormat="1" applyFont="1" applyFill="1" applyAlignment="1">
      <alignment vertical="center" wrapText="1"/>
    </xf>
    <xf numFmtId="0" fontId="7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justify" vertical="top" wrapText="1"/>
    </xf>
    <xf numFmtId="0" fontId="3" fillId="0" borderId="1" xfId="3" applyFont="1" applyFill="1" applyBorder="1" applyAlignment="1">
      <alignment horizontal="justify" vertical="top" wrapText="1" shrinkToFit="1"/>
    </xf>
    <xf numFmtId="0" fontId="3" fillId="0" borderId="6" xfId="2" applyFont="1" applyFill="1" applyBorder="1" applyAlignment="1">
      <alignment horizontal="justify" vertical="center" wrapText="1" shrinkToFit="1"/>
    </xf>
    <xf numFmtId="0" fontId="3" fillId="0" borderId="1" xfId="4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justify" vertical="top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>
      <alignment wrapText="1"/>
    </xf>
    <xf numFmtId="49" fontId="3" fillId="0" borderId="1" xfId="3" applyNumberFormat="1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0" borderId="1" xfId="3" applyFont="1" applyFill="1" applyBorder="1" applyAlignment="1">
      <alignment horizontal="justify" wrapText="1" shrinkToFit="1"/>
    </xf>
    <xf numFmtId="0" fontId="3" fillId="0" borderId="1" xfId="3" applyFont="1" applyFill="1" applyBorder="1" applyAlignment="1">
      <alignment horizontal="justify" vertical="center" wrapText="1" shrinkToFit="1"/>
    </xf>
    <xf numFmtId="166" fontId="3" fillId="0" borderId="1" xfId="8" applyNumberFormat="1" applyFont="1" applyFill="1" applyBorder="1" applyAlignment="1">
      <alignment horizontal="left" vertical="justify" wrapText="1"/>
    </xf>
    <xf numFmtId="166" fontId="3" fillId="0" borderId="1" xfId="8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2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left"/>
    </xf>
    <xf numFmtId="0" fontId="3" fillId="0" borderId="1" xfId="6" applyNumberFormat="1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justify" vertical="center" wrapText="1"/>
    </xf>
    <xf numFmtId="0" fontId="3" fillId="0" borderId="1" xfId="4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justify" vertical="top" wrapText="1" shrinkToFit="1"/>
    </xf>
    <xf numFmtId="0" fontId="15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wrapText="1"/>
    </xf>
    <xf numFmtId="0" fontId="15" fillId="0" borderId="1" xfId="2" applyFont="1" applyFill="1" applyBorder="1" applyAlignment="1">
      <alignment horizontal="justify" vertical="top" wrapText="1"/>
    </xf>
    <xf numFmtId="0" fontId="15" fillId="0" borderId="6" xfId="2" applyFont="1" applyFill="1" applyBorder="1" applyAlignment="1">
      <alignment horizontal="justify" vertical="center" wrapText="1" shrinkToFit="1"/>
    </xf>
    <xf numFmtId="0" fontId="15" fillId="0" borderId="1" xfId="2" applyFont="1" applyFill="1" applyBorder="1" applyAlignment="1">
      <alignment horizontal="left" wrapText="1"/>
    </xf>
    <xf numFmtId="0" fontId="15" fillId="0" borderId="1" xfId="2" applyFont="1" applyFill="1" applyBorder="1" applyAlignment="1">
      <alignment horizontal="justify" vertical="top"/>
    </xf>
    <xf numFmtId="0" fontId="15" fillId="0" borderId="1" xfId="2" applyNumberFormat="1" applyFont="1" applyFill="1" applyBorder="1" applyAlignment="1" applyProtection="1">
      <alignment horizontal="left" vertical="top" wrapText="1"/>
    </xf>
    <xf numFmtId="0" fontId="15" fillId="0" borderId="0" xfId="2" applyFont="1" applyFill="1"/>
    <xf numFmtId="0" fontId="15" fillId="0" borderId="1" xfId="6" applyFont="1" applyFill="1" applyBorder="1" applyAlignment="1">
      <alignment wrapText="1"/>
    </xf>
    <xf numFmtId="49" fontId="15" fillId="0" borderId="1" xfId="3" applyNumberFormat="1" applyFont="1" applyFill="1" applyBorder="1" applyAlignment="1">
      <alignment horizontal="left" wrapText="1" shrinkToFit="1"/>
    </xf>
    <xf numFmtId="0" fontId="15" fillId="0" borderId="1" xfId="0" applyFont="1" applyFill="1" applyBorder="1" applyAlignment="1">
      <alignment horizontal="justify" vertical="center" wrapText="1" shrinkToFit="1"/>
    </xf>
    <xf numFmtId="0" fontId="15" fillId="0" borderId="1" xfId="3" applyFont="1" applyFill="1" applyBorder="1" applyAlignment="1">
      <alignment horizontal="justify" wrapText="1" shrinkToFit="1"/>
    </xf>
    <xf numFmtId="0" fontId="15" fillId="0" borderId="1" xfId="3" applyFont="1" applyFill="1" applyBorder="1" applyAlignment="1">
      <alignment horizontal="justify" vertical="center" wrapText="1" shrinkToFit="1"/>
    </xf>
    <xf numFmtId="166" fontId="15" fillId="0" borderId="1" xfId="8" applyNumberFormat="1" applyFont="1" applyFill="1" applyBorder="1" applyAlignment="1">
      <alignment horizontal="left" vertical="justify" wrapText="1"/>
    </xf>
    <xf numFmtId="166" fontId="15" fillId="0" borderId="1" xfId="8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1" xfId="2" applyFont="1" applyFill="1" applyBorder="1" applyAlignment="1">
      <alignment vertical="top" wrapText="1"/>
    </xf>
    <xf numFmtId="0" fontId="15" fillId="0" borderId="1" xfId="4" applyFont="1" applyFill="1" applyBorder="1" applyAlignment="1">
      <alignment horizontal="left"/>
    </xf>
    <xf numFmtId="0" fontId="15" fillId="0" borderId="1" xfId="6" applyNumberFormat="1" applyFont="1" applyFill="1" applyBorder="1" applyAlignment="1">
      <alignment wrapText="1"/>
    </xf>
    <xf numFmtId="0" fontId="18" fillId="0" borderId="1" xfId="2" applyFont="1" applyFill="1" applyBorder="1" applyAlignment="1">
      <alignment wrapText="1"/>
    </xf>
    <xf numFmtId="0" fontId="15" fillId="0" borderId="1" xfId="2" applyFont="1" applyFill="1" applyBorder="1" applyAlignment="1">
      <alignment horizontal="justify" vertical="center" wrapText="1"/>
    </xf>
    <xf numFmtId="0" fontId="15" fillId="0" borderId="1" xfId="4" applyFont="1" applyFill="1" applyBorder="1" applyAlignment="1">
      <alignment horizontal="center" wrapText="1"/>
    </xf>
    <xf numFmtId="0" fontId="18" fillId="0" borderId="1" xfId="3" applyFont="1" applyFill="1" applyBorder="1" applyAlignment="1">
      <alignment horizontal="justify" vertical="top" wrapText="1" shrinkToFit="1"/>
    </xf>
    <xf numFmtId="0" fontId="9" fillId="0" borderId="0" xfId="5" applyFill="1" applyAlignment="1">
      <alignment horizontal="center"/>
    </xf>
    <xf numFmtId="0" fontId="24" fillId="0" borderId="0" xfId="5" applyFont="1" applyAlignment="1">
      <alignment horizontal="center" vertical="center"/>
    </xf>
    <xf numFmtId="0" fontId="9" fillId="0" borderId="0" xfId="5"/>
    <xf numFmtId="0" fontId="27" fillId="0" borderId="1" xfId="5" applyFont="1" applyFill="1" applyBorder="1" applyAlignment="1">
      <alignment horizontal="center"/>
    </xf>
    <xf numFmtId="0" fontId="25" fillId="0" borderId="1" xfId="5" applyFont="1" applyFill="1" applyBorder="1" applyAlignment="1">
      <alignment horizontal="left" wrapText="1"/>
    </xf>
    <xf numFmtId="0" fontId="9" fillId="0" borderId="1" xfId="5" applyBorder="1"/>
    <xf numFmtId="0" fontId="9" fillId="0" borderId="1" xfId="5" applyFill="1" applyBorder="1" applyAlignment="1">
      <alignment horizontal="center"/>
    </xf>
    <xf numFmtId="0" fontId="25" fillId="2" borderId="1" xfId="5" applyFont="1" applyFill="1" applyBorder="1" applyAlignment="1">
      <alignment horizontal="left" wrapText="1"/>
    </xf>
    <xf numFmtId="0" fontId="24" fillId="2" borderId="1" xfId="5" applyFont="1" applyFill="1" applyBorder="1" applyAlignment="1">
      <alignment horizontal="left" wrapText="1"/>
    </xf>
    <xf numFmtId="0" fontId="25" fillId="0" borderId="1" xfId="5" applyFont="1" applyBorder="1" applyAlignment="1">
      <alignment horizontal="left" wrapText="1"/>
    </xf>
    <xf numFmtId="0" fontId="25" fillId="0" borderId="1" xfId="5" applyFont="1" applyBorder="1" applyAlignment="1">
      <alignment horizontal="left"/>
    </xf>
    <xf numFmtId="0" fontId="25" fillId="2" borderId="5" xfId="5" applyFont="1" applyFill="1" applyBorder="1" applyAlignment="1">
      <alignment horizontal="left" vertical="center" wrapText="1"/>
    </xf>
    <xf numFmtId="0" fontId="25" fillId="2" borderId="19" xfId="5" applyFont="1" applyFill="1" applyBorder="1" applyAlignment="1">
      <alignment horizontal="left" vertical="center" wrapText="1"/>
    </xf>
    <xf numFmtId="0" fontId="26" fillId="2" borderId="1" xfId="5" applyFont="1" applyFill="1" applyBorder="1" applyAlignment="1">
      <alignment horizontal="left" wrapText="1"/>
    </xf>
    <xf numFmtId="0" fontId="24" fillId="0" borderId="0" xfId="5" applyFont="1" applyAlignment="1">
      <alignment horizontal="left"/>
    </xf>
    <xf numFmtId="0" fontId="24" fillId="0" borderId="1" xfId="5" applyFont="1" applyBorder="1" applyAlignment="1">
      <alignment horizontal="left" wrapText="1"/>
    </xf>
    <xf numFmtId="49" fontId="15" fillId="0" borderId="1" xfId="2" applyNumberFormat="1" applyFont="1" applyFill="1" applyBorder="1"/>
    <xf numFmtId="0" fontId="15" fillId="0" borderId="1" xfId="2" applyFont="1" applyFill="1" applyBorder="1"/>
    <xf numFmtId="2" fontId="15" fillId="0" borderId="1" xfId="2" applyNumberFormat="1" applyFont="1" applyFill="1" applyBorder="1" applyAlignment="1"/>
    <xf numFmtId="2" fontId="15" fillId="0" borderId="5" xfId="2" applyNumberFormat="1" applyFont="1" applyFill="1" applyBorder="1" applyAlignment="1"/>
    <xf numFmtId="2" fontId="18" fillId="0" borderId="0" xfId="2" applyNumberFormat="1" applyFont="1" applyFill="1"/>
    <xf numFmtId="0" fontId="15" fillId="0" borderId="0" xfId="2" applyFont="1" applyFill="1" applyAlignment="1">
      <alignment horizontal="left"/>
    </xf>
    <xf numFmtId="0" fontId="15" fillId="0" borderId="0" xfId="2" applyFont="1" applyFill="1" applyAlignment="1"/>
    <xf numFmtId="164" fontId="15" fillId="0" borderId="0" xfId="2" applyNumberFormat="1" applyFont="1" applyFill="1" applyAlignment="1"/>
    <xf numFmtId="0" fontId="15" fillId="0" borderId="0" xfId="2" applyFont="1" applyFill="1" applyAlignment="1">
      <alignment horizontal="left" wrapText="1"/>
    </xf>
    <xf numFmtId="164" fontId="15" fillId="0" borderId="0" xfId="2" applyNumberFormat="1" applyFont="1" applyFill="1" applyAlignment="1">
      <alignment wrapText="1"/>
    </xf>
    <xf numFmtId="0" fontId="15" fillId="0" borderId="0" xfId="2" applyFont="1" applyFill="1" applyAlignment="1">
      <alignment vertical="top" wrapText="1"/>
    </xf>
    <xf numFmtId="164" fontId="15" fillId="0" borderId="0" xfId="2" applyNumberFormat="1" applyFont="1" applyFill="1" applyAlignment="1">
      <alignment vertical="top" wrapText="1"/>
    </xf>
    <xf numFmtId="1" fontId="15" fillId="0" borderId="1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 vertical="center"/>
    </xf>
    <xf numFmtId="49" fontId="18" fillId="0" borderId="1" xfId="2" applyNumberFormat="1" applyFont="1" applyFill="1" applyBorder="1"/>
    <xf numFmtId="2" fontId="18" fillId="0" borderId="1" xfId="2" applyNumberFormat="1" applyFont="1" applyFill="1" applyBorder="1"/>
    <xf numFmtId="2" fontId="18" fillId="0" borderId="1" xfId="2" applyNumberFormat="1" applyFont="1" applyFill="1" applyBorder="1" applyAlignment="1"/>
    <xf numFmtId="2" fontId="18" fillId="0" borderId="5" xfId="2" applyNumberFormat="1" applyFont="1" applyFill="1" applyBorder="1" applyAlignment="1"/>
    <xf numFmtId="0" fontId="18" fillId="0" borderId="0" xfId="2" applyFont="1" applyFill="1"/>
    <xf numFmtId="2" fontId="15" fillId="0" borderId="1" xfId="2" applyNumberFormat="1" applyFont="1" applyFill="1" applyBorder="1"/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0" fontId="18" fillId="0" borderId="1" xfId="2" applyFont="1" applyFill="1" applyBorder="1"/>
    <xf numFmtId="4" fontId="15" fillId="0" borderId="1" xfId="2" applyNumberFormat="1" applyFont="1" applyFill="1" applyBorder="1"/>
    <xf numFmtId="2" fontId="18" fillId="0" borderId="1" xfId="7" applyNumberFormat="1" applyFont="1" applyFill="1" applyBorder="1" applyAlignment="1"/>
    <xf numFmtId="0" fontId="28" fillId="0" borderId="0" xfId="2" applyFont="1" applyFill="1"/>
    <xf numFmtId="2" fontId="15" fillId="0" borderId="1" xfId="7" applyNumberFormat="1" applyFont="1" applyFill="1" applyBorder="1" applyAlignment="1"/>
    <xf numFmtId="0" fontId="15" fillId="0" borderId="1" xfId="0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1" xfId="2" applyNumberFormat="1" applyFont="1" applyFill="1" applyBorder="1" applyAlignment="1"/>
    <xf numFmtId="0" fontId="15" fillId="0" borderId="1" xfId="2" applyFont="1" applyFill="1" applyBorder="1" applyAlignment="1"/>
    <xf numFmtId="49" fontId="15" fillId="0" borderId="1" xfId="0" applyNumberFormat="1" applyFont="1" applyFill="1" applyBorder="1"/>
    <xf numFmtId="0" fontId="29" fillId="0" borderId="0" xfId="2" applyFont="1" applyFill="1"/>
    <xf numFmtId="164" fontId="15" fillId="0" borderId="0" xfId="2" applyNumberFormat="1" applyFont="1" applyFill="1"/>
    <xf numFmtId="49" fontId="15" fillId="0" borderId="2" xfId="2" applyNumberFormat="1" applyFont="1" applyFill="1" applyBorder="1"/>
    <xf numFmtId="0" fontId="15" fillId="0" borderId="2" xfId="2" applyFont="1" applyFill="1" applyBorder="1"/>
    <xf numFmtId="0" fontId="30" fillId="0" borderId="0" xfId="2" applyFont="1" applyFill="1"/>
    <xf numFmtId="0" fontId="31" fillId="0" borderId="0" xfId="2" applyFont="1" applyFill="1"/>
    <xf numFmtId="164" fontId="15" fillId="0" borderId="1" xfId="2" applyNumberFormat="1" applyFont="1" applyFill="1" applyBorder="1"/>
    <xf numFmtId="167" fontId="15" fillId="0" borderId="0" xfId="2" applyNumberFormat="1" applyFont="1" applyFill="1"/>
    <xf numFmtId="49" fontId="15" fillId="0" borderId="3" xfId="2" applyNumberFormat="1" applyFont="1" applyFill="1" applyBorder="1"/>
    <xf numFmtId="0" fontId="15" fillId="0" borderId="3" xfId="2" applyFont="1" applyFill="1" applyBorder="1"/>
    <xf numFmtId="0" fontId="15" fillId="0" borderId="14" xfId="2" applyFont="1" applyFill="1" applyBorder="1"/>
    <xf numFmtId="49" fontId="15" fillId="0" borderId="15" xfId="2" applyNumberFormat="1" applyFont="1" applyFill="1" applyBorder="1"/>
    <xf numFmtId="49" fontId="15" fillId="0" borderId="4" xfId="2" applyNumberFormat="1" applyFont="1" applyFill="1" applyBorder="1"/>
    <xf numFmtId="0" fontId="15" fillId="0" borderId="4" xfId="2" applyFont="1" applyFill="1" applyBorder="1"/>
    <xf numFmtId="4" fontId="15" fillId="0" borderId="0" xfId="2" applyNumberFormat="1" applyFont="1" applyFill="1"/>
    <xf numFmtId="168" fontId="15" fillId="0" borderId="14" xfId="2" applyNumberFormat="1" applyFont="1" applyFill="1" applyBorder="1"/>
    <xf numFmtId="168" fontId="15" fillId="0" borderId="1" xfId="2" applyNumberFormat="1" applyFont="1" applyFill="1" applyBorder="1"/>
    <xf numFmtId="2" fontId="15" fillId="0" borderId="0" xfId="2" applyNumberFormat="1" applyFont="1" applyFill="1"/>
    <xf numFmtId="49" fontId="15" fillId="0" borderId="7" xfId="2" applyNumberFormat="1" applyFont="1" applyFill="1" applyBorder="1"/>
    <xf numFmtId="168" fontId="15" fillId="0" borderId="8" xfId="2" applyNumberFormat="1" applyFont="1" applyFill="1" applyBorder="1"/>
    <xf numFmtId="49" fontId="15" fillId="0" borderId="0" xfId="2" applyNumberFormat="1" applyFont="1" applyFill="1"/>
    <xf numFmtId="164" fontId="15" fillId="0" borderId="1" xfId="2" applyNumberFormat="1" applyFont="1" applyFill="1" applyBorder="1" applyAlignment="1"/>
    <xf numFmtId="2" fontId="15" fillId="0" borderId="0" xfId="2" applyNumberFormat="1" applyFont="1" applyFill="1" applyAlignment="1"/>
    <xf numFmtId="49" fontId="15" fillId="0" borderId="1" xfId="2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justify" wrapText="1"/>
    </xf>
    <xf numFmtId="0" fontId="15" fillId="0" borderId="1" xfId="2" applyNumberFormat="1" applyFont="1" applyFill="1" applyBorder="1" applyAlignment="1" applyProtection="1">
      <alignment horizontal="left" wrapText="1"/>
    </xf>
    <xf numFmtId="0" fontId="15" fillId="0" borderId="1" xfId="0" applyFont="1" applyFill="1" applyBorder="1" applyAlignment="1">
      <alignment horizontal="justify" vertical="center" wrapText="1"/>
    </xf>
    <xf numFmtId="1" fontId="15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5" xfId="5" applyFont="1" applyFill="1" applyBorder="1" applyAlignment="1">
      <alignment horizontal="left" wrapText="1"/>
    </xf>
    <xf numFmtId="0" fontId="15" fillId="0" borderId="1" xfId="0" applyFont="1" applyFill="1" applyBorder="1"/>
    <xf numFmtId="49" fontId="15" fillId="0" borderId="1" xfId="0" applyNumberFormat="1" applyFont="1" applyFill="1" applyBorder="1" applyAlignment="1">
      <alignment horizontal="justify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 vertical="center" wrapText="1" shrinkToFit="1"/>
    </xf>
    <xf numFmtId="0" fontId="15" fillId="0" borderId="1" xfId="5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5" fillId="3" borderId="1" xfId="2" applyFont="1" applyFill="1" applyBorder="1" applyAlignment="1">
      <alignment horizontal="justify" vertical="top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15" fillId="0" borderId="1" xfId="5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/>
    </xf>
    <xf numFmtId="49" fontId="18" fillId="0" borderId="8" xfId="2" applyNumberFormat="1" applyFont="1" applyFill="1" applyBorder="1"/>
    <xf numFmtId="164" fontId="18" fillId="0" borderId="9" xfId="2" applyNumberFormat="1" applyFont="1" applyFill="1" applyBorder="1"/>
    <xf numFmtId="2" fontId="18" fillId="0" borderId="10" xfId="2" applyNumberFormat="1" applyFont="1" applyFill="1" applyBorder="1" applyAlignment="1"/>
    <xf numFmtId="0" fontId="15" fillId="0" borderId="0" xfId="2" applyFont="1" applyFill="1" applyBorder="1" applyAlignment="1">
      <alignment horizontal="center"/>
    </xf>
    <xf numFmtId="49" fontId="15" fillId="0" borderId="0" xfId="2" applyNumberFormat="1" applyFont="1" applyFill="1" applyBorder="1"/>
    <xf numFmtId="164" fontId="15" fillId="0" borderId="0" xfId="2" applyNumberFormat="1" applyFont="1" applyFill="1" applyBorder="1"/>
    <xf numFmtId="2" fontId="15" fillId="0" borderId="10" xfId="2" applyNumberFormat="1" applyFont="1" applyFill="1" applyBorder="1" applyAlignment="1"/>
    <xf numFmtId="0" fontId="15" fillId="0" borderId="0" xfId="5" applyFont="1" applyFill="1"/>
    <xf numFmtId="2" fontId="15" fillId="0" borderId="10" xfId="1" applyNumberFormat="1" applyFont="1" applyFill="1" applyBorder="1" applyAlignment="1"/>
    <xf numFmtId="0" fontId="15" fillId="0" borderId="1" xfId="2" applyFont="1" applyFill="1" applyBorder="1" applyAlignment="1">
      <alignment horizontal="center"/>
    </xf>
    <xf numFmtId="2" fontId="15" fillId="0" borderId="0" xfId="2" applyNumberFormat="1" applyFont="1" applyFill="1" applyBorder="1" applyAlignment="1"/>
    <xf numFmtId="0" fontId="15" fillId="0" borderId="1" xfId="2" applyFont="1" applyFill="1" applyBorder="1" applyAlignment="1">
      <alignment horizontal="center" wrapText="1"/>
    </xf>
    <xf numFmtId="49" fontId="15" fillId="0" borderId="13" xfId="2" applyNumberFormat="1" applyFont="1" applyFill="1" applyBorder="1" applyAlignment="1">
      <alignment horizontal="center"/>
    </xf>
    <xf numFmtId="49" fontId="15" fillId="0" borderId="15" xfId="2" applyNumberFormat="1" applyFont="1" applyFill="1" applyBorder="1" applyAlignment="1">
      <alignment horizontal="center"/>
    </xf>
    <xf numFmtId="49" fontId="15" fillId="0" borderId="13" xfId="2" applyNumberFormat="1" applyFont="1" applyFill="1" applyBorder="1"/>
    <xf numFmtId="49" fontId="15" fillId="0" borderId="13" xfId="4" applyNumberFormat="1" applyFont="1" applyFill="1" applyBorder="1" applyAlignment="1">
      <alignment horizontal="center"/>
    </xf>
    <xf numFmtId="0" fontId="15" fillId="0" borderId="13" xfId="2" applyFont="1" applyFill="1" applyBorder="1" applyAlignment="1">
      <alignment horizontal="left"/>
    </xf>
    <xf numFmtId="0" fontId="15" fillId="0" borderId="13" xfId="2" applyFont="1" applyFill="1" applyBorder="1" applyAlignment="1">
      <alignment horizontal="center"/>
    </xf>
    <xf numFmtId="164" fontId="15" fillId="0" borderId="10" xfId="2" applyNumberFormat="1" applyFont="1" applyFill="1" applyBorder="1" applyAlignment="1"/>
    <xf numFmtId="2" fontId="15" fillId="0" borderId="0" xfId="5" applyNumberFormat="1" applyFont="1" applyFill="1"/>
    <xf numFmtId="2" fontId="15" fillId="0" borderId="0" xfId="2" applyNumberFormat="1" applyFont="1" applyFill="1" applyAlignment="1">
      <alignment wrapText="1"/>
    </xf>
    <xf numFmtId="165" fontId="15" fillId="0" borderId="0" xfId="2" applyNumberFormat="1" applyFont="1" applyFill="1" applyAlignment="1">
      <alignment horizontal="left" vertical="center" wrapText="1"/>
    </xf>
    <xf numFmtId="165" fontId="15" fillId="0" borderId="0" xfId="2" applyNumberFormat="1" applyFont="1" applyFill="1" applyAlignment="1">
      <alignment vertical="top" wrapText="1"/>
    </xf>
    <xf numFmtId="0" fontId="15" fillId="0" borderId="0" xfId="2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5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justify" wrapText="1"/>
    </xf>
    <xf numFmtId="0" fontId="3" fillId="0" borderId="1" xfId="2" applyNumberFormat="1" applyFont="1" applyFill="1" applyBorder="1" applyAlignment="1" applyProtection="1">
      <alignment horizontal="left" wrapText="1"/>
    </xf>
    <xf numFmtId="0" fontId="3" fillId="0" borderId="1" xfId="5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3" borderId="1" xfId="2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5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5" fillId="0" borderId="5" xfId="2" applyFont="1" applyFill="1" applyBorder="1" applyAlignment="1">
      <alignment horizontal="center" wrapText="1"/>
    </xf>
    <xf numFmtId="0" fontId="15" fillId="0" borderId="11" xfId="2" applyFont="1" applyFill="1" applyBorder="1" applyAlignment="1">
      <alignment horizontal="center" wrapText="1"/>
    </xf>
    <xf numFmtId="0" fontId="15" fillId="0" borderId="12" xfId="2" applyFont="1" applyFill="1" applyBorder="1" applyAlignment="1">
      <alignment horizont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164" fontId="15" fillId="0" borderId="2" xfId="2" applyNumberFormat="1" applyFont="1" applyFill="1" applyBorder="1" applyAlignment="1">
      <alignment vertical="center" wrapText="1"/>
    </xf>
    <xf numFmtId="164" fontId="15" fillId="0" borderId="3" xfId="2" applyNumberFormat="1" applyFont="1" applyFill="1" applyBorder="1" applyAlignment="1">
      <alignment vertical="center" wrapText="1"/>
    </xf>
    <xf numFmtId="164" fontId="15" fillId="0" borderId="4" xfId="2" applyNumberFormat="1" applyFont="1" applyFill="1" applyBorder="1" applyAlignment="1">
      <alignment vertical="center" wrapText="1"/>
    </xf>
    <xf numFmtId="164" fontId="15" fillId="0" borderId="2" xfId="2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5" fillId="0" borderId="4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Alignment="1">
      <alignment wrapText="1"/>
    </xf>
    <xf numFmtId="164" fontId="15" fillId="0" borderId="0" xfId="2" applyNumberFormat="1" applyFont="1" applyFill="1" applyAlignment="1">
      <alignment vertical="top" wrapText="1"/>
    </xf>
    <xf numFmtId="49" fontId="18" fillId="0" borderId="1" xfId="4" applyNumberFormat="1" applyFont="1" applyBorder="1" applyAlignment="1">
      <alignment horizontal="center"/>
    </xf>
    <xf numFmtId="165" fontId="15" fillId="0" borderId="0" xfId="4" applyNumberFormat="1" applyFont="1" applyAlignment="1">
      <alignment horizontal="left" wrapText="1"/>
    </xf>
    <xf numFmtId="165" fontId="16" fillId="0" borderId="0" xfId="117" applyNumberFormat="1" applyAlignment="1">
      <alignment horizontal="left" wrapText="1"/>
    </xf>
    <xf numFmtId="165" fontId="3" fillId="0" borderId="0" xfId="117" applyNumberFormat="1" applyFont="1" applyAlignment="1">
      <alignment wrapText="1"/>
    </xf>
    <xf numFmtId="165" fontId="20" fillId="0" borderId="0" xfId="117" applyNumberFormat="1" applyFont="1" applyAlignment="1">
      <alignment wrapText="1"/>
    </xf>
    <xf numFmtId="0" fontId="18" fillId="0" borderId="0" xfId="4" applyFont="1" applyBorder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0" fontId="2" fillId="0" borderId="0" xfId="117" applyFont="1" applyAlignment="1">
      <alignment vertical="center" wrapText="1"/>
    </xf>
    <xf numFmtId="0" fontId="16" fillId="0" borderId="0" xfId="117" applyAlignment="1">
      <alignment wrapText="1"/>
    </xf>
    <xf numFmtId="0" fontId="19" fillId="0" borderId="0" xfId="4" applyFont="1" applyBorder="1" applyAlignment="1">
      <alignment horizontal="center" wrapText="1"/>
    </xf>
    <xf numFmtId="0" fontId="2" fillId="0" borderId="0" xfId="117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3" fillId="0" borderId="0" xfId="2" applyNumberFormat="1" applyFont="1" applyFill="1" applyAlignment="1">
      <alignment wrapText="1"/>
    </xf>
    <xf numFmtId="0" fontId="0" fillId="0" borderId="0" xfId="0" applyAlignment="1">
      <alignment wrapText="1"/>
    </xf>
    <xf numFmtId="164" fontId="7" fillId="0" borderId="1" xfId="2" applyNumberFormat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/>
    </xf>
    <xf numFmtId="0" fontId="21" fillId="0" borderId="0" xfId="2" applyFont="1" applyFill="1" applyAlignment="1">
      <alignment horizontal="center" wrapText="1"/>
    </xf>
    <xf numFmtId="0" fontId="21" fillId="0" borderId="0" xfId="2" applyFont="1" applyFill="1" applyAlignment="1">
      <alignment wrapText="1"/>
    </xf>
    <xf numFmtId="164" fontId="3" fillId="0" borderId="0" xfId="2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117" applyFont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22" fillId="0" borderId="0" xfId="2" applyFont="1" applyFill="1" applyAlignment="1">
      <alignment horizontal="center" wrapText="1"/>
    </xf>
    <xf numFmtId="0" fontId="22" fillId="0" borderId="0" xfId="2" applyFont="1" applyFill="1" applyAlignment="1">
      <alignment wrapText="1"/>
    </xf>
    <xf numFmtId="0" fontId="23" fillId="0" borderId="0" xfId="0" applyFont="1" applyAlignment="1">
      <alignment wrapText="1"/>
    </xf>
    <xf numFmtId="164" fontId="7" fillId="0" borderId="2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18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2"/>
    <cellStyle name="Обычный 17" xfId="117"/>
    <cellStyle name="Обычный 2" xfId="3"/>
    <cellStyle name="Обычный 2 10" xfId="16"/>
    <cellStyle name="Обычный 2 11" xfId="17"/>
    <cellStyle name="Обычный 2 12" xfId="18"/>
    <cellStyle name="Обычный 2 13" xfId="19"/>
    <cellStyle name="Обычный 2 14" xfId="20"/>
    <cellStyle name="Обычный 2 15" xfId="21"/>
    <cellStyle name="Обычный 2 16" xfId="22"/>
    <cellStyle name="Обычный 2 17" xfId="23"/>
    <cellStyle name="Обычный 2 18" xfId="24"/>
    <cellStyle name="Обычный 2 19" xfId="25"/>
    <cellStyle name="Обычный 2 2" xfId="26"/>
    <cellStyle name="Обычный 2 2 2" xfId="27"/>
    <cellStyle name="Обычный 2 20" xfId="28"/>
    <cellStyle name="Обычный 2 21" xfId="29"/>
    <cellStyle name="Обычный 2 22" xfId="30"/>
    <cellStyle name="Обычный 2 23" xfId="31"/>
    <cellStyle name="Обычный 2 24" xfId="32"/>
    <cellStyle name="Обычный 2 25" xfId="33"/>
    <cellStyle name="Обычный 2 26" xfId="34"/>
    <cellStyle name="Обычный 2 27" xfId="35"/>
    <cellStyle name="Обычный 2 28" xfId="36"/>
    <cellStyle name="Обычный 2 29" xfId="37"/>
    <cellStyle name="Обычный 2 3" xfId="38"/>
    <cellStyle name="Обычный 2 30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 9" xfId="45"/>
    <cellStyle name="Обычный 3" xfId="46"/>
    <cellStyle name="Обычный 3 10" xfId="47"/>
    <cellStyle name="Обычный 3 11" xfId="48"/>
    <cellStyle name="Обычный 3 12" xfId="49"/>
    <cellStyle name="Обычный 3 13" xfId="50"/>
    <cellStyle name="Обычный 3 14" xfId="51"/>
    <cellStyle name="Обычный 3 15" xfId="52"/>
    <cellStyle name="Обычный 3 16" xfId="53"/>
    <cellStyle name="Обычный 3 17" xfId="54"/>
    <cellStyle name="Обычный 3 18" xfId="55"/>
    <cellStyle name="Обычный 3 19" xfId="56"/>
    <cellStyle name="Обычный 3 2" xfId="57"/>
    <cellStyle name="Обычный 3 2 2" xfId="58"/>
    <cellStyle name="Обычный 3 20" xfId="59"/>
    <cellStyle name="Обычный 3 21" xfId="60"/>
    <cellStyle name="Обычный 3 22" xfId="61"/>
    <cellStyle name="Обычный 3 23" xfId="62"/>
    <cellStyle name="Обычный 3 24" xfId="63"/>
    <cellStyle name="Обычный 3 25" xfId="64"/>
    <cellStyle name="Обычный 3 26" xfId="65"/>
    <cellStyle name="Обычный 3 27" xfId="66"/>
    <cellStyle name="Обычный 3 28" xfId="67"/>
    <cellStyle name="Обычный 3 29" xfId="68"/>
    <cellStyle name="Обычный 3 3" xfId="69"/>
    <cellStyle name="Обычный 3 30" xfId="70"/>
    <cellStyle name="Обычный 3 31" xfId="7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4" xfId="77"/>
    <cellStyle name="Обычный 4 10" xfId="78"/>
    <cellStyle name="Обычный 4 11" xfId="79"/>
    <cellStyle name="Обычный 4 12" xfId="80"/>
    <cellStyle name="Обычный 4 13" xfId="81"/>
    <cellStyle name="Обычный 4 14" xfId="82"/>
    <cellStyle name="Обычный 4 15" xfId="83"/>
    <cellStyle name="Обычный 4 16" xfId="84"/>
    <cellStyle name="Обычный 4 17" xfId="85"/>
    <cellStyle name="Обычный 4 18" xfId="86"/>
    <cellStyle name="Обычный 4 19" xfId="87"/>
    <cellStyle name="Обычный 4 2" xfId="88"/>
    <cellStyle name="Обычный 4 20" xfId="89"/>
    <cellStyle name="Обычный 4 21" xfId="90"/>
    <cellStyle name="Обычный 4 22" xfId="91"/>
    <cellStyle name="Обычный 4 23" xfId="92"/>
    <cellStyle name="Обычный 4 24" xfId="93"/>
    <cellStyle name="Обычный 4 25" xfId="94"/>
    <cellStyle name="Обычный 4 26" xfId="95"/>
    <cellStyle name="Обычный 4 27" xfId="96"/>
    <cellStyle name="Обычный 4 28" xfId="97"/>
    <cellStyle name="Обычный 4 29" xfId="98"/>
    <cellStyle name="Обычный 4 3" xfId="99"/>
    <cellStyle name="Обычный 4 30" xfId="100"/>
    <cellStyle name="Обычный 4 4" xfId="101"/>
    <cellStyle name="Обычный 4 5" xfId="102"/>
    <cellStyle name="Обычный 4 6" xfId="103"/>
    <cellStyle name="Обычный 4 7" xfId="104"/>
    <cellStyle name="Обычный 4 8" xfId="105"/>
    <cellStyle name="Обычный 4 9" xfId="106"/>
    <cellStyle name="Обычный 5" xfId="5"/>
    <cellStyle name="Обычный 5 2" xfId="107"/>
    <cellStyle name="Обычный 6" xfId="108"/>
    <cellStyle name="Обычный 7" xfId="109"/>
    <cellStyle name="Обычный 8" xfId="110"/>
    <cellStyle name="Обычный 9" xfId="111"/>
    <cellStyle name="Обычный_прил 7,9-2009-2010 нов классиф." xfId="6"/>
    <cellStyle name="Обычный_прилож 8,10 -2008г." xfId="4"/>
    <cellStyle name="Тысячи [0]_перечис.11" xfId="112"/>
    <cellStyle name="Тысячи_перечис.11" xfId="113"/>
    <cellStyle name="Финансовый" xfId="1" builtinId="3"/>
    <cellStyle name="Финансовый 13" xfId="114"/>
    <cellStyle name="Финансовый 2" xfId="115"/>
    <cellStyle name="Финансовый 3" xfId="8"/>
    <cellStyle name="Финансовый 9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topLeftCell="A7" zoomScale="89" zoomScaleNormal="100" zoomScaleSheetLayoutView="89" workbookViewId="0">
      <selection activeCell="B13" sqref="B13"/>
    </sheetView>
  </sheetViews>
  <sheetFormatPr defaultRowHeight="15" x14ac:dyDescent="0.25"/>
  <cols>
    <col min="1" max="1" width="16.7109375" style="116" customWidth="1"/>
    <col min="2" max="2" width="47.140625" style="130" customWidth="1"/>
    <col min="3" max="3" width="16" style="118" customWidth="1"/>
    <col min="4" max="4" width="28.7109375" style="118" customWidth="1"/>
    <col min="5" max="256" width="9.140625" style="118"/>
    <col min="257" max="257" width="16.7109375" style="118" customWidth="1"/>
    <col min="258" max="258" width="47.140625" style="118" customWidth="1"/>
    <col min="259" max="259" width="16" style="118" customWidth="1"/>
    <col min="260" max="260" width="28.7109375" style="118" customWidth="1"/>
    <col min="261" max="512" width="9.140625" style="118"/>
    <col min="513" max="513" width="16.7109375" style="118" customWidth="1"/>
    <col min="514" max="514" width="47.140625" style="118" customWidth="1"/>
    <col min="515" max="515" width="16" style="118" customWidth="1"/>
    <col min="516" max="516" width="28.7109375" style="118" customWidth="1"/>
    <col min="517" max="768" width="9.140625" style="118"/>
    <col min="769" max="769" width="16.7109375" style="118" customWidth="1"/>
    <col min="770" max="770" width="47.140625" style="118" customWidth="1"/>
    <col min="771" max="771" width="16" style="118" customWidth="1"/>
    <col min="772" max="772" width="28.7109375" style="118" customWidth="1"/>
    <col min="773" max="1024" width="9.140625" style="118"/>
    <col min="1025" max="1025" width="16.7109375" style="118" customWidth="1"/>
    <col min="1026" max="1026" width="47.140625" style="118" customWidth="1"/>
    <col min="1027" max="1027" width="16" style="118" customWidth="1"/>
    <col min="1028" max="1028" width="28.7109375" style="118" customWidth="1"/>
    <col min="1029" max="1280" width="9.140625" style="118"/>
    <col min="1281" max="1281" width="16.7109375" style="118" customWidth="1"/>
    <col min="1282" max="1282" width="47.140625" style="118" customWidth="1"/>
    <col min="1283" max="1283" width="16" style="118" customWidth="1"/>
    <col min="1284" max="1284" width="28.7109375" style="118" customWidth="1"/>
    <col min="1285" max="1536" width="9.140625" style="118"/>
    <col min="1537" max="1537" width="16.7109375" style="118" customWidth="1"/>
    <col min="1538" max="1538" width="47.140625" style="118" customWidth="1"/>
    <col min="1539" max="1539" width="16" style="118" customWidth="1"/>
    <col min="1540" max="1540" width="28.7109375" style="118" customWidth="1"/>
    <col min="1541" max="1792" width="9.140625" style="118"/>
    <col min="1793" max="1793" width="16.7109375" style="118" customWidth="1"/>
    <col min="1794" max="1794" width="47.140625" style="118" customWidth="1"/>
    <col min="1795" max="1795" width="16" style="118" customWidth="1"/>
    <col min="1796" max="1796" width="28.7109375" style="118" customWidth="1"/>
    <col min="1797" max="2048" width="9.140625" style="118"/>
    <col min="2049" max="2049" width="16.7109375" style="118" customWidth="1"/>
    <col min="2050" max="2050" width="47.140625" style="118" customWidth="1"/>
    <col min="2051" max="2051" width="16" style="118" customWidth="1"/>
    <col min="2052" max="2052" width="28.7109375" style="118" customWidth="1"/>
    <col min="2053" max="2304" width="9.140625" style="118"/>
    <col min="2305" max="2305" width="16.7109375" style="118" customWidth="1"/>
    <col min="2306" max="2306" width="47.140625" style="118" customWidth="1"/>
    <col min="2307" max="2307" width="16" style="118" customWidth="1"/>
    <col min="2308" max="2308" width="28.7109375" style="118" customWidth="1"/>
    <col min="2309" max="2560" width="9.140625" style="118"/>
    <col min="2561" max="2561" width="16.7109375" style="118" customWidth="1"/>
    <col min="2562" max="2562" width="47.140625" style="118" customWidth="1"/>
    <col min="2563" max="2563" width="16" style="118" customWidth="1"/>
    <col min="2564" max="2564" width="28.7109375" style="118" customWidth="1"/>
    <col min="2565" max="2816" width="9.140625" style="118"/>
    <col min="2817" max="2817" width="16.7109375" style="118" customWidth="1"/>
    <col min="2818" max="2818" width="47.140625" style="118" customWidth="1"/>
    <col min="2819" max="2819" width="16" style="118" customWidth="1"/>
    <col min="2820" max="2820" width="28.7109375" style="118" customWidth="1"/>
    <col min="2821" max="3072" width="9.140625" style="118"/>
    <col min="3073" max="3073" width="16.7109375" style="118" customWidth="1"/>
    <col min="3074" max="3074" width="47.140625" style="118" customWidth="1"/>
    <col min="3075" max="3075" width="16" style="118" customWidth="1"/>
    <col min="3076" max="3076" width="28.7109375" style="118" customWidth="1"/>
    <col min="3077" max="3328" width="9.140625" style="118"/>
    <col min="3329" max="3329" width="16.7109375" style="118" customWidth="1"/>
    <col min="3330" max="3330" width="47.140625" style="118" customWidth="1"/>
    <col min="3331" max="3331" width="16" style="118" customWidth="1"/>
    <col min="3332" max="3332" width="28.7109375" style="118" customWidth="1"/>
    <col min="3333" max="3584" width="9.140625" style="118"/>
    <col min="3585" max="3585" width="16.7109375" style="118" customWidth="1"/>
    <col min="3586" max="3586" width="47.140625" style="118" customWidth="1"/>
    <col min="3587" max="3587" width="16" style="118" customWidth="1"/>
    <col min="3588" max="3588" width="28.7109375" style="118" customWidth="1"/>
    <col min="3589" max="3840" width="9.140625" style="118"/>
    <col min="3841" max="3841" width="16.7109375" style="118" customWidth="1"/>
    <col min="3842" max="3842" width="47.140625" style="118" customWidth="1"/>
    <col min="3843" max="3843" width="16" style="118" customWidth="1"/>
    <col min="3844" max="3844" width="28.7109375" style="118" customWidth="1"/>
    <col min="3845" max="4096" width="9.140625" style="118"/>
    <col min="4097" max="4097" width="16.7109375" style="118" customWidth="1"/>
    <col min="4098" max="4098" width="47.140625" style="118" customWidth="1"/>
    <col min="4099" max="4099" width="16" style="118" customWidth="1"/>
    <col min="4100" max="4100" width="28.7109375" style="118" customWidth="1"/>
    <col min="4101" max="4352" width="9.140625" style="118"/>
    <col min="4353" max="4353" width="16.7109375" style="118" customWidth="1"/>
    <col min="4354" max="4354" width="47.140625" style="118" customWidth="1"/>
    <col min="4355" max="4355" width="16" style="118" customWidth="1"/>
    <col min="4356" max="4356" width="28.7109375" style="118" customWidth="1"/>
    <col min="4357" max="4608" width="9.140625" style="118"/>
    <col min="4609" max="4609" width="16.7109375" style="118" customWidth="1"/>
    <col min="4610" max="4610" width="47.140625" style="118" customWidth="1"/>
    <col min="4611" max="4611" width="16" style="118" customWidth="1"/>
    <col min="4612" max="4612" width="28.7109375" style="118" customWidth="1"/>
    <col min="4613" max="4864" width="9.140625" style="118"/>
    <col min="4865" max="4865" width="16.7109375" style="118" customWidth="1"/>
    <col min="4866" max="4866" width="47.140625" style="118" customWidth="1"/>
    <col min="4867" max="4867" width="16" style="118" customWidth="1"/>
    <col min="4868" max="4868" width="28.7109375" style="118" customWidth="1"/>
    <col min="4869" max="5120" width="9.140625" style="118"/>
    <col min="5121" max="5121" width="16.7109375" style="118" customWidth="1"/>
    <col min="5122" max="5122" width="47.140625" style="118" customWidth="1"/>
    <col min="5123" max="5123" width="16" style="118" customWidth="1"/>
    <col min="5124" max="5124" width="28.7109375" style="118" customWidth="1"/>
    <col min="5125" max="5376" width="9.140625" style="118"/>
    <col min="5377" max="5377" width="16.7109375" style="118" customWidth="1"/>
    <col min="5378" max="5378" width="47.140625" style="118" customWidth="1"/>
    <col min="5379" max="5379" width="16" style="118" customWidth="1"/>
    <col min="5380" max="5380" width="28.7109375" style="118" customWidth="1"/>
    <col min="5381" max="5632" width="9.140625" style="118"/>
    <col min="5633" max="5633" width="16.7109375" style="118" customWidth="1"/>
    <col min="5634" max="5634" width="47.140625" style="118" customWidth="1"/>
    <col min="5635" max="5635" width="16" style="118" customWidth="1"/>
    <col min="5636" max="5636" width="28.7109375" style="118" customWidth="1"/>
    <col min="5637" max="5888" width="9.140625" style="118"/>
    <col min="5889" max="5889" width="16.7109375" style="118" customWidth="1"/>
    <col min="5890" max="5890" width="47.140625" style="118" customWidth="1"/>
    <col min="5891" max="5891" width="16" style="118" customWidth="1"/>
    <col min="5892" max="5892" width="28.7109375" style="118" customWidth="1"/>
    <col min="5893" max="6144" width="9.140625" style="118"/>
    <col min="6145" max="6145" width="16.7109375" style="118" customWidth="1"/>
    <col min="6146" max="6146" width="47.140625" style="118" customWidth="1"/>
    <col min="6147" max="6147" width="16" style="118" customWidth="1"/>
    <col min="6148" max="6148" width="28.7109375" style="118" customWidth="1"/>
    <col min="6149" max="6400" width="9.140625" style="118"/>
    <col min="6401" max="6401" width="16.7109375" style="118" customWidth="1"/>
    <col min="6402" max="6402" width="47.140625" style="118" customWidth="1"/>
    <col min="6403" max="6403" width="16" style="118" customWidth="1"/>
    <col min="6404" max="6404" width="28.7109375" style="118" customWidth="1"/>
    <col min="6405" max="6656" width="9.140625" style="118"/>
    <col min="6657" max="6657" width="16.7109375" style="118" customWidth="1"/>
    <col min="6658" max="6658" width="47.140625" style="118" customWidth="1"/>
    <col min="6659" max="6659" width="16" style="118" customWidth="1"/>
    <col min="6660" max="6660" width="28.7109375" style="118" customWidth="1"/>
    <col min="6661" max="6912" width="9.140625" style="118"/>
    <col min="6913" max="6913" width="16.7109375" style="118" customWidth="1"/>
    <col min="6914" max="6914" width="47.140625" style="118" customWidth="1"/>
    <col min="6915" max="6915" width="16" style="118" customWidth="1"/>
    <col min="6916" max="6916" width="28.7109375" style="118" customWidth="1"/>
    <col min="6917" max="7168" width="9.140625" style="118"/>
    <col min="7169" max="7169" width="16.7109375" style="118" customWidth="1"/>
    <col min="7170" max="7170" width="47.140625" style="118" customWidth="1"/>
    <col min="7171" max="7171" width="16" style="118" customWidth="1"/>
    <col min="7172" max="7172" width="28.7109375" style="118" customWidth="1"/>
    <col min="7173" max="7424" width="9.140625" style="118"/>
    <col min="7425" max="7425" width="16.7109375" style="118" customWidth="1"/>
    <col min="7426" max="7426" width="47.140625" style="118" customWidth="1"/>
    <col min="7427" max="7427" width="16" style="118" customWidth="1"/>
    <col min="7428" max="7428" width="28.7109375" style="118" customWidth="1"/>
    <col min="7429" max="7680" width="9.140625" style="118"/>
    <col min="7681" max="7681" width="16.7109375" style="118" customWidth="1"/>
    <col min="7682" max="7682" width="47.140625" style="118" customWidth="1"/>
    <col min="7683" max="7683" width="16" style="118" customWidth="1"/>
    <col min="7684" max="7684" width="28.7109375" style="118" customWidth="1"/>
    <col min="7685" max="7936" width="9.140625" style="118"/>
    <col min="7937" max="7937" width="16.7109375" style="118" customWidth="1"/>
    <col min="7938" max="7938" width="47.140625" style="118" customWidth="1"/>
    <col min="7939" max="7939" width="16" style="118" customWidth="1"/>
    <col min="7940" max="7940" width="28.7109375" style="118" customWidth="1"/>
    <col min="7941" max="8192" width="9.140625" style="118"/>
    <col min="8193" max="8193" width="16.7109375" style="118" customWidth="1"/>
    <col min="8194" max="8194" width="47.140625" style="118" customWidth="1"/>
    <col min="8195" max="8195" width="16" style="118" customWidth="1"/>
    <col min="8196" max="8196" width="28.7109375" style="118" customWidth="1"/>
    <col min="8197" max="8448" width="9.140625" style="118"/>
    <col min="8449" max="8449" width="16.7109375" style="118" customWidth="1"/>
    <col min="8450" max="8450" width="47.140625" style="118" customWidth="1"/>
    <col min="8451" max="8451" width="16" style="118" customWidth="1"/>
    <col min="8452" max="8452" width="28.7109375" style="118" customWidth="1"/>
    <col min="8453" max="8704" width="9.140625" style="118"/>
    <col min="8705" max="8705" width="16.7109375" style="118" customWidth="1"/>
    <col min="8706" max="8706" width="47.140625" style="118" customWidth="1"/>
    <col min="8707" max="8707" width="16" style="118" customWidth="1"/>
    <col min="8708" max="8708" width="28.7109375" style="118" customWidth="1"/>
    <col min="8709" max="8960" width="9.140625" style="118"/>
    <col min="8961" max="8961" width="16.7109375" style="118" customWidth="1"/>
    <col min="8962" max="8962" width="47.140625" style="118" customWidth="1"/>
    <col min="8963" max="8963" width="16" style="118" customWidth="1"/>
    <col min="8964" max="8964" width="28.7109375" style="118" customWidth="1"/>
    <col min="8965" max="9216" width="9.140625" style="118"/>
    <col min="9217" max="9217" width="16.7109375" style="118" customWidth="1"/>
    <col min="9218" max="9218" width="47.140625" style="118" customWidth="1"/>
    <col min="9219" max="9219" width="16" style="118" customWidth="1"/>
    <col min="9220" max="9220" width="28.7109375" style="118" customWidth="1"/>
    <col min="9221" max="9472" width="9.140625" style="118"/>
    <col min="9473" max="9473" width="16.7109375" style="118" customWidth="1"/>
    <col min="9474" max="9474" width="47.140625" style="118" customWidth="1"/>
    <col min="9475" max="9475" width="16" style="118" customWidth="1"/>
    <col min="9476" max="9476" width="28.7109375" style="118" customWidth="1"/>
    <col min="9477" max="9728" width="9.140625" style="118"/>
    <col min="9729" max="9729" width="16.7109375" style="118" customWidth="1"/>
    <col min="9730" max="9730" width="47.140625" style="118" customWidth="1"/>
    <col min="9731" max="9731" width="16" style="118" customWidth="1"/>
    <col min="9732" max="9732" width="28.7109375" style="118" customWidth="1"/>
    <col min="9733" max="9984" width="9.140625" style="118"/>
    <col min="9985" max="9985" width="16.7109375" style="118" customWidth="1"/>
    <col min="9986" max="9986" width="47.140625" style="118" customWidth="1"/>
    <col min="9987" max="9987" width="16" style="118" customWidth="1"/>
    <col min="9988" max="9988" width="28.7109375" style="118" customWidth="1"/>
    <col min="9989" max="10240" width="9.140625" style="118"/>
    <col min="10241" max="10241" width="16.7109375" style="118" customWidth="1"/>
    <col min="10242" max="10242" width="47.140625" style="118" customWidth="1"/>
    <col min="10243" max="10243" width="16" style="118" customWidth="1"/>
    <col min="10244" max="10244" width="28.7109375" style="118" customWidth="1"/>
    <col min="10245" max="10496" width="9.140625" style="118"/>
    <col min="10497" max="10497" width="16.7109375" style="118" customWidth="1"/>
    <col min="10498" max="10498" width="47.140625" style="118" customWidth="1"/>
    <col min="10499" max="10499" width="16" style="118" customWidth="1"/>
    <col min="10500" max="10500" width="28.7109375" style="118" customWidth="1"/>
    <col min="10501" max="10752" width="9.140625" style="118"/>
    <col min="10753" max="10753" width="16.7109375" style="118" customWidth="1"/>
    <col min="10754" max="10754" width="47.140625" style="118" customWidth="1"/>
    <col min="10755" max="10755" width="16" style="118" customWidth="1"/>
    <col min="10756" max="10756" width="28.7109375" style="118" customWidth="1"/>
    <col min="10757" max="11008" width="9.140625" style="118"/>
    <col min="11009" max="11009" width="16.7109375" style="118" customWidth="1"/>
    <col min="11010" max="11010" width="47.140625" style="118" customWidth="1"/>
    <col min="11011" max="11011" width="16" style="118" customWidth="1"/>
    <col min="11012" max="11012" width="28.7109375" style="118" customWidth="1"/>
    <col min="11013" max="11264" width="9.140625" style="118"/>
    <col min="11265" max="11265" width="16.7109375" style="118" customWidth="1"/>
    <col min="11266" max="11266" width="47.140625" style="118" customWidth="1"/>
    <col min="11267" max="11267" width="16" style="118" customWidth="1"/>
    <col min="11268" max="11268" width="28.7109375" style="118" customWidth="1"/>
    <col min="11269" max="11520" width="9.140625" style="118"/>
    <col min="11521" max="11521" width="16.7109375" style="118" customWidth="1"/>
    <col min="11522" max="11522" width="47.140625" style="118" customWidth="1"/>
    <col min="11523" max="11523" width="16" style="118" customWidth="1"/>
    <col min="11524" max="11524" width="28.7109375" style="118" customWidth="1"/>
    <col min="11525" max="11776" width="9.140625" style="118"/>
    <col min="11777" max="11777" width="16.7109375" style="118" customWidth="1"/>
    <col min="11778" max="11778" width="47.140625" style="118" customWidth="1"/>
    <col min="11779" max="11779" width="16" style="118" customWidth="1"/>
    <col min="11780" max="11780" width="28.7109375" style="118" customWidth="1"/>
    <col min="11781" max="12032" width="9.140625" style="118"/>
    <col min="12033" max="12033" width="16.7109375" style="118" customWidth="1"/>
    <col min="12034" max="12034" width="47.140625" style="118" customWidth="1"/>
    <col min="12035" max="12035" width="16" style="118" customWidth="1"/>
    <col min="12036" max="12036" width="28.7109375" style="118" customWidth="1"/>
    <col min="12037" max="12288" width="9.140625" style="118"/>
    <col min="12289" max="12289" width="16.7109375" style="118" customWidth="1"/>
    <col min="12290" max="12290" width="47.140625" style="118" customWidth="1"/>
    <col min="12291" max="12291" width="16" style="118" customWidth="1"/>
    <col min="12292" max="12292" width="28.7109375" style="118" customWidth="1"/>
    <col min="12293" max="12544" width="9.140625" style="118"/>
    <col min="12545" max="12545" width="16.7109375" style="118" customWidth="1"/>
    <col min="12546" max="12546" width="47.140625" style="118" customWidth="1"/>
    <col min="12547" max="12547" width="16" style="118" customWidth="1"/>
    <col min="12548" max="12548" width="28.7109375" style="118" customWidth="1"/>
    <col min="12549" max="12800" width="9.140625" style="118"/>
    <col min="12801" max="12801" width="16.7109375" style="118" customWidth="1"/>
    <col min="12802" max="12802" width="47.140625" style="118" customWidth="1"/>
    <col min="12803" max="12803" width="16" style="118" customWidth="1"/>
    <col min="12804" max="12804" width="28.7109375" style="118" customWidth="1"/>
    <col min="12805" max="13056" width="9.140625" style="118"/>
    <col min="13057" max="13057" width="16.7109375" style="118" customWidth="1"/>
    <col min="13058" max="13058" width="47.140625" style="118" customWidth="1"/>
    <col min="13059" max="13059" width="16" style="118" customWidth="1"/>
    <col min="13060" max="13060" width="28.7109375" style="118" customWidth="1"/>
    <col min="13061" max="13312" width="9.140625" style="118"/>
    <col min="13313" max="13313" width="16.7109375" style="118" customWidth="1"/>
    <col min="13314" max="13314" width="47.140625" style="118" customWidth="1"/>
    <col min="13315" max="13315" width="16" style="118" customWidth="1"/>
    <col min="13316" max="13316" width="28.7109375" style="118" customWidth="1"/>
    <col min="13317" max="13568" width="9.140625" style="118"/>
    <col min="13569" max="13569" width="16.7109375" style="118" customWidth="1"/>
    <col min="13570" max="13570" width="47.140625" style="118" customWidth="1"/>
    <col min="13571" max="13571" width="16" style="118" customWidth="1"/>
    <col min="13572" max="13572" width="28.7109375" style="118" customWidth="1"/>
    <col min="13573" max="13824" width="9.140625" style="118"/>
    <col min="13825" max="13825" width="16.7109375" style="118" customWidth="1"/>
    <col min="13826" max="13826" width="47.140625" style="118" customWidth="1"/>
    <col min="13827" max="13827" width="16" style="118" customWidth="1"/>
    <col min="13828" max="13828" width="28.7109375" style="118" customWidth="1"/>
    <col min="13829" max="14080" width="9.140625" style="118"/>
    <col min="14081" max="14081" width="16.7109375" style="118" customWidth="1"/>
    <col min="14082" max="14082" width="47.140625" style="118" customWidth="1"/>
    <col min="14083" max="14083" width="16" style="118" customWidth="1"/>
    <col min="14084" max="14084" width="28.7109375" style="118" customWidth="1"/>
    <col min="14085" max="14336" width="9.140625" style="118"/>
    <col min="14337" max="14337" width="16.7109375" style="118" customWidth="1"/>
    <col min="14338" max="14338" width="47.140625" style="118" customWidth="1"/>
    <col min="14339" max="14339" width="16" style="118" customWidth="1"/>
    <col min="14340" max="14340" width="28.7109375" style="118" customWidth="1"/>
    <col min="14341" max="14592" width="9.140625" style="118"/>
    <col min="14593" max="14593" width="16.7109375" style="118" customWidth="1"/>
    <col min="14594" max="14594" width="47.140625" style="118" customWidth="1"/>
    <col min="14595" max="14595" width="16" style="118" customWidth="1"/>
    <col min="14596" max="14596" width="28.7109375" style="118" customWidth="1"/>
    <col min="14597" max="14848" width="9.140625" style="118"/>
    <col min="14849" max="14849" width="16.7109375" style="118" customWidth="1"/>
    <col min="14850" max="14850" width="47.140625" style="118" customWidth="1"/>
    <col min="14851" max="14851" width="16" style="118" customWidth="1"/>
    <col min="14852" max="14852" width="28.7109375" style="118" customWidth="1"/>
    <col min="14853" max="15104" width="9.140625" style="118"/>
    <col min="15105" max="15105" width="16.7109375" style="118" customWidth="1"/>
    <col min="15106" max="15106" width="47.140625" style="118" customWidth="1"/>
    <col min="15107" max="15107" width="16" style="118" customWidth="1"/>
    <col min="15108" max="15108" width="28.7109375" style="118" customWidth="1"/>
    <col min="15109" max="15360" width="9.140625" style="118"/>
    <col min="15361" max="15361" width="16.7109375" style="118" customWidth="1"/>
    <col min="15362" max="15362" width="47.140625" style="118" customWidth="1"/>
    <col min="15363" max="15363" width="16" style="118" customWidth="1"/>
    <col min="15364" max="15364" width="28.7109375" style="118" customWidth="1"/>
    <col min="15365" max="15616" width="9.140625" style="118"/>
    <col min="15617" max="15617" width="16.7109375" style="118" customWidth="1"/>
    <col min="15618" max="15618" width="47.140625" style="118" customWidth="1"/>
    <col min="15619" max="15619" width="16" style="118" customWidth="1"/>
    <col min="15620" max="15620" width="28.7109375" style="118" customWidth="1"/>
    <col min="15621" max="15872" width="9.140625" style="118"/>
    <col min="15873" max="15873" width="16.7109375" style="118" customWidth="1"/>
    <col min="15874" max="15874" width="47.140625" style="118" customWidth="1"/>
    <col min="15875" max="15875" width="16" style="118" customWidth="1"/>
    <col min="15876" max="15876" width="28.7109375" style="118" customWidth="1"/>
    <col min="15877" max="16128" width="9.140625" style="118"/>
    <col min="16129" max="16129" width="16.7109375" style="118" customWidth="1"/>
    <col min="16130" max="16130" width="47.140625" style="118" customWidth="1"/>
    <col min="16131" max="16131" width="16" style="118" customWidth="1"/>
    <col min="16132" max="16132" width="28.7109375" style="118" customWidth="1"/>
    <col min="16133" max="16384" width="9.140625" style="118"/>
  </cols>
  <sheetData>
    <row r="1" spans="1:3" x14ac:dyDescent="0.25">
      <c r="B1" s="117" t="s">
        <v>555</v>
      </c>
    </row>
    <row r="2" spans="1:3" ht="26.25" customHeight="1" x14ac:dyDescent="0.25">
      <c r="A2" s="119">
        <v>7950100</v>
      </c>
      <c r="B2" s="120" t="s">
        <v>490</v>
      </c>
      <c r="C2" s="121"/>
    </row>
    <row r="3" spans="1:3" ht="39" x14ac:dyDescent="0.25">
      <c r="A3" s="119">
        <v>7950200</v>
      </c>
      <c r="B3" s="120" t="s">
        <v>500</v>
      </c>
      <c r="C3" s="121"/>
    </row>
    <row r="4" spans="1:3" ht="26.25" x14ac:dyDescent="0.25">
      <c r="A4" s="122">
        <v>7950300</v>
      </c>
      <c r="B4" s="120" t="s">
        <v>480</v>
      </c>
      <c r="C4" s="121"/>
    </row>
    <row r="5" spans="1:3" x14ac:dyDescent="0.25">
      <c r="A5" s="122">
        <v>7950301</v>
      </c>
      <c r="B5" s="120" t="s">
        <v>487</v>
      </c>
      <c r="C5" s="121"/>
    </row>
    <row r="6" spans="1:3" x14ac:dyDescent="0.25">
      <c r="A6" s="122">
        <v>7950302</v>
      </c>
      <c r="B6" s="120" t="s">
        <v>488</v>
      </c>
      <c r="C6" s="121"/>
    </row>
    <row r="7" spans="1:3" ht="39" x14ac:dyDescent="0.25">
      <c r="A7" s="122">
        <v>7950400</v>
      </c>
      <c r="B7" s="120" t="s">
        <v>556</v>
      </c>
      <c r="C7" s="121"/>
    </row>
    <row r="8" spans="1:3" ht="39" x14ac:dyDescent="0.25">
      <c r="A8" s="122">
        <v>7950500</v>
      </c>
      <c r="B8" s="120" t="s">
        <v>553</v>
      </c>
      <c r="C8" s="121"/>
    </row>
    <row r="9" spans="1:3" ht="39" x14ac:dyDescent="0.25">
      <c r="A9" s="122">
        <v>7950600</v>
      </c>
      <c r="B9" s="120" t="s">
        <v>544</v>
      </c>
      <c r="C9" s="121"/>
    </row>
    <row r="10" spans="1:3" ht="51.75" x14ac:dyDescent="0.25">
      <c r="A10" s="122">
        <v>7950700</v>
      </c>
      <c r="B10" s="120" t="s">
        <v>546</v>
      </c>
      <c r="C10" s="121"/>
    </row>
    <row r="11" spans="1:3" ht="39" x14ac:dyDescent="0.25">
      <c r="A11" s="122">
        <v>7950800</v>
      </c>
      <c r="B11" s="120" t="s">
        <v>547</v>
      </c>
      <c r="C11" s="121"/>
    </row>
    <row r="12" spans="1:3" ht="39" x14ac:dyDescent="0.25">
      <c r="A12" s="122">
        <v>7950900</v>
      </c>
      <c r="B12" s="120" t="s">
        <v>548</v>
      </c>
      <c r="C12" s="121"/>
    </row>
    <row r="13" spans="1:3" ht="39" x14ac:dyDescent="0.25">
      <c r="A13" s="122">
        <v>7951000</v>
      </c>
      <c r="B13" s="196" t="s">
        <v>582</v>
      </c>
      <c r="C13" s="121"/>
    </row>
    <row r="14" spans="1:3" ht="26.25" x14ac:dyDescent="0.25">
      <c r="A14" s="119">
        <v>7952000</v>
      </c>
      <c r="B14" s="120" t="s">
        <v>502</v>
      </c>
      <c r="C14" s="121"/>
    </row>
    <row r="15" spans="1:3" ht="51.75" x14ac:dyDescent="0.25">
      <c r="A15" s="119">
        <v>7952001</v>
      </c>
      <c r="B15" s="120" t="s">
        <v>504</v>
      </c>
      <c r="C15" s="121"/>
    </row>
    <row r="16" spans="1:3" ht="51.75" x14ac:dyDescent="0.25">
      <c r="A16" s="119">
        <v>7952002</v>
      </c>
      <c r="B16" s="120" t="s">
        <v>508</v>
      </c>
      <c r="C16" s="121"/>
    </row>
    <row r="17" spans="1:3" ht="51.75" x14ac:dyDescent="0.25">
      <c r="A17" s="122">
        <v>7952100</v>
      </c>
      <c r="B17" s="120" t="s">
        <v>542</v>
      </c>
      <c r="C17" s="121"/>
    </row>
    <row r="18" spans="1:3" ht="60.75" customHeight="1" x14ac:dyDescent="0.25">
      <c r="A18" s="122">
        <v>7952200</v>
      </c>
      <c r="B18" s="123" t="s">
        <v>560</v>
      </c>
      <c r="C18" s="121" t="s">
        <v>559</v>
      </c>
    </row>
    <row r="19" spans="1:3" ht="51.75" x14ac:dyDescent="0.25">
      <c r="A19" s="119">
        <v>7952300</v>
      </c>
      <c r="B19" s="120" t="s">
        <v>526</v>
      </c>
      <c r="C19" s="121"/>
    </row>
    <row r="20" spans="1:3" ht="39" x14ac:dyDescent="0.25">
      <c r="A20" s="119">
        <v>7952400</v>
      </c>
      <c r="B20" s="120" t="s">
        <v>527</v>
      </c>
      <c r="C20" s="121"/>
    </row>
    <row r="21" spans="1:3" ht="39" x14ac:dyDescent="0.25">
      <c r="A21" s="122">
        <v>7952500</v>
      </c>
      <c r="B21" s="120" t="s">
        <v>510</v>
      </c>
      <c r="C21" s="121"/>
    </row>
    <row r="22" spans="1:3" ht="39" x14ac:dyDescent="0.25">
      <c r="A22" s="119">
        <v>7952600</v>
      </c>
      <c r="B22" s="120" t="s">
        <v>528</v>
      </c>
      <c r="C22" s="121"/>
    </row>
    <row r="23" spans="1:3" ht="39" x14ac:dyDescent="0.25">
      <c r="A23" s="122">
        <v>7952700</v>
      </c>
      <c r="B23" s="120" t="s">
        <v>531</v>
      </c>
      <c r="C23" s="121"/>
    </row>
    <row r="24" spans="1:3" ht="39" x14ac:dyDescent="0.25">
      <c r="A24" s="122">
        <v>7952800</v>
      </c>
      <c r="B24" s="120" t="s">
        <v>532</v>
      </c>
      <c r="C24" s="121"/>
    </row>
    <row r="25" spans="1:3" ht="39" x14ac:dyDescent="0.25">
      <c r="A25" s="122">
        <v>7952900</v>
      </c>
      <c r="B25" s="124" t="s">
        <v>557</v>
      </c>
      <c r="C25" s="121"/>
    </row>
    <row r="26" spans="1:3" ht="39" x14ac:dyDescent="0.25">
      <c r="A26" s="122">
        <v>7953000</v>
      </c>
      <c r="B26" s="124" t="s">
        <v>558</v>
      </c>
      <c r="C26" s="121"/>
    </row>
    <row r="27" spans="1:3" ht="39" x14ac:dyDescent="0.25">
      <c r="A27" s="122">
        <v>7953100</v>
      </c>
      <c r="B27" s="120" t="s">
        <v>522</v>
      </c>
      <c r="C27" s="121"/>
    </row>
    <row r="28" spans="1:3" ht="26.25" x14ac:dyDescent="0.25">
      <c r="A28" s="122">
        <v>7953200</v>
      </c>
      <c r="B28" s="120" t="s">
        <v>523</v>
      </c>
      <c r="C28" s="121"/>
    </row>
    <row r="29" spans="1:3" ht="39" x14ac:dyDescent="0.25">
      <c r="A29" s="119">
        <v>7953300</v>
      </c>
      <c r="B29" s="125" t="s">
        <v>496</v>
      </c>
      <c r="C29" s="121"/>
    </row>
    <row r="30" spans="1:3" x14ac:dyDescent="0.25">
      <c r="A30" s="119">
        <v>7953301</v>
      </c>
      <c r="B30" s="126" t="s">
        <v>513</v>
      </c>
      <c r="C30" s="121"/>
    </row>
    <row r="31" spans="1:3" x14ac:dyDescent="0.25">
      <c r="A31" s="119">
        <v>7953302</v>
      </c>
      <c r="B31" s="126" t="s">
        <v>497</v>
      </c>
      <c r="C31" s="121"/>
    </row>
    <row r="32" spans="1:3" ht="39" x14ac:dyDescent="0.25">
      <c r="A32" s="122">
        <v>7953400</v>
      </c>
      <c r="B32" s="125" t="s">
        <v>514</v>
      </c>
      <c r="C32" s="121"/>
    </row>
    <row r="33" spans="1:3" ht="27.75" customHeight="1" x14ac:dyDescent="0.25">
      <c r="A33" s="119">
        <v>7953500</v>
      </c>
      <c r="B33" s="125" t="s">
        <v>483</v>
      </c>
      <c r="C33" s="121"/>
    </row>
    <row r="34" spans="1:3" ht="39" x14ac:dyDescent="0.25">
      <c r="A34" s="119">
        <v>7953600</v>
      </c>
      <c r="B34" s="125" t="s">
        <v>492</v>
      </c>
      <c r="C34" s="121"/>
    </row>
    <row r="35" spans="1:3" ht="51" x14ac:dyDescent="0.25">
      <c r="A35" s="122">
        <v>7953700</v>
      </c>
      <c r="B35" s="127" t="s">
        <v>537</v>
      </c>
      <c r="C35" s="121"/>
    </row>
    <row r="36" spans="1:3" ht="25.5" x14ac:dyDescent="0.25">
      <c r="A36" s="122">
        <v>7953800</v>
      </c>
      <c r="B36" s="128" t="s">
        <v>520</v>
      </c>
      <c r="C36" s="121"/>
    </row>
    <row r="37" spans="1:3" ht="25.5" x14ac:dyDescent="0.25">
      <c r="A37" s="122">
        <v>7953900</v>
      </c>
      <c r="B37" s="127" t="s">
        <v>539</v>
      </c>
      <c r="C37" s="121"/>
    </row>
    <row r="38" spans="1:3" ht="26.25" x14ac:dyDescent="0.25">
      <c r="A38" s="119">
        <v>7954000</v>
      </c>
      <c r="B38" s="129" t="s">
        <v>517</v>
      </c>
      <c r="C38" s="121"/>
    </row>
    <row r="39" spans="1:3" ht="26.25" x14ac:dyDescent="0.25">
      <c r="A39" s="119">
        <v>7954001</v>
      </c>
      <c r="B39" s="125" t="s">
        <v>519</v>
      </c>
      <c r="C39" s="121"/>
    </row>
    <row r="40" spans="1:3" ht="26.25" x14ac:dyDescent="0.25">
      <c r="A40" s="122">
        <v>7954002</v>
      </c>
      <c r="B40" s="125" t="s">
        <v>535</v>
      </c>
      <c r="C40" s="121"/>
    </row>
    <row r="41" spans="1:3" ht="51" x14ac:dyDescent="0.25">
      <c r="A41" s="122">
        <v>7954100</v>
      </c>
      <c r="B41" s="95" t="s">
        <v>579</v>
      </c>
      <c r="C41" s="121"/>
    </row>
    <row r="42" spans="1:3" ht="51.75" x14ac:dyDescent="0.25">
      <c r="A42" s="122">
        <v>7954200</v>
      </c>
      <c r="B42" s="131" t="s">
        <v>561</v>
      </c>
      <c r="C42" s="121"/>
    </row>
    <row r="43" spans="1:3" ht="51.75" x14ac:dyDescent="0.25">
      <c r="A43" s="122">
        <v>7954300</v>
      </c>
      <c r="B43" s="131" t="s">
        <v>562</v>
      </c>
      <c r="C43" s="121"/>
    </row>
    <row r="44" spans="1:3" ht="51.75" x14ac:dyDescent="0.25">
      <c r="A44" s="122">
        <v>7954400</v>
      </c>
      <c r="B44" s="131" t="s">
        <v>564</v>
      </c>
      <c r="C44" s="121"/>
    </row>
    <row r="45" spans="1:3" ht="39" x14ac:dyDescent="0.25">
      <c r="A45" s="122">
        <v>7954500</v>
      </c>
      <c r="B45" s="131" t="s">
        <v>563</v>
      </c>
    </row>
    <row r="46" spans="1:3" ht="64.5" x14ac:dyDescent="0.25">
      <c r="A46" s="122">
        <v>7954600</v>
      </c>
      <c r="B46" s="131" t="s">
        <v>565</v>
      </c>
    </row>
    <row r="47" spans="1:3" ht="39" x14ac:dyDescent="0.25">
      <c r="A47" s="122">
        <v>7954700</v>
      </c>
      <c r="B47" s="131" t="s">
        <v>566</v>
      </c>
    </row>
  </sheetData>
  <pageMargins left="0.9055118110236221" right="0" top="0.35433070866141736" bottom="0.19685039370078741" header="0" footer="0"/>
  <pageSetup paperSize="9" scale="7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14"/>
  <sheetViews>
    <sheetView topLeftCell="A275" zoomScale="90" zoomScaleNormal="90" zoomScaleSheetLayoutView="90" workbookViewId="0">
      <selection activeCell="I273" sqref="I273"/>
    </sheetView>
  </sheetViews>
  <sheetFormatPr defaultRowHeight="12.75" x14ac:dyDescent="0.2"/>
  <cols>
    <col min="1" max="1" width="35.85546875" style="100" customWidth="1"/>
    <col min="2" max="2" width="4.5703125" style="100" customWidth="1"/>
    <col min="3" max="3" width="5.140625" style="100" customWidth="1"/>
    <col min="4" max="4" width="6.7109375" style="100" customWidth="1"/>
    <col min="5" max="5" width="9.7109375" style="100" customWidth="1"/>
    <col min="6" max="6" width="8.42578125" style="100" customWidth="1"/>
    <col min="7" max="13" width="11.85546875" style="139" customWidth="1"/>
    <col min="14" max="14" width="10.28515625" style="100" bestFit="1" customWidth="1"/>
    <col min="15" max="15" width="9.5703125" style="100" bestFit="1" customWidth="1"/>
    <col min="16" max="16384" width="9.140625" style="100"/>
  </cols>
  <sheetData>
    <row r="1" spans="1:14" x14ac:dyDescent="0.2">
      <c r="B1" s="137"/>
      <c r="C1" s="137"/>
      <c r="D1" s="137"/>
      <c r="E1" s="138"/>
      <c r="F1" s="230"/>
    </row>
    <row r="2" spans="1:14" ht="12" customHeight="1" x14ac:dyDescent="0.2">
      <c r="B2" s="137"/>
      <c r="C2" s="137"/>
      <c r="D2" s="137"/>
      <c r="E2" s="140"/>
      <c r="F2" s="231"/>
      <c r="G2" s="141"/>
      <c r="H2" s="269" t="s">
        <v>0</v>
      </c>
      <c r="I2" s="269"/>
      <c r="J2" s="269"/>
      <c r="K2" s="269"/>
      <c r="L2" s="269"/>
      <c r="M2" s="100"/>
    </row>
    <row r="3" spans="1:14" ht="35.25" customHeight="1" x14ac:dyDescent="0.2">
      <c r="B3" s="137"/>
      <c r="C3" s="137"/>
      <c r="D3" s="137"/>
      <c r="E3" s="142"/>
      <c r="F3" s="232"/>
      <c r="G3" s="143"/>
      <c r="H3" s="270" t="s">
        <v>1</v>
      </c>
      <c r="I3" s="270"/>
      <c r="J3" s="270"/>
      <c r="K3" s="270"/>
      <c r="L3" s="270"/>
      <c r="M3" s="100"/>
    </row>
    <row r="4" spans="1:14" ht="32.25" customHeight="1" x14ac:dyDescent="0.2">
      <c r="A4" s="233" t="s">
        <v>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100"/>
    </row>
    <row r="5" spans="1:14" ht="15" customHeight="1" x14ac:dyDescent="0.2">
      <c r="M5" s="139" t="s">
        <v>3</v>
      </c>
    </row>
    <row r="6" spans="1:14" ht="12.75" customHeight="1" x14ac:dyDescent="0.2">
      <c r="A6" s="257" t="s">
        <v>4</v>
      </c>
      <c r="B6" s="260" t="s">
        <v>5</v>
      </c>
      <c r="C6" s="261"/>
      <c r="D6" s="261"/>
      <c r="E6" s="261"/>
      <c r="F6" s="262"/>
      <c r="G6" s="263" t="s">
        <v>7</v>
      </c>
      <c r="H6" s="266" t="s">
        <v>8</v>
      </c>
      <c r="I6" s="266" t="s">
        <v>9</v>
      </c>
      <c r="J6" s="266" t="s">
        <v>10</v>
      </c>
      <c r="K6" s="266" t="s">
        <v>8</v>
      </c>
      <c r="L6" s="266" t="s">
        <v>11</v>
      </c>
      <c r="M6" s="266" t="s">
        <v>12</v>
      </c>
    </row>
    <row r="7" spans="1:14" ht="12" customHeight="1" x14ac:dyDescent="0.2">
      <c r="A7" s="258"/>
      <c r="B7" s="260" t="s">
        <v>13</v>
      </c>
      <c r="C7" s="261"/>
      <c r="D7" s="261"/>
      <c r="E7" s="261"/>
      <c r="F7" s="262"/>
      <c r="G7" s="264"/>
      <c r="H7" s="267"/>
      <c r="I7" s="267"/>
      <c r="J7" s="267"/>
      <c r="K7" s="267"/>
      <c r="L7" s="267"/>
      <c r="M7" s="267"/>
    </row>
    <row r="8" spans="1:14" ht="36" customHeight="1" x14ac:dyDescent="0.2">
      <c r="A8" s="259"/>
      <c r="B8" s="92" t="s">
        <v>14</v>
      </c>
      <c r="C8" s="92" t="s">
        <v>15</v>
      </c>
      <c r="D8" s="92" t="s">
        <v>16</v>
      </c>
      <c r="E8" s="92" t="s">
        <v>17</v>
      </c>
      <c r="F8" s="92" t="s">
        <v>18</v>
      </c>
      <c r="G8" s="265"/>
      <c r="H8" s="268"/>
      <c r="I8" s="268"/>
      <c r="J8" s="268"/>
      <c r="K8" s="268"/>
      <c r="L8" s="268"/>
      <c r="M8" s="268"/>
    </row>
    <row r="9" spans="1:14" x14ac:dyDescent="0.2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144">
        <v>6</v>
      </c>
      <c r="H9" s="145">
        <v>7</v>
      </c>
      <c r="I9" s="188">
        <v>8</v>
      </c>
      <c r="J9" s="146" t="s">
        <v>19</v>
      </c>
      <c r="K9" s="146" t="s">
        <v>19</v>
      </c>
      <c r="L9" s="188">
        <v>8</v>
      </c>
      <c r="M9" s="146" t="s">
        <v>19</v>
      </c>
    </row>
    <row r="10" spans="1:14" s="151" customFormat="1" x14ac:dyDescent="0.2">
      <c r="A10" s="93" t="s">
        <v>37</v>
      </c>
      <c r="B10" s="147" t="s">
        <v>38</v>
      </c>
      <c r="C10" s="147"/>
      <c r="D10" s="147"/>
      <c r="E10" s="147"/>
      <c r="F10" s="147"/>
      <c r="G10" s="149">
        <f t="shared" ref="G10:M10" si="0">G11+G105</f>
        <v>219016.63999999998</v>
      </c>
      <c r="H10" s="149">
        <f t="shared" si="0"/>
        <v>16296.680000000004</v>
      </c>
      <c r="I10" s="149">
        <f t="shared" si="0"/>
        <v>235313.32</v>
      </c>
      <c r="J10" s="150">
        <f t="shared" si="0"/>
        <v>228843.16</v>
      </c>
      <c r="K10" s="150">
        <f t="shared" si="0"/>
        <v>5970.16</v>
      </c>
      <c r="L10" s="149">
        <f t="shared" si="0"/>
        <v>234813.32</v>
      </c>
      <c r="M10" s="149">
        <f t="shared" si="0"/>
        <v>234813.32</v>
      </c>
      <c r="N10" s="136">
        <f>L10-M10</f>
        <v>0</v>
      </c>
    </row>
    <row r="11" spans="1:14" x14ac:dyDescent="0.2">
      <c r="A11" s="94" t="s">
        <v>39</v>
      </c>
      <c r="B11" s="132" t="s">
        <v>38</v>
      </c>
      <c r="C11" s="132" t="s">
        <v>40</v>
      </c>
      <c r="D11" s="132"/>
      <c r="E11" s="132"/>
      <c r="F11" s="132"/>
      <c r="G11" s="134">
        <f t="shared" ref="G11:M11" si="1">G21+G66+G70+G81+G12</f>
        <v>197848.63999999998</v>
      </c>
      <c r="H11" s="134">
        <f t="shared" si="1"/>
        <v>35752.380000000005</v>
      </c>
      <c r="I11" s="134">
        <f t="shared" si="1"/>
        <v>233601.02000000002</v>
      </c>
      <c r="J11" s="134">
        <f t="shared" si="1"/>
        <v>207682.16</v>
      </c>
      <c r="K11" s="134">
        <f t="shared" si="1"/>
        <v>25418.86</v>
      </c>
      <c r="L11" s="134">
        <f t="shared" si="1"/>
        <v>233101.02000000002</v>
      </c>
      <c r="M11" s="134">
        <f t="shared" si="1"/>
        <v>233101.02000000002</v>
      </c>
      <c r="N11" s="136">
        <f t="shared" ref="N11:N103" si="2">L11-M11</f>
        <v>0</v>
      </c>
    </row>
    <row r="12" spans="1:14" x14ac:dyDescent="0.2">
      <c r="A12" s="94" t="s">
        <v>298</v>
      </c>
      <c r="B12" s="132" t="s">
        <v>38</v>
      </c>
      <c r="C12" s="132" t="s">
        <v>40</v>
      </c>
      <c r="D12" s="132" t="s">
        <v>144</v>
      </c>
      <c r="E12" s="132"/>
      <c r="F12" s="132"/>
      <c r="G12" s="134">
        <f>G13+G17</f>
        <v>0</v>
      </c>
      <c r="H12" s="134">
        <f t="shared" ref="H12:M12" si="3">H13+H17</f>
        <v>12910.1</v>
      </c>
      <c r="I12" s="134">
        <f t="shared" si="3"/>
        <v>12910.1</v>
      </c>
      <c r="J12" s="134">
        <f t="shared" si="3"/>
        <v>0</v>
      </c>
      <c r="K12" s="134">
        <f t="shared" si="3"/>
        <v>12910.1</v>
      </c>
      <c r="L12" s="134">
        <f t="shared" si="3"/>
        <v>12910.1</v>
      </c>
      <c r="M12" s="134">
        <f t="shared" si="3"/>
        <v>12910.1</v>
      </c>
      <c r="N12" s="136"/>
    </row>
    <row r="13" spans="1:14" ht="25.5" x14ac:dyDescent="0.2">
      <c r="A13" s="108" t="s">
        <v>43</v>
      </c>
      <c r="B13" s="132" t="s">
        <v>38</v>
      </c>
      <c r="C13" s="132" t="s">
        <v>40</v>
      </c>
      <c r="D13" s="132" t="s">
        <v>144</v>
      </c>
      <c r="E13" s="132" t="s">
        <v>44</v>
      </c>
      <c r="F13" s="132"/>
      <c r="G13" s="134">
        <f>G14</f>
        <v>0</v>
      </c>
      <c r="H13" s="134">
        <f t="shared" ref="H13:M15" si="4">H14</f>
        <v>11805</v>
      </c>
      <c r="I13" s="134">
        <f t="shared" si="4"/>
        <v>11805</v>
      </c>
      <c r="J13" s="134">
        <f t="shared" si="4"/>
        <v>0</v>
      </c>
      <c r="K13" s="134">
        <f t="shared" si="4"/>
        <v>11805</v>
      </c>
      <c r="L13" s="134">
        <f t="shared" si="4"/>
        <v>11805</v>
      </c>
      <c r="M13" s="134">
        <f t="shared" si="4"/>
        <v>11805</v>
      </c>
      <c r="N13" s="136"/>
    </row>
    <row r="14" spans="1:14" ht="67.5" customHeight="1" x14ac:dyDescent="0.2">
      <c r="A14" s="108" t="s">
        <v>470</v>
      </c>
      <c r="B14" s="132" t="s">
        <v>38</v>
      </c>
      <c r="C14" s="132" t="s">
        <v>40</v>
      </c>
      <c r="D14" s="132" t="s">
        <v>144</v>
      </c>
      <c r="E14" s="197" t="s">
        <v>469</v>
      </c>
      <c r="F14" s="132"/>
      <c r="G14" s="134">
        <f>G15</f>
        <v>0</v>
      </c>
      <c r="H14" s="134">
        <f t="shared" si="4"/>
        <v>11805</v>
      </c>
      <c r="I14" s="134">
        <f t="shared" si="4"/>
        <v>11805</v>
      </c>
      <c r="J14" s="134">
        <f t="shared" si="4"/>
        <v>0</v>
      </c>
      <c r="K14" s="134">
        <f t="shared" si="4"/>
        <v>11805</v>
      </c>
      <c r="L14" s="134">
        <f t="shared" si="4"/>
        <v>11805</v>
      </c>
      <c r="M14" s="134">
        <f t="shared" si="4"/>
        <v>11805</v>
      </c>
      <c r="N14" s="136"/>
    </row>
    <row r="15" spans="1:14" ht="76.5" x14ac:dyDescent="0.2">
      <c r="A15" s="198" t="s">
        <v>473</v>
      </c>
      <c r="B15" s="132" t="s">
        <v>38</v>
      </c>
      <c r="C15" s="132" t="s">
        <v>40</v>
      </c>
      <c r="D15" s="132" t="s">
        <v>144</v>
      </c>
      <c r="E15" s="164" t="s">
        <v>472</v>
      </c>
      <c r="F15" s="132"/>
      <c r="G15" s="134">
        <f>G16</f>
        <v>0</v>
      </c>
      <c r="H15" s="134">
        <f t="shared" si="4"/>
        <v>11805</v>
      </c>
      <c r="I15" s="134">
        <f t="shared" si="4"/>
        <v>11805</v>
      </c>
      <c r="J15" s="134">
        <f t="shared" si="4"/>
        <v>0</v>
      </c>
      <c r="K15" s="134">
        <f t="shared" si="4"/>
        <v>11805</v>
      </c>
      <c r="L15" s="134">
        <f t="shared" si="4"/>
        <v>11805</v>
      </c>
      <c r="M15" s="134">
        <f t="shared" si="4"/>
        <v>11805</v>
      </c>
      <c r="N15" s="136"/>
    </row>
    <row r="16" spans="1:14" ht="76.5" x14ac:dyDescent="0.2">
      <c r="A16" s="95" t="s">
        <v>51</v>
      </c>
      <c r="B16" s="132" t="s">
        <v>38</v>
      </c>
      <c r="C16" s="132" t="s">
        <v>40</v>
      </c>
      <c r="D16" s="132" t="s">
        <v>144</v>
      </c>
      <c r="E16" s="132" t="s">
        <v>471</v>
      </c>
      <c r="F16" s="132" t="s">
        <v>52</v>
      </c>
      <c r="G16" s="134"/>
      <c r="H16" s="134">
        <v>11805</v>
      </c>
      <c r="I16" s="134">
        <f>G16+H16</f>
        <v>11805</v>
      </c>
      <c r="J16" s="134"/>
      <c r="K16" s="134">
        <v>11805</v>
      </c>
      <c r="L16" s="134">
        <f>J16+K16</f>
        <v>11805</v>
      </c>
      <c r="M16" s="134">
        <v>11805</v>
      </c>
      <c r="N16" s="136"/>
    </row>
    <row r="17" spans="1:15" x14ac:dyDescent="0.2">
      <c r="A17" s="95" t="s">
        <v>479</v>
      </c>
      <c r="B17" s="132" t="s">
        <v>38</v>
      </c>
      <c r="C17" s="132" t="s">
        <v>40</v>
      </c>
      <c r="D17" s="132" t="s">
        <v>144</v>
      </c>
      <c r="E17" s="132" t="s">
        <v>78</v>
      </c>
      <c r="F17" s="132"/>
      <c r="G17" s="134">
        <f>G18</f>
        <v>0</v>
      </c>
      <c r="H17" s="134">
        <f t="shared" ref="H17:M17" si="5">H18</f>
        <v>1105.0999999999999</v>
      </c>
      <c r="I17" s="134">
        <f t="shared" si="5"/>
        <v>1105.0999999999999</v>
      </c>
      <c r="J17" s="134">
        <f t="shared" si="5"/>
        <v>0</v>
      </c>
      <c r="K17" s="134">
        <f t="shared" si="5"/>
        <v>1105.0999999999999</v>
      </c>
      <c r="L17" s="134">
        <f t="shared" si="5"/>
        <v>1105.0999999999999</v>
      </c>
      <c r="M17" s="134">
        <f t="shared" si="5"/>
        <v>1105.0999999999999</v>
      </c>
      <c r="N17" s="136"/>
    </row>
    <row r="18" spans="1:15" ht="51" x14ac:dyDescent="0.2">
      <c r="A18" s="195" t="s">
        <v>553</v>
      </c>
      <c r="B18" s="132" t="s">
        <v>38</v>
      </c>
      <c r="C18" s="132" t="s">
        <v>40</v>
      </c>
      <c r="D18" s="132" t="s">
        <v>144</v>
      </c>
      <c r="E18" s="132" t="s">
        <v>554</v>
      </c>
      <c r="F18" s="132"/>
      <c r="G18" s="134">
        <f>G19+G20</f>
        <v>0</v>
      </c>
      <c r="H18" s="134">
        <f t="shared" ref="H18:M18" si="6">H19+H20</f>
        <v>1105.0999999999999</v>
      </c>
      <c r="I18" s="134">
        <f t="shared" si="6"/>
        <v>1105.0999999999999</v>
      </c>
      <c r="J18" s="134">
        <f t="shared" si="6"/>
        <v>0</v>
      </c>
      <c r="K18" s="134">
        <f t="shared" si="6"/>
        <v>1105.0999999999999</v>
      </c>
      <c r="L18" s="134">
        <f t="shared" si="6"/>
        <v>1105.0999999999999</v>
      </c>
      <c r="M18" s="134">
        <f t="shared" si="6"/>
        <v>1105.0999999999999</v>
      </c>
      <c r="N18" s="136"/>
    </row>
    <row r="19" spans="1:15" ht="76.5" x14ac:dyDescent="0.2">
      <c r="A19" s="95" t="s">
        <v>51</v>
      </c>
      <c r="B19" s="132" t="s">
        <v>38</v>
      </c>
      <c r="C19" s="132" t="s">
        <v>40</v>
      </c>
      <c r="D19" s="132" t="s">
        <v>144</v>
      </c>
      <c r="E19" s="132" t="s">
        <v>554</v>
      </c>
      <c r="F19" s="132" t="s">
        <v>52</v>
      </c>
      <c r="G19" s="134"/>
      <c r="H19" s="134">
        <v>200</v>
      </c>
      <c r="I19" s="134">
        <f>G19+H19</f>
        <v>200</v>
      </c>
      <c r="J19" s="134"/>
      <c r="K19" s="134">
        <v>1105.0999999999999</v>
      </c>
      <c r="L19" s="134">
        <f>J19+K19</f>
        <v>1105.0999999999999</v>
      </c>
      <c r="M19" s="134">
        <v>1105.0999999999999</v>
      </c>
      <c r="N19" s="136"/>
    </row>
    <row r="20" spans="1:15" ht="25.5" x14ac:dyDescent="0.2">
      <c r="A20" s="95" t="s">
        <v>57</v>
      </c>
      <c r="B20" s="132" t="s">
        <v>38</v>
      </c>
      <c r="C20" s="132" t="s">
        <v>40</v>
      </c>
      <c r="D20" s="132" t="s">
        <v>144</v>
      </c>
      <c r="E20" s="132" t="s">
        <v>554</v>
      </c>
      <c r="F20" s="132" t="s">
        <v>58</v>
      </c>
      <c r="G20" s="134"/>
      <c r="H20" s="134">
        <v>905.1</v>
      </c>
      <c r="I20" s="134">
        <f>G20+H20</f>
        <v>905.1</v>
      </c>
      <c r="J20" s="134"/>
      <c r="K20" s="134"/>
      <c r="L20" s="134">
        <f>J20+K20</f>
        <v>0</v>
      </c>
      <c r="M20" s="134"/>
      <c r="N20" s="136"/>
    </row>
    <row r="21" spans="1:15" x14ac:dyDescent="0.2">
      <c r="A21" s="94" t="s">
        <v>41</v>
      </c>
      <c r="B21" s="132" t="s">
        <v>38</v>
      </c>
      <c r="C21" s="132" t="s">
        <v>40</v>
      </c>
      <c r="D21" s="132" t="s">
        <v>42</v>
      </c>
      <c r="E21" s="132"/>
      <c r="F21" s="132"/>
      <c r="G21" s="134">
        <f t="shared" ref="G21" si="7">G51+G57+G61+G22+G34</f>
        <v>186603.51999999999</v>
      </c>
      <c r="H21" s="134">
        <f>H51+H57+H61+H22+H34</f>
        <v>22345.640000000007</v>
      </c>
      <c r="I21" s="134">
        <f t="shared" ref="I21:M21" si="8">I51+I57+I61+I22+I34</f>
        <v>208949.16</v>
      </c>
      <c r="J21" s="134">
        <f t="shared" si="8"/>
        <v>196360.31</v>
      </c>
      <c r="K21" s="134">
        <f t="shared" si="8"/>
        <v>12088.849999999999</v>
      </c>
      <c r="L21" s="134">
        <f t="shared" si="8"/>
        <v>208449.16</v>
      </c>
      <c r="M21" s="134">
        <f t="shared" si="8"/>
        <v>208449.16</v>
      </c>
      <c r="N21" s="136">
        <f t="shared" si="2"/>
        <v>0</v>
      </c>
    </row>
    <row r="22" spans="1:15" ht="25.5" x14ac:dyDescent="0.2">
      <c r="A22" s="108" t="s">
        <v>43</v>
      </c>
      <c r="B22" s="132" t="s">
        <v>38</v>
      </c>
      <c r="C22" s="132" t="s">
        <v>40</v>
      </c>
      <c r="D22" s="132" t="s">
        <v>42</v>
      </c>
      <c r="E22" s="132" t="s">
        <v>44</v>
      </c>
      <c r="F22" s="132"/>
      <c r="G22" s="134">
        <f>G23</f>
        <v>0</v>
      </c>
      <c r="H22" s="134">
        <f>H23</f>
        <v>168869</v>
      </c>
      <c r="I22" s="134">
        <f t="shared" ref="I22:M22" si="9">I23</f>
        <v>168869</v>
      </c>
      <c r="J22" s="134">
        <f t="shared" si="9"/>
        <v>0</v>
      </c>
      <c r="K22" s="134">
        <f t="shared" si="9"/>
        <v>168869</v>
      </c>
      <c r="L22" s="134">
        <f t="shared" si="9"/>
        <v>168869</v>
      </c>
      <c r="M22" s="134">
        <f t="shared" si="9"/>
        <v>168869</v>
      </c>
      <c r="N22" s="136">
        <f t="shared" si="2"/>
        <v>0</v>
      </c>
    </row>
    <row r="23" spans="1:15" ht="51" x14ac:dyDescent="0.2">
      <c r="A23" s="108" t="s">
        <v>45</v>
      </c>
      <c r="B23" s="132" t="s">
        <v>38</v>
      </c>
      <c r="C23" s="132" t="s">
        <v>40</v>
      </c>
      <c r="D23" s="132" t="s">
        <v>42</v>
      </c>
      <c r="E23" s="132" t="s">
        <v>46</v>
      </c>
      <c r="F23" s="132"/>
      <c r="G23" s="134">
        <f>G24+G27+G31</f>
        <v>0</v>
      </c>
      <c r="H23" s="134">
        <f>H24+H27+H31</f>
        <v>168869</v>
      </c>
      <c r="I23" s="134">
        <f t="shared" ref="I23:M23" si="10">I24+I27+I31</f>
        <v>168869</v>
      </c>
      <c r="J23" s="134">
        <f t="shared" si="10"/>
        <v>0</v>
      </c>
      <c r="K23" s="134">
        <f t="shared" si="10"/>
        <v>168869</v>
      </c>
      <c r="L23" s="134">
        <f t="shared" si="10"/>
        <v>168869</v>
      </c>
      <c r="M23" s="134">
        <f t="shared" si="10"/>
        <v>168869</v>
      </c>
      <c r="N23" s="136">
        <f t="shared" si="2"/>
        <v>0</v>
      </c>
    </row>
    <row r="24" spans="1:15" ht="89.25" x14ac:dyDescent="0.2">
      <c r="A24" s="192" t="s">
        <v>47</v>
      </c>
      <c r="B24" s="132" t="s">
        <v>38</v>
      </c>
      <c r="C24" s="132" t="s">
        <v>40</v>
      </c>
      <c r="D24" s="132" t="s">
        <v>42</v>
      </c>
      <c r="E24" s="132" t="s">
        <v>48</v>
      </c>
      <c r="F24" s="132"/>
      <c r="G24" s="134">
        <f>G25</f>
        <v>0</v>
      </c>
      <c r="H24" s="134">
        <f t="shared" ref="H24:M25" si="11">H25</f>
        <v>165748</v>
      </c>
      <c r="I24" s="134">
        <f t="shared" si="11"/>
        <v>165748</v>
      </c>
      <c r="J24" s="134">
        <f t="shared" si="11"/>
        <v>0</v>
      </c>
      <c r="K24" s="134">
        <f t="shared" si="11"/>
        <v>165748</v>
      </c>
      <c r="L24" s="134">
        <f t="shared" si="11"/>
        <v>165748</v>
      </c>
      <c r="M24" s="134">
        <f t="shared" si="11"/>
        <v>165748</v>
      </c>
      <c r="N24" s="136">
        <f t="shared" si="2"/>
        <v>0</v>
      </c>
    </row>
    <row r="25" spans="1:15" ht="216" customHeight="1" x14ac:dyDescent="0.2">
      <c r="A25" s="108" t="s">
        <v>49</v>
      </c>
      <c r="B25" s="132" t="s">
        <v>38</v>
      </c>
      <c r="C25" s="132" t="s">
        <v>40</v>
      </c>
      <c r="D25" s="132" t="s">
        <v>42</v>
      </c>
      <c r="E25" s="132" t="s">
        <v>50</v>
      </c>
      <c r="F25" s="132"/>
      <c r="G25" s="134">
        <f>G26</f>
        <v>0</v>
      </c>
      <c r="H25" s="134">
        <f>H26</f>
        <v>165748</v>
      </c>
      <c r="I25" s="134">
        <f t="shared" si="11"/>
        <v>165748</v>
      </c>
      <c r="J25" s="134">
        <f t="shared" si="11"/>
        <v>0</v>
      </c>
      <c r="K25" s="134">
        <f t="shared" si="11"/>
        <v>165748</v>
      </c>
      <c r="L25" s="134">
        <f t="shared" si="11"/>
        <v>165748</v>
      </c>
      <c r="M25" s="134">
        <f t="shared" si="11"/>
        <v>165748</v>
      </c>
      <c r="N25" s="136">
        <f t="shared" si="2"/>
        <v>0</v>
      </c>
    </row>
    <row r="26" spans="1:15" ht="76.5" x14ac:dyDescent="0.2">
      <c r="A26" s="95" t="s">
        <v>51</v>
      </c>
      <c r="B26" s="132" t="s">
        <v>38</v>
      </c>
      <c r="C26" s="132" t="s">
        <v>40</v>
      </c>
      <c r="D26" s="132" t="s">
        <v>42</v>
      </c>
      <c r="E26" s="132" t="s">
        <v>50</v>
      </c>
      <c r="F26" s="132" t="s">
        <v>52</v>
      </c>
      <c r="G26" s="134"/>
      <c r="H26" s="134">
        <v>165748</v>
      </c>
      <c r="I26" s="134">
        <f>G26+H26</f>
        <v>165748</v>
      </c>
      <c r="J26" s="134"/>
      <c r="K26" s="134">
        <v>165748</v>
      </c>
      <c r="L26" s="134">
        <f>K26+J26</f>
        <v>165748</v>
      </c>
      <c r="M26" s="134">
        <v>165748</v>
      </c>
      <c r="N26" s="136">
        <f>L26-M26</f>
        <v>0</v>
      </c>
      <c r="O26" s="100">
        <v>1662</v>
      </c>
    </row>
    <row r="27" spans="1:15" ht="76.5" x14ac:dyDescent="0.2">
      <c r="A27" s="108" t="s">
        <v>53</v>
      </c>
      <c r="B27" s="132" t="s">
        <v>38</v>
      </c>
      <c r="C27" s="132" t="s">
        <v>40</v>
      </c>
      <c r="D27" s="132" t="s">
        <v>42</v>
      </c>
      <c r="E27" s="132" t="s">
        <v>54</v>
      </c>
      <c r="F27" s="132"/>
      <c r="G27" s="134">
        <f>G28</f>
        <v>0</v>
      </c>
      <c r="H27" s="134">
        <f>H28</f>
        <v>2067</v>
      </c>
      <c r="I27" s="134">
        <f t="shared" ref="I27:M27" si="12">I28</f>
        <v>2067</v>
      </c>
      <c r="J27" s="134">
        <f t="shared" si="12"/>
        <v>0</v>
      </c>
      <c r="K27" s="134">
        <f t="shared" si="12"/>
        <v>2067</v>
      </c>
      <c r="L27" s="134">
        <f t="shared" si="12"/>
        <v>2067</v>
      </c>
      <c r="M27" s="134">
        <f t="shared" si="12"/>
        <v>2067</v>
      </c>
      <c r="N27" s="136">
        <f t="shared" si="2"/>
        <v>0</v>
      </c>
    </row>
    <row r="28" spans="1:15" ht="76.5" x14ac:dyDescent="0.2">
      <c r="A28" s="108" t="s">
        <v>55</v>
      </c>
      <c r="B28" s="132" t="s">
        <v>38</v>
      </c>
      <c r="C28" s="132" t="s">
        <v>40</v>
      </c>
      <c r="D28" s="132" t="s">
        <v>42</v>
      </c>
      <c r="E28" s="132" t="s">
        <v>56</v>
      </c>
      <c r="F28" s="132"/>
      <c r="G28" s="134">
        <f>G29+G30</f>
        <v>0</v>
      </c>
      <c r="H28" s="134">
        <f t="shared" ref="H28:M28" si="13">H29+H30</f>
        <v>2067</v>
      </c>
      <c r="I28" s="134">
        <f t="shared" si="13"/>
        <v>2067</v>
      </c>
      <c r="J28" s="134">
        <f t="shared" si="13"/>
        <v>0</v>
      </c>
      <c r="K28" s="134">
        <f t="shared" si="13"/>
        <v>2067</v>
      </c>
      <c r="L28" s="134">
        <f t="shared" si="13"/>
        <v>2067</v>
      </c>
      <c r="M28" s="134">
        <f t="shared" si="13"/>
        <v>2067</v>
      </c>
      <c r="N28" s="136">
        <f t="shared" si="2"/>
        <v>0</v>
      </c>
    </row>
    <row r="29" spans="1:15" ht="76.5" x14ac:dyDescent="0.2">
      <c r="A29" s="95" t="s">
        <v>51</v>
      </c>
      <c r="B29" s="132" t="s">
        <v>38</v>
      </c>
      <c r="C29" s="132" t="s">
        <v>40</v>
      </c>
      <c r="D29" s="132" t="s">
        <v>42</v>
      </c>
      <c r="E29" s="132" t="s">
        <v>56</v>
      </c>
      <c r="F29" s="132" t="s">
        <v>52</v>
      </c>
      <c r="G29" s="134"/>
      <c r="H29" s="134">
        <v>2067</v>
      </c>
      <c r="I29" s="134">
        <f>G29+H29</f>
        <v>2067</v>
      </c>
      <c r="J29" s="134"/>
      <c r="K29" s="134">
        <v>2067</v>
      </c>
      <c r="L29" s="134">
        <f>J29+K29</f>
        <v>2067</v>
      </c>
      <c r="M29" s="134">
        <v>2067</v>
      </c>
      <c r="N29" s="136">
        <f t="shared" si="2"/>
        <v>0</v>
      </c>
    </row>
    <row r="30" spans="1:15" ht="25.5" hidden="1" x14ac:dyDescent="0.2">
      <c r="A30" s="95" t="s">
        <v>57</v>
      </c>
      <c r="B30" s="132" t="s">
        <v>38</v>
      </c>
      <c r="C30" s="132" t="s">
        <v>40</v>
      </c>
      <c r="D30" s="132" t="s">
        <v>42</v>
      </c>
      <c r="E30" s="132" t="s">
        <v>56</v>
      </c>
      <c r="F30" s="132" t="s">
        <v>58</v>
      </c>
      <c r="G30" s="134"/>
      <c r="H30" s="134"/>
      <c r="I30" s="134">
        <f>G30+H30</f>
        <v>0</v>
      </c>
      <c r="J30" s="134"/>
      <c r="K30" s="134"/>
      <c r="L30" s="134">
        <f>J30+K30</f>
        <v>0</v>
      </c>
      <c r="M30" s="134"/>
      <c r="N30" s="136">
        <f t="shared" si="2"/>
        <v>0</v>
      </c>
    </row>
    <row r="31" spans="1:15" ht="114.75" x14ac:dyDescent="0.2">
      <c r="A31" s="108" t="s">
        <v>59</v>
      </c>
      <c r="B31" s="132" t="s">
        <v>38</v>
      </c>
      <c r="C31" s="132" t="s">
        <v>40</v>
      </c>
      <c r="D31" s="132" t="s">
        <v>42</v>
      </c>
      <c r="E31" s="132" t="s">
        <v>60</v>
      </c>
      <c r="F31" s="132"/>
      <c r="G31" s="134">
        <f t="shared" ref="G31:M31" si="14">G32+G33</f>
        <v>0</v>
      </c>
      <c r="H31" s="134">
        <f t="shared" si="14"/>
        <v>1054</v>
      </c>
      <c r="I31" s="134">
        <f t="shared" si="14"/>
        <v>1054</v>
      </c>
      <c r="J31" s="134">
        <f t="shared" si="14"/>
        <v>0</v>
      </c>
      <c r="K31" s="134">
        <f t="shared" si="14"/>
        <v>1054</v>
      </c>
      <c r="L31" s="134">
        <f t="shared" si="14"/>
        <v>1054</v>
      </c>
      <c r="M31" s="134">
        <f t="shared" si="14"/>
        <v>1054</v>
      </c>
      <c r="N31" s="136">
        <f t="shared" si="2"/>
        <v>0</v>
      </c>
    </row>
    <row r="32" spans="1:15" ht="76.5" x14ac:dyDescent="0.2">
      <c r="A32" s="95" t="s">
        <v>51</v>
      </c>
      <c r="B32" s="132" t="s">
        <v>38</v>
      </c>
      <c r="C32" s="132" t="s">
        <v>40</v>
      </c>
      <c r="D32" s="132" t="s">
        <v>42</v>
      </c>
      <c r="E32" s="132" t="s">
        <v>60</v>
      </c>
      <c r="F32" s="132" t="s">
        <v>52</v>
      </c>
      <c r="G32" s="134"/>
      <c r="H32" s="134">
        <v>1054</v>
      </c>
      <c r="I32" s="134">
        <f>G32+H32</f>
        <v>1054</v>
      </c>
      <c r="J32" s="134"/>
      <c r="K32" s="134">
        <v>1054</v>
      </c>
      <c r="L32" s="134">
        <f>J32+K32</f>
        <v>1054</v>
      </c>
      <c r="M32" s="134">
        <v>1054</v>
      </c>
      <c r="N32" s="136">
        <f t="shared" si="2"/>
        <v>0</v>
      </c>
    </row>
    <row r="33" spans="1:14" ht="25.5" hidden="1" x14ac:dyDescent="0.2">
      <c r="A33" s="95" t="s">
        <v>57</v>
      </c>
      <c r="B33" s="132" t="s">
        <v>38</v>
      </c>
      <c r="C33" s="132" t="s">
        <v>40</v>
      </c>
      <c r="D33" s="132" t="s">
        <v>42</v>
      </c>
      <c r="E33" s="132" t="s">
        <v>60</v>
      </c>
      <c r="F33" s="132" t="s">
        <v>58</v>
      </c>
      <c r="G33" s="134"/>
      <c r="H33" s="134"/>
      <c r="I33" s="134">
        <f>G33+H33</f>
        <v>0</v>
      </c>
      <c r="J33" s="134"/>
      <c r="K33" s="134"/>
      <c r="L33" s="134">
        <f>J33+K33</f>
        <v>0</v>
      </c>
      <c r="M33" s="134"/>
      <c r="N33" s="136">
        <f t="shared" si="2"/>
        <v>0</v>
      </c>
    </row>
    <row r="34" spans="1:14" x14ac:dyDescent="0.2">
      <c r="A34" s="95" t="s">
        <v>479</v>
      </c>
      <c r="B34" s="132" t="s">
        <v>38</v>
      </c>
      <c r="C34" s="132" t="s">
        <v>40</v>
      </c>
      <c r="D34" s="132" t="s">
        <v>42</v>
      </c>
      <c r="E34" s="132" t="s">
        <v>78</v>
      </c>
      <c r="F34" s="132"/>
      <c r="G34" s="134">
        <f>G35+G40+G42+G44+G46+G49</f>
        <v>0</v>
      </c>
      <c r="H34" s="134">
        <f t="shared" ref="H34:M34" si="15">H35+H40+H42+H44+H46+H49</f>
        <v>40080.159999999996</v>
      </c>
      <c r="I34" s="134">
        <f t="shared" si="15"/>
        <v>40080.159999999996</v>
      </c>
      <c r="J34" s="134">
        <f t="shared" si="15"/>
        <v>0</v>
      </c>
      <c r="K34" s="134">
        <f t="shared" si="15"/>
        <v>39580.159999999996</v>
      </c>
      <c r="L34" s="134">
        <f t="shared" si="15"/>
        <v>39580.159999999996</v>
      </c>
      <c r="M34" s="134">
        <f t="shared" si="15"/>
        <v>39580.159999999996</v>
      </c>
      <c r="N34" s="136"/>
    </row>
    <row r="35" spans="1:14" ht="51" x14ac:dyDescent="0.2">
      <c r="A35" s="195" t="s">
        <v>544</v>
      </c>
      <c r="B35" s="132" t="s">
        <v>38</v>
      </c>
      <c r="C35" s="132" t="s">
        <v>40</v>
      </c>
      <c r="D35" s="132" t="s">
        <v>42</v>
      </c>
      <c r="E35" s="132" t="s">
        <v>545</v>
      </c>
      <c r="F35" s="132"/>
      <c r="G35" s="134">
        <f>G36+G37+G38</f>
        <v>0</v>
      </c>
      <c r="H35" s="134">
        <f t="shared" ref="H35:M35" si="16">H36+H37+H38</f>
        <v>29326.959999999999</v>
      </c>
      <c r="I35" s="134">
        <f t="shared" si="16"/>
        <v>29326.959999999999</v>
      </c>
      <c r="J35" s="134">
        <f t="shared" si="16"/>
        <v>0</v>
      </c>
      <c r="K35" s="134">
        <f t="shared" si="16"/>
        <v>28826.959999999999</v>
      </c>
      <c r="L35" s="134">
        <f t="shared" si="16"/>
        <v>28826.959999999999</v>
      </c>
      <c r="M35" s="134">
        <f t="shared" si="16"/>
        <v>28826.959999999999</v>
      </c>
      <c r="N35" s="136"/>
    </row>
    <row r="36" spans="1:14" ht="63.75" x14ac:dyDescent="0.2">
      <c r="A36" s="57" t="s">
        <v>67</v>
      </c>
      <c r="B36" s="132" t="s">
        <v>38</v>
      </c>
      <c r="C36" s="132" t="s">
        <v>40</v>
      </c>
      <c r="D36" s="132" t="s">
        <v>42</v>
      </c>
      <c r="E36" s="132" t="s">
        <v>545</v>
      </c>
      <c r="F36" s="132" t="s">
        <v>52</v>
      </c>
      <c r="G36" s="134"/>
      <c r="H36" s="134">
        <f>29426.96-600-3621.33</f>
        <v>25205.629999999997</v>
      </c>
      <c r="I36" s="134">
        <f>G36+H36</f>
        <v>25205.629999999997</v>
      </c>
      <c r="J36" s="134"/>
      <c r="K36" s="134">
        <v>28826.959999999999</v>
      </c>
      <c r="L36" s="134">
        <f>J36+K36</f>
        <v>28826.959999999999</v>
      </c>
      <c r="M36" s="134">
        <v>28826.959999999999</v>
      </c>
      <c r="N36" s="136"/>
    </row>
    <row r="37" spans="1:14" ht="25.5" x14ac:dyDescent="0.2">
      <c r="A37" s="95" t="s">
        <v>57</v>
      </c>
      <c r="B37" s="132" t="s">
        <v>38</v>
      </c>
      <c r="C37" s="132" t="s">
        <v>40</v>
      </c>
      <c r="D37" s="132" t="s">
        <v>42</v>
      </c>
      <c r="E37" s="132" t="s">
        <v>545</v>
      </c>
      <c r="F37" s="132" t="s">
        <v>58</v>
      </c>
      <c r="G37" s="134"/>
      <c r="H37" s="134">
        <f>3221.33+300+100</f>
        <v>3621.33</v>
      </c>
      <c r="I37" s="134">
        <f>G37+H37</f>
        <v>3621.33</v>
      </c>
      <c r="J37" s="134"/>
      <c r="K37" s="134"/>
      <c r="L37" s="134">
        <f>J37+K37</f>
        <v>0</v>
      </c>
      <c r="M37" s="134"/>
      <c r="N37" s="136"/>
    </row>
    <row r="38" spans="1:14" ht="25.5" x14ac:dyDescent="0.2">
      <c r="A38" s="196" t="s">
        <v>587</v>
      </c>
      <c r="B38" s="132" t="s">
        <v>38</v>
      </c>
      <c r="C38" s="132" t="s">
        <v>40</v>
      </c>
      <c r="D38" s="132" t="s">
        <v>42</v>
      </c>
      <c r="E38" s="132" t="s">
        <v>586</v>
      </c>
      <c r="F38" s="132"/>
      <c r="G38" s="134">
        <f>G39</f>
        <v>0</v>
      </c>
      <c r="H38" s="134">
        <f t="shared" ref="H38:M38" si="17">H39</f>
        <v>500</v>
      </c>
      <c r="I38" s="134">
        <f t="shared" si="17"/>
        <v>500</v>
      </c>
      <c r="J38" s="134">
        <f t="shared" si="17"/>
        <v>0</v>
      </c>
      <c r="K38" s="134">
        <f t="shared" si="17"/>
        <v>0</v>
      </c>
      <c r="L38" s="134">
        <f t="shared" si="17"/>
        <v>0</v>
      </c>
      <c r="M38" s="134">
        <f t="shared" si="17"/>
        <v>0</v>
      </c>
      <c r="N38" s="136"/>
    </row>
    <row r="39" spans="1:14" ht="25.5" x14ac:dyDescent="0.2">
      <c r="A39" s="95" t="s">
        <v>57</v>
      </c>
      <c r="B39" s="132" t="s">
        <v>38</v>
      </c>
      <c r="C39" s="132" t="s">
        <v>40</v>
      </c>
      <c r="D39" s="132" t="s">
        <v>42</v>
      </c>
      <c r="E39" s="132" t="s">
        <v>586</v>
      </c>
      <c r="F39" s="132" t="s">
        <v>58</v>
      </c>
      <c r="G39" s="134"/>
      <c r="H39" s="134">
        <v>500</v>
      </c>
      <c r="I39" s="134">
        <f>G39+H39</f>
        <v>500</v>
      </c>
      <c r="J39" s="134"/>
      <c r="K39" s="134"/>
      <c r="L39" s="134">
        <f>J39+K39</f>
        <v>0</v>
      </c>
      <c r="M39" s="134"/>
      <c r="N39" s="136"/>
    </row>
    <row r="40" spans="1:14" ht="63.75" x14ac:dyDescent="0.2">
      <c r="A40" s="195" t="s">
        <v>546</v>
      </c>
      <c r="B40" s="132" t="s">
        <v>38</v>
      </c>
      <c r="C40" s="132" t="s">
        <v>40</v>
      </c>
      <c r="D40" s="132" t="s">
        <v>42</v>
      </c>
      <c r="E40" s="132" t="s">
        <v>550</v>
      </c>
      <c r="F40" s="132"/>
      <c r="G40" s="134">
        <f>G41</f>
        <v>0</v>
      </c>
      <c r="H40" s="134">
        <f t="shared" ref="H40:M40" si="18">H41</f>
        <v>200</v>
      </c>
      <c r="I40" s="134">
        <f t="shared" si="18"/>
        <v>200</v>
      </c>
      <c r="J40" s="134">
        <f t="shared" si="18"/>
        <v>0</v>
      </c>
      <c r="K40" s="134">
        <f t="shared" si="18"/>
        <v>200</v>
      </c>
      <c r="L40" s="134">
        <f t="shared" si="18"/>
        <v>200</v>
      </c>
      <c r="M40" s="134">
        <f t="shared" si="18"/>
        <v>200</v>
      </c>
      <c r="N40" s="136"/>
    </row>
    <row r="41" spans="1:14" ht="25.5" x14ac:dyDescent="0.2">
      <c r="A41" s="95" t="s">
        <v>57</v>
      </c>
      <c r="B41" s="132" t="s">
        <v>38</v>
      </c>
      <c r="C41" s="132" t="s">
        <v>40</v>
      </c>
      <c r="D41" s="132" t="s">
        <v>42</v>
      </c>
      <c r="E41" s="132" t="s">
        <v>550</v>
      </c>
      <c r="F41" s="132" t="s">
        <v>58</v>
      </c>
      <c r="G41" s="134"/>
      <c r="H41" s="134">
        <v>200</v>
      </c>
      <c r="I41" s="134">
        <f>G41+H41</f>
        <v>200</v>
      </c>
      <c r="J41" s="134"/>
      <c r="K41" s="134">
        <v>200</v>
      </c>
      <c r="L41" s="134">
        <f>J41+K41</f>
        <v>200</v>
      </c>
      <c r="M41" s="134">
        <v>200</v>
      </c>
      <c r="N41" s="136"/>
    </row>
    <row r="42" spans="1:14" ht="51" x14ac:dyDescent="0.2">
      <c r="A42" s="195" t="s">
        <v>547</v>
      </c>
      <c r="B42" s="132" t="s">
        <v>38</v>
      </c>
      <c r="C42" s="132" t="s">
        <v>40</v>
      </c>
      <c r="D42" s="132" t="s">
        <v>42</v>
      </c>
      <c r="E42" s="132" t="s">
        <v>551</v>
      </c>
      <c r="F42" s="132"/>
      <c r="G42" s="134">
        <f>G43</f>
        <v>0</v>
      </c>
      <c r="H42" s="134">
        <f t="shared" ref="H42:M42" si="19">H43</f>
        <v>4900</v>
      </c>
      <c r="I42" s="134">
        <f t="shared" si="19"/>
        <v>4900</v>
      </c>
      <c r="J42" s="134">
        <f t="shared" si="19"/>
        <v>0</v>
      </c>
      <c r="K42" s="134">
        <f t="shared" si="19"/>
        <v>4900</v>
      </c>
      <c r="L42" s="134">
        <f t="shared" si="19"/>
        <v>4900</v>
      </c>
      <c r="M42" s="134">
        <f t="shared" si="19"/>
        <v>4900</v>
      </c>
      <c r="N42" s="136"/>
    </row>
    <row r="43" spans="1:14" ht="63.75" x14ac:dyDescent="0.2">
      <c r="A43" s="57" t="s">
        <v>67</v>
      </c>
      <c r="B43" s="132" t="s">
        <v>38</v>
      </c>
      <c r="C43" s="132" t="s">
        <v>40</v>
      </c>
      <c r="D43" s="132" t="s">
        <v>42</v>
      </c>
      <c r="E43" s="132" t="s">
        <v>551</v>
      </c>
      <c r="F43" s="132" t="s">
        <v>52</v>
      </c>
      <c r="G43" s="134"/>
      <c r="H43" s="134">
        <v>4900</v>
      </c>
      <c r="I43" s="134">
        <f>G43+H43</f>
        <v>4900</v>
      </c>
      <c r="J43" s="134"/>
      <c r="K43" s="134">
        <v>4900</v>
      </c>
      <c r="L43" s="134">
        <f>J43+K43</f>
        <v>4900</v>
      </c>
      <c r="M43" s="134">
        <v>4900</v>
      </c>
      <c r="N43" s="136"/>
    </row>
    <row r="44" spans="1:14" ht="38.25" x14ac:dyDescent="0.2">
      <c r="A44" s="195" t="s">
        <v>548</v>
      </c>
      <c r="B44" s="132" t="s">
        <v>38</v>
      </c>
      <c r="C44" s="132" t="s">
        <v>40</v>
      </c>
      <c r="D44" s="132" t="s">
        <v>42</v>
      </c>
      <c r="E44" s="132" t="s">
        <v>552</v>
      </c>
      <c r="F44" s="132"/>
      <c r="G44" s="134">
        <f>G45</f>
        <v>0</v>
      </c>
      <c r="H44" s="134">
        <f t="shared" ref="H44:M44" si="20">H45</f>
        <v>996</v>
      </c>
      <c r="I44" s="134">
        <f t="shared" si="20"/>
        <v>996</v>
      </c>
      <c r="J44" s="134">
        <f t="shared" si="20"/>
        <v>0</v>
      </c>
      <c r="K44" s="134">
        <f t="shared" si="20"/>
        <v>996</v>
      </c>
      <c r="L44" s="134">
        <f t="shared" si="20"/>
        <v>996</v>
      </c>
      <c r="M44" s="134">
        <f t="shared" si="20"/>
        <v>996</v>
      </c>
      <c r="N44" s="136"/>
    </row>
    <row r="45" spans="1:14" ht="63.75" x14ac:dyDescent="0.2">
      <c r="A45" s="57" t="s">
        <v>67</v>
      </c>
      <c r="B45" s="132" t="s">
        <v>38</v>
      </c>
      <c r="C45" s="132" t="s">
        <v>40</v>
      </c>
      <c r="D45" s="132" t="s">
        <v>42</v>
      </c>
      <c r="E45" s="132" t="s">
        <v>552</v>
      </c>
      <c r="F45" s="132" t="s">
        <v>52</v>
      </c>
      <c r="G45" s="134"/>
      <c r="H45" s="134">
        <v>996</v>
      </c>
      <c r="I45" s="134">
        <f>G45+H45</f>
        <v>996</v>
      </c>
      <c r="J45" s="134"/>
      <c r="K45" s="134">
        <v>996</v>
      </c>
      <c r="L45" s="134">
        <f>J45+K45</f>
        <v>996</v>
      </c>
      <c r="M45" s="134">
        <v>996</v>
      </c>
      <c r="N45" s="136"/>
    </row>
    <row r="46" spans="1:14" ht="51" x14ac:dyDescent="0.2">
      <c r="A46" s="196" t="s">
        <v>582</v>
      </c>
      <c r="B46" s="132" t="s">
        <v>38</v>
      </c>
      <c r="C46" s="132" t="s">
        <v>40</v>
      </c>
      <c r="D46" s="132" t="s">
        <v>42</v>
      </c>
      <c r="E46" s="132" t="s">
        <v>549</v>
      </c>
      <c r="F46" s="132"/>
      <c r="G46" s="134">
        <f>G47+G48</f>
        <v>0</v>
      </c>
      <c r="H46" s="134">
        <f t="shared" ref="H46:M46" si="21">H47+H48</f>
        <v>4607.2</v>
      </c>
      <c r="I46" s="134">
        <f t="shared" si="21"/>
        <v>4607.2</v>
      </c>
      <c r="J46" s="134">
        <f t="shared" si="21"/>
        <v>0</v>
      </c>
      <c r="K46" s="134">
        <f t="shared" si="21"/>
        <v>4607.2</v>
      </c>
      <c r="L46" s="134">
        <f t="shared" si="21"/>
        <v>4607.2</v>
      </c>
      <c r="M46" s="134">
        <f t="shared" si="21"/>
        <v>4607.2</v>
      </c>
      <c r="N46" s="136"/>
    </row>
    <row r="47" spans="1:14" ht="63.75" x14ac:dyDescent="0.2">
      <c r="A47" s="57" t="s">
        <v>67</v>
      </c>
      <c r="B47" s="132" t="s">
        <v>38</v>
      </c>
      <c r="C47" s="132" t="s">
        <v>40</v>
      </c>
      <c r="D47" s="132" t="s">
        <v>42</v>
      </c>
      <c r="E47" s="132" t="s">
        <v>549</v>
      </c>
      <c r="F47" s="132" t="s">
        <v>52</v>
      </c>
      <c r="G47" s="134"/>
      <c r="H47" s="134">
        <f>4657.2-50</f>
        <v>4607.2</v>
      </c>
      <c r="I47" s="134">
        <f>G47+H47</f>
        <v>4607.2</v>
      </c>
      <c r="J47" s="134"/>
      <c r="K47" s="134">
        <f>4657.2-50</f>
        <v>4607.2</v>
      </c>
      <c r="L47" s="134">
        <f>J47+K47</f>
        <v>4607.2</v>
      </c>
      <c r="M47" s="134">
        <f>4657.2-50</f>
        <v>4607.2</v>
      </c>
      <c r="N47" s="136"/>
    </row>
    <row r="48" spans="1:14" ht="25.5" hidden="1" x14ac:dyDescent="0.2">
      <c r="A48" s="95" t="s">
        <v>57</v>
      </c>
      <c r="B48" s="132" t="s">
        <v>38</v>
      </c>
      <c r="C48" s="132" t="s">
        <v>40</v>
      </c>
      <c r="D48" s="132" t="s">
        <v>42</v>
      </c>
      <c r="E48" s="132" t="s">
        <v>549</v>
      </c>
      <c r="F48" s="132" t="s">
        <v>58</v>
      </c>
      <c r="G48" s="134"/>
      <c r="H48" s="134"/>
      <c r="I48" s="134">
        <f>G48+H48</f>
        <v>0</v>
      </c>
      <c r="J48" s="134"/>
      <c r="K48" s="134"/>
      <c r="L48" s="134">
        <f>J48+K48</f>
        <v>0</v>
      </c>
      <c r="M48" s="134"/>
      <c r="N48" s="136"/>
    </row>
    <row r="49" spans="1:14" ht="51" x14ac:dyDescent="0.2">
      <c r="A49" s="195" t="s">
        <v>510</v>
      </c>
      <c r="B49" s="132" t="s">
        <v>38</v>
      </c>
      <c r="C49" s="132" t="s">
        <v>40</v>
      </c>
      <c r="D49" s="132" t="s">
        <v>42</v>
      </c>
      <c r="E49" s="132" t="s">
        <v>511</v>
      </c>
      <c r="F49" s="132"/>
      <c r="G49" s="134">
        <f>G50</f>
        <v>0</v>
      </c>
      <c r="H49" s="134">
        <f t="shared" ref="H49:M49" si="22">H50</f>
        <v>50</v>
      </c>
      <c r="I49" s="134">
        <f t="shared" si="22"/>
        <v>50</v>
      </c>
      <c r="J49" s="134">
        <f t="shared" si="22"/>
        <v>0</v>
      </c>
      <c r="K49" s="134">
        <f t="shared" si="22"/>
        <v>50</v>
      </c>
      <c r="L49" s="134">
        <f t="shared" si="22"/>
        <v>50</v>
      </c>
      <c r="M49" s="134">
        <f t="shared" si="22"/>
        <v>50</v>
      </c>
      <c r="N49" s="136"/>
    </row>
    <row r="50" spans="1:14" ht="25.5" x14ac:dyDescent="0.2">
      <c r="A50" s="95" t="s">
        <v>57</v>
      </c>
      <c r="B50" s="132" t="s">
        <v>38</v>
      </c>
      <c r="C50" s="132" t="s">
        <v>40</v>
      </c>
      <c r="D50" s="132" t="s">
        <v>42</v>
      </c>
      <c r="E50" s="132" t="s">
        <v>511</v>
      </c>
      <c r="F50" s="132" t="s">
        <v>58</v>
      </c>
      <c r="G50" s="134"/>
      <c r="H50" s="134">
        <v>50</v>
      </c>
      <c r="I50" s="134">
        <f>G50+H50</f>
        <v>50</v>
      </c>
      <c r="J50" s="134"/>
      <c r="K50" s="134">
        <v>50</v>
      </c>
      <c r="L50" s="134">
        <f>J50+K50</f>
        <v>50</v>
      </c>
      <c r="M50" s="134">
        <v>50</v>
      </c>
      <c r="N50" s="136"/>
    </row>
    <row r="51" spans="1:14" ht="25.5" x14ac:dyDescent="0.2">
      <c r="A51" s="94" t="s">
        <v>61</v>
      </c>
      <c r="B51" s="132" t="s">
        <v>38</v>
      </c>
      <c r="C51" s="132" t="s">
        <v>40</v>
      </c>
      <c r="D51" s="132" t="s">
        <v>42</v>
      </c>
      <c r="E51" s="132" t="s">
        <v>62</v>
      </c>
      <c r="F51" s="132"/>
      <c r="G51" s="134">
        <f>G52+G54</f>
        <v>179942.21</v>
      </c>
      <c r="H51" s="134">
        <f t="shared" ref="H51:M51" si="23">H52+H54</f>
        <v>-179942.21</v>
      </c>
      <c r="I51" s="134">
        <f t="shared" si="23"/>
        <v>0</v>
      </c>
      <c r="J51" s="134">
        <f t="shared" si="23"/>
        <v>189643</v>
      </c>
      <c r="K51" s="134">
        <f t="shared" si="23"/>
        <v>-189643</v>
      </c>
      <c r="L51" s="134">
        <f t="shared" si="23"/>
        <v>0</v>
      </c>
      <c r="M51" s="134">
        <f t="shared" si="23"/>
        <v>0</v>
      </c>
      <c r="N51" s="136">
        <f t="shared" si="2"/>
        <v>0</v>
      </c>
    </row>
    <row r="52" spans="1:14" ht="102" x14ac:dyDescent="0.2">
      <c r="A52" s="96" t="s">
        <v>63</v>
      </c>
      <c r="B52" s="153" t="s">
        <v>38</v>
      </c>
      <c r="C52" s="153" t="s">
        <v>40</v>
      </c>
      <c r="D52" s="153" t="s">
        <v>42</v>
      </c>
      <c r="E52" s="153" t="s">
        <v>64</v>
      </c>
      <c r="F52" s="132"/>
      <c r="G52" s="134">
        <f>G53</f>
        <v>145934.39999999999</v>
      </c>
      <c r="H52" s="134">
        <f>H53</f>
        <v>-145934.39999999999</v>
      </c>
      <c r="I52" s="134">
        <f>G52+H52</f>
        <v>0</v>
      </c>
      <c r="J52" s="134">
        <f>J53</f>
        <v>153643</v>
      </c>
      <c r="K52" s="134">
        <f>K53</f>
        <v>-153643</v>
      </c>
      <c r="L52" s="134">
        <f>J52+K52</f>
        <v>0</v>
      </c>
      <c r="M52" s="134">
        <f>M53</f>
        <v>0</v>
      </c>
      <c r="N52" s="136">
        <f t="shared" si="2"/>
        <v>0</v>
      </c>
    </row>
    <row r="53" spans="1:14" ht="76.5" x14ac:dyDescent="0.2">
      <c r="A53" s="95" t="s">
        <v>51</v>
      </c>
      <c r="B53" s="132" t="s">
        <v>38</v>
      </c>
      <c r="C53" s="132" t="s">
        <v>40</v>
      </c>
      <c r="D53" s="132" t="s">
        <v>42</v>
      </c>
      <c r="E53" s="132" t="s">
        <v>65</v>
      </c>
      <c r="F53" s="132" t="s">
        <v>52</v>
      </c>
      <c r="G53" s="134">
        <v>145934.39999999999</v>
      </c>
      <c r="H53" s="134">
        <v>-145934.39999999999</v>
      </c>
      <c r="I53" s="134">
        <f>G53+H53</f>
        <v>0</v>
      </c>
      <c r="J53" s="134">
        <v>153643</v>
      </c>
      <c r="K53" s="134">
        <v>-153643</v>
      </c>
      <c r="L53" s="134">
        <f>J53+K53</f>
        <v>0</v>
      </c>
      <c r="M53" s="134"/>
      <c r="N53" s="136">
        <f t="shared" si="2"/>
        <v>0</v>
      </c>
    </row>
    <row r="54" spans="1:14" ht="25.5" x14ac:dyDescent="0.2">
      <c r="A54" s="94" t="s">
        <v>26</v>
      </c>
      <c r="B54" s="132" t="s">
        <v>38</v>
      </c>
      <c r="C54" s="132" t="s">
        <v>40</v>
      </c>
      <c r="D54" s="132" t="s">
        <v>42</v>
      </c>
      <c r="E54" s="132" t="s">
        <v>66</v>
      </c>
      <c r="F54" s="132"/>
      <c r="G54" s="134">
        <f t="shared" ref="G54:M54" si="24">G55+G56</f>
        <v>34007.81</v>
      </c>
      <c r="H54" s="134">
        <f t="shared" si="24"/>
        <v>-34007.81</v>
      </c>
      <c r="I54" s="134">
        <f t="shared" si="24"/>
        <v>0</v>
      </c>
      <c r="J54" s="134">
        <f t="shared" si="24"/>
        <v>36000</v>
      </c>
      <c r="K54" s="134">
        <f t="shared" si="24"/>
        <v>-36000</v>
      </c>
      <c r="L54" s="134">
        <f>L55+L56</f>
        <v>0</v>
      </c>
      <c r="M54" s="134">
        <f t="shared" si="24"/>
        <v>0</v>
      </c>
      <c r="N54" s="136">
        <f t="shared" si="2"/>
        <v>0</v>
      </c>
    </row>
    <row r="55" spans="1:14" ht="63.75" x14ac:dyDescent="0.2">
      <c r="A55" s="57" t="s">
        <v>67</v>
      </c>
      <c r="B55" s="132" t="s">
        <v>38</v>
      </c>
      <c r="C55" s="132" t="s">
        <v>40</v>
      </c>
      <c r="D55" s="132" t="s">
        <v>42</v>
      </c>
      <c r="E55" s="132" t="s">
        <v>66</v>
      </c>
      <c r="F55" s="132" t="s">
        <v>52</v>
      </c>
      <c r="G55" s="134">
        <v>34007.81</v>
      </c>
      <c r="H55" s="134">
        <v>-34007.81</v>
      </c>
      <c r="I55" s="134">
        <f>G55+H55</f>
        <v>0</v>
      </c>
      <c r="J55" s="134">
        <v>36000</v>
      </c>
      <c r="K55" s="134">
        <v>-36000</v>
      </c>
      <c r="L55" s="134">
        <f>J55+K55</f>
        <v>0</v>
      </c>
      <c r="M55" s="134"/>
      <c r="N55" s="136">
        <f t="shared" si="2"/>
        <v>0</v>
      </c>
    </row>
    <row r="56" spans="1:14" ht="25.5" hidden="1" x14ac:dyDescent="0.2">
      <c r="A56" s="95" t="s">
        <v>57</v>
      </c>
      <c r="B56" s="132" t="s">
        <v>38</v>
      </c>
      <c r="C56" s="132" t="s">
        <v>40</v>
      </c>
      <c r="D56" s="132" t="s">
        <v>42</v>
      </c>
      <c r="E56" s="132" t="s">
        <v>66</v>
      </c>
      <c r="F56" s="132" t="s">
        <v>58</v>
      </c>
      <c r="G56" s="134"/>
      <c r="H56" s="134"/>
      <c r="I56" s="134">
        <f>G56+H56</f>
        <v>0</v>
      </c>
      <c r="J56" s="134"/>
      <c r="K56" s="134"/>
      <c r="L56" s="134">
        <f>J56+K56</f>
        <v>0</v>
      </c>
      <c r="M56" s="134"/>
      <c r="N56" s="136">
        <f t="shared" si="2"/>
        <v>0</v>
      </c>
    </row>
    <row r="57" spans="1:14" ht="25.5" x14ac:dyDescent="0.2">
      <c r="A57" s="94" t="s">
        <v>68</v>
      </c>
      <c r="B57" s="132" t="s">
        <v>38</v>
      </c>
      <c r="C57" s="132" t="s">
        <v>40</v>
      </c>
      <c r="D57" s="132" t="s">
        <v>42</v>
      </c>
      <c r="E57" s="132" t="s">
        <v>69</v>
      </c>
      <c r="F57" s="132"/>
      <c r="G57" s="134">
        <f>G58</f>
        <v>4017.31</v>
      </c>
      <c r="H57" s="134">
        <f t="shared" ref="H57:M57" si="25">H58</f>
        <v>-4017.31</v>
      </c>
      <c r="I57" s="134">
        <f t="shared" si="25"/>
        <v>0</v>
      </c>
      <c r="J57" s="134">
        <f t="shared" si="25"/>
        <v>4017.31</v>
      </c>
      <c r="K57" s="134">
        <f t="shared" si="25"/>
        <v>-4017.31</v>
      </c>
      <c r="L57" s="134">
        <f t="shared" si="25"/>
        <v>0</v>
      </c>
      <c r="M57" s="134">
        <f t="shared" si="25"/>
        <v>0</v>
      </c>
      <c r="N57" s="136">
        <f t="shared" si="2"/>
        <v>0</v>
      </c>
    </row>
    <row r="58" spans="1:14" ht="25.5" x14ac:dyDescent="0.2">
      <c r="A58" s="94" t="s">
        <v>26</v>
      </c>
      <c r="B58" s="132" t="s">
        <v>38</v>
      </c>
      <c r="C58" s="132" t="s">
        <v>40</v>
      </c>
      <c r="D58" s="132" t="s">
        <v>42</v>
      </c>
      <c r="E58" s="132" t="s">
        <v>70</v>
      </c>
      <c r="F58" s="132"/>
      <c r="G58" s="134">
        <f>G59+G60</f>
        <v>4017.31</v>
      </c>
      <c r="H58" s="134">
        <f t="shared" ref="H58:M58" si="26">H59+H60</f>
        <v>-4017.31</v>
      </c>
      <c r="I58" s="134">
        <f t="shared" si="26"/>
        <v>0</v>
      </c>
      <c r="J58" s="134">
        <f t="shared" si="26"/>
        <v>4017.31</v>
      </c>
      <c r="K58" s="134">
        <f t="shared" si="26"/>
        <v>-4017.31</v>
      </c>
      <c r="L58" s="134">
        <f t="shared" si="26"/>
        <v>0</v>
      </c>
      <c r="M58" s="134">
        <f t="shared" si="26"/>
        <v>0</v>
      </c>
      <c r="N58" s="136">
        <f t="shared" si="2"/>
        <v>0</v>
      </c>
    </row>
    <row r="59" spans="1:14" ht="76.5" x14ac:dyDescent="0.2">
      <c r="A59" s="95" t="s">
        <v>51</v>
      </c>
      <c r="B59" s="132" t="s">
        <v>38</v>
      </c>
      <c r="C59" s="132" t="s">
        <v>40</v>
      </c>
      <c r="D59" s="132" t="s">
        <v>42</v>
      </c>
      <c r="E59" s="132" t="s">
        <v>70</v>
      </c>
      <c r="F59" s="132" t="s">
        <v>52</v>
      </c>
      <c r="G59" s="134">
        <v>4017.31</v>
      </c>
      <c r="H59" s="134">
        <v>-4017.31</v>
      </c>
      <c r="I59" s="134">
        <f t="shared" ref="I59:I65" si="27">G59+H59</f>
        <v>0</v>
      </c>
      <c r="J59" s="134">
        <v>4017.31</v>
      </c>
      <c r="K59" s="134">
        <v>-4017.31</v>
      </c>
      <c r="L59" s="134">
        <f t="shared" ref="L59:L65" si="28">J59+K59</f>
        <v>0</v>
      </c>
      <c r="M59" s="134"/>
      <c r="N59" s="136">
        <f t="shared" si="2"/>
        <v>0</v>
      </c>
    </row>
    <row r="60" spans="1:14" ht="25.5" hidden="1" x14ac:dyDescent="0.2">
      <c r="A60" s="95" t="s">
        <v>57</v>
      </c>
      <c r="B60" s="132" t="s">
        <v>38</v>
      </c>
      <c r="C60" s="132" t="s">
        <v>40</v>
      </c>
      <c r="D60" s="132" t="s">
        <v>42</v>
      </c>
      <c r="E60" s="132" t="s">
        <v>70</v>
      </c>
      <c r="F60" s="132" t="s">
        <v>58</v>
      </c>
      <c r="G60" s="134"/>
      <c r="H60" s="134"/>
      <c r="I60" s="134">
        <f t="shared" si="27"/>
        <v>0</v>
      </c>
      <c r="J60" s="134"/>
      <c r="K60" s="134"/>
      <c r="L60" s="134">
        <f>J60+K60</f>
        <v>0</v>
      </c>
      <c r="M60" s="134"/>
      <c r="N60" s="136">
        <f t="shared" si="2"/>
        <v>0</v>
      </c>
    </row>
    <row r="61" spans="1:14" x14ac:dyDescent="0.2">
      <c r="A61" s="57" t="s">
        <v>71</v>
      </c>
      <c r="B61" s="132" t="s">
        <v>38</v>
      </c>
      <c r="C61" s="132" t="s">
        <v>40</v>
      </c>
      <c r="D61" s="132" t="s">
        <v>42</v>
      </c>
      <c r="E61" s="132" t="s">
        <v>72</v>
      </c>
      <c r="F61" s="132"/>
      <c r="G61" s="134">
        <f>G62+G64</f>
        <v>2644</v>
      </c>
      <c r="H61" s="134">
        <f t="shared" ref="H61:M61" si="29">H62+H64</f>
        <v>-2644</v>
      </c>
      <c r="I61" s="134">
        <f t="shared" si="29"/>
        <v>0</v>
      </c>
      <c r="J61" s="134">
        <f t="shared" si="29"/>
        <v>2700</v>
      </c>
      <c r="K61" s="134">
        <f t="shared" si="29"/>
        <v>-2700</v>
      </c>
      <c r="L61" s="134">
        <f t="shared" si="29"/>
        <v>0</v>
      </c>
      <c r="M61" s="134">
        <f t="shared" si="29"/>
        <v>0</v>
      </c>
      <c r="N61" s="136">
        <f t="shared" si="2"/>
        <v>0</v>
      </c>
    </row>
    <row r="62" spans="1:14" ht="38.25" x14ac:dyDescent="0.2">
      <c r="A62" s="57" t="s">
        <v>73</v>
      </c>
      <c r="B62" s="132" t="s">
        <v>38</v>
      </c>
      <c r="C62" s="132" t="s">
        <v>40</v>
      </c>
      <c r="D62" s="132" t="s">
        <v>42</v>
      </c>
      <c r="E62" s="132" t="s">
        <v>74</v>
      </c>
      <c r="F62" s="132"/>
      <c r="G62" s="134">
        <f>G63</f>
        <v>2147</v>
      </c>
      <c r="H62" s="134">
        <f>H63</f>
        <v>-2147</v>
      </c>
      <c r="I62" s="134">
        <f t="shared" si="27"/>
        <v>0</v>
      </c>
      <c r="J62" s="134">
        <f>J63</f>
        <v>2147</v>
      </c>
      <c r="K62" s="134">
        <f>K63</f>
        <v>-2147</v>
      </c>
      <c r="L62" s="134">
        <f t="shared" si="28"/>
        <v>0</v>
      </c>
      <c r="M62" s="134">
        <f>M63</f>
        <v>0</v>
      </c>
      <c r="N62" s="136">
        <f t="shared" si="2"/>
        <v>0</v>
      </c>
    </row>
    <row r="63" spans="1:14" ht="76.5" x14ac:dyDescent="0.2">
      <c r="A63" s="95" t="s">
        <v>51</v>
      </c>
      <c r="B63" s="132" t="s">
        <v>38</v>
      </c>
      <c r="C63" s="132" t="s">
        <v>40</v>
      </c>
      <c r="D63" s="132" t="s">
        <v>42</v>
      </c>
      <c r="E63" s="132" t="s">
        <v>74</v>
      </c>
      <c r="F63" s="132" t="s">
        <v>52</v>
      </c>
      <c r="G63" s="134">
        <v>2147</v>
      </c>
      <c r="H63" s="134">
        <v>-2147</v>
      </c>
      <c r="I63" s="134">
        <f t="shared" si="27"/>
        <v>0</v>
      </c>
      <c r="J63" s="134">
        <v>2147</v>
      </c>
      <c r="K63" s="134">
        <v>-2147</v>
      </c>
      <c r="L63" s="134">
        <f t="shared" si="28"/>
        <v>0</v>
      </c>
      <c r="M63" s="134"/>
      <c r="N63" s="136">
        <f t="shared" si="2"/>
        <v>0</v>
      </c>
    </row>
    <row r="64" spans="1:14" ht="25.5" x14ac:dyDescent="0.2">
      <c r="A64" s="57" t="s">
        <v>75</v>
      </c>
      <c r="B64" s="132" t="s">
        <v>38</v>
      </c>
      <c r="C64" s="132" t="s">
        <v>40</v>
      </c>
      <c r="D64" s="132" t="s">
        <v>42</v>
      </c>
      <c r="E64" s="132" t="s">
        <v>76</v>
      </c>
      <c r="F64" s="132"/>
      <c r="G64" s="134">
        <f>G65</f>
        <v>497</v>
      </c>
      <c r="H64" s="134">
        <f>H65</f>
        <v>-497</v>
      </c>
      <c r="I64" s="134">
        <f t="shared" si="27"/>
        <v>0</v>
      </c>
      <c r="J64" s="134">
        <f>J65</f>
        <v>553</v>
      </c>
      <c r="K64" s="134">
        <f>K65</f>
        <v>-553</v>
      </c>
      <c r="L64" s="134">
        <f t="shared" si="28"/>
        <v>0</v>
      </c>
      <c r="M64" s="134">
        <f>M65</f>
        <v>0</v>
      </c>
      <c r="N64" s="136">
        <f t="shared" si="2"/>
        <v>0</v>
      </c>
    </row>
    <row r="65" spans="1:14" ht="76.5" x14ac:dyDescent="0.2">
      <c r="A65" s="95" t="s">
        <v>51</v>
      </c>
      <c r="B65" s="132" t="s">
        <v>38</v>
      </c>
      <c r="C65" s="132" t="s">
        <v>40</v>
      </c>
      <c r="D65" s="132" t="s">
        <v>42</v>
      </c>
      <c r="E65" s="132" t="s">
        <v>76</v>
      </c>
      <c r="F65" s="132" t="s">
        <v>52</v>
      </c>
      <c r="G65" s="134">
        <v>497</v>
      </c>
      <c r="H65" s="134">
        <v>-497</v>
      </c>
      <c r="I65" s="134">
        <f t="shared" si="27"/>
        <v>0</v>
      </c>
      <c r="J65" s="134">
        <v>553</v>
      </c>
      <c r="K65" s="134">
        <v>-553</v>
      </c>
      <c r="L65" s="134">
        <f t="shared" si="28"/>
        <v>0</v>
      </c>
      <c r="M65" s="134"/>
      <c r="N65" s="136">
        <f t="shared" si="2"/>
        <v>0</v>
      </c>
    </row>
    <row r="66" spans="1:14" ht="25.5" x14ac:dyDescent="0.2">
      <c r="A66" s="94" t="s">
        <v>79</v>
      </c>
      <c r="B66" s="132" t="s">
        <v>38</v>
      </c>
      <c r="C66" s="132" t="s">
        <v>40</v>
      </c>
      <c r="D66" s="132" t="s">
        <v>80</v>
      </c>
      <c r="E66" s="132"/>
      <c r="F66" s="132"/>
      <c r="G66" s="134">
        <f>G67</f>
        <v>0</v>
      </c>
      <c r="H66" s="134">
        <f t="shared" ref="H66:M66" si="30">H67</f>
        <v>600</v>
      </c>
      <c r="I66" s="134">
        <f t="shared" si="30"/>
        <v>600</v>
      </c>
      <c r="J66" s="134">
        <f t="shared" si="30"/>
        <v>0</v>
      </c>
      <c r="K66" s="134">
        <f t="shared" si="30"/>
        <v>600</v>
      </c>
      <c r="L66" s="134">
        <f t="shared" si="30"/>
        <v>600</v>
      </c>
      <c r="M66" s="134">
        <f t="shared" si="30"/>
        <v>600</v>
      </c>
      <c r="N66" s="136">
        <f t="shared" si="2"/>
        <v>0</v>
      </c>
    </row>
    <row r="67" spans="1:14" x14ac:dyDescent="0.2">
      <c r="A67" s="95" t="s">
        <v>479</v>
      </c>
      <c r="B67" s="132" t="s">
        <v>38</v>
      </c>
      <c r="C67" s="132" t="s">
        <v>40</v>
      </c>
      <c r="D67" s="132" t="s">
        <v>80</v>
      </c>
      <c r="E67" s="132" t="s">
        <v>78</v>
      </c>
      <c r="F67" s="132"/>
      <c r="G67" s="134">
        <f>G68</f>
        <v>0</v>
      </c>
      <c r="H67" s="134">
        <f t="shared" ref="H67:M67" si="31">H68</f>
        <v>600</v>
      </c>
      <c r="I67" s="134">
        <f t="shared" si="31"/>
        <v>600</v>
      </c>
      <c r="J67" s="134">
        <f t="shared" si="31"/>
        <v>0</v>
      </c>
      <c r="K67" s="134">
        <f t="shared" si="31"/>
        <v>600</v>
      </c>
      <c r="L67" s="134">
        <f t="shared" si="31"/>
        <v>600</v>
      </c>
      <c r="M67" s="134">
        <f t="shared" si="31"/>
        <v>600</v>
      </c>
      <c r="N67" s="136"/>
    </row>
    <row r="68" spans="1:14" ht="51" x14ac:dyDescent="0.2">
      <c r="A68" s="195" t="s">
        <v>544</v>
      </c>
      <c r="B68" s="132" t="s">
        <v>38</v>
      </c>
      <c r="C68" s="132" t="s">
        <v>40</v>
      </c>
      <c r="D68" s="132" t="s">
        <v>80</v>
      </c>
      <c r="E68" s="132" t="s">
        <v>545</v>
      </c>
      <c r="F68" s="132"/>
      <c r="G68" s="134">
        <f>G69</f>
        <v>0</v>
      </c>
      <c r="H68" s="134">
        <f t="shared" ref="H68:M68" si="32">H69</f>
        <v>600</v>
      </c>
      <c r="I68" s="134">
        <f t="shared" si="32"/>
        <v>600</v>
      </c>
      <c r="J68" s="134">
        <f t="shared" si="32"/>
        <v>0</v>
      </c>
      <c r="K68" s="134">
        <f t="shared" si="32"/>
        <v>600</v>
      </c>
      <c r="L68" s="134">
        <f t="shared" si="32"/>
        <v>600</v>
      </c>
      <c r="M68" s="134">
        <f t="shared" si="32"/>
        <v>600</v>
      </c>
      <c r="N68" s="136"/>
    </row>
    <row r="69" spans="1:14" ht="63.75" x14ac:dyDescent="0.2">
      <c r="A69" s="57" t="s">
        <v>67</v>
      </c>
      <c r="B69" s="132" t="s">
        <v>38</v>
      </c>
      <c r="C69" s="132" t="s">
        <v>40</v>
      </c>
      <c r="D69" s="132" t="s">
        <v>80</v>
      </c>
      <c r="E69" s="132" t="s">
        <v>545</v>
      </c>
      <c r="F69" s="132" t="s">
        <v>52</v>
      </c>
      <c r="G69" s="134"/>
      <c r="H69" s="134">
        <v>600</v>
      </c>
      <c r="I69" s="134">
        <f>G69+H69</f>
        <v>600</v>
      </c>
      <c r="J69" s="134"/>
      <c r="K69" s="134">
        <v>600</v>
      </c>
      <c r="L69" s="134">
        <f>J69+K69</f>
        <v>600</v>
      </c>
      <c r="M69" s="134">
        <v>600</v>
      </c>
      <c r="N69" s="136"/>
    </row>
    <row r="70" spans="1:14" ht="25.5" x14ac:dyDescent="0.2">
      <c r="A70" s="94" t="s">
        <v>81</v>
      </c>
      <c r="B70" s="132" t="s">
        <v>38</v>
      </c>
      <c r="C70" s="132" t="s">
        <v>40</v>
      </c>
      <c r="D70" s="132" t="s">
        <v>40</v>
      </c>
      <c r="E70" s="132"/>
      <c r="F70" s="132"/>
      <c r="G70" s="134">
        <f>G78+G71+G75</f>
        <v>1804</v>
      </c>
      <c r="H70" s="134">
        <f t="shared" ref="H70:M70" si="33">H78+H71+H75</f>
        <v>1300.44</v>
      </c>
      <c r="I70" s="134">
        <f t="shared" si="33"/>
        <v>3104.44</v>
      </c>
      <c r="J70" s="134">
        <f t="shared" si="33"/>
        <v>1804</v>
      </c>
      <c r="K70" s="134">
        <f t="shared" si="33"/>
        <v>1300.44</v>
      </c>
      <c r="L70" s="134">
        <f t="shared" si="33"/>
        <v>3104.44</v>
      </c>
      <c r="M70" s="134">
        <f t="shared" si="33"/>
        <v>3104.44</v>
      </c>
      <c r="N70" s="136">
        <f t="shared" si="2"/>
        <v>0</v>
      </c>
    </row>
    <row r="71" spans="1:14" ht="38.25" x14ac:dyDescent="0.2">
      <c r="A71" s="108" t="s">
        <v>82</v>
      </c>
      <c r="B71" s="132" t="s">
        <v>38</v>
      </c>
      <c r="C71" s="132" t="s">
        <v>40</v>
      </c>
      <c r="D71" s="132" t="s">
        <v>40</v>
      </c>
      <c r="E71" s="197" t="s">
        <v>83</v>
      </c>
      <c r="F71" s="132"/>
      <c r="G71" s="134">
        <f>G72</f>
        <v>0</v>
      </c>
      <c r="H71" s="134">
        <f t="shared" ref="H71:M73" si="34">H72</f>
        <v>1979.7</v>
      </c>
      <c r="I71" s="134">
        <f t="shared" si="34"/>
        <v>1979.7</v>
      </c>
      <c r="J71" s="134">
        <f t="shared" si="34"/>
        <v>0</v>
      </c>
      <c r="K71" s="134">
        <f t="shared" si="34"/>
        <v>1979.7</v>
      </c>
      <c r="L71" s="134">
        <f t="shared" si="34"/>
        <v>1979.7</v>
      </c>
      <c r="M71" s="134">
        <f t="shared" si="34"/>
        <v>1979.7</v>
      </c>
      <c r="N71" s="136">
        <f t="shared" si="2"/>
        <v>0</v>
      </c>
    </row>
    <row r="72" spans="1:14" ht="63.75" x14ac:dyDescent="0.2">
      <c r="A72" s="108" t="s">
        <v>84</v>
      </c>
      <c r="B72" s="132" t="s">
        <v>38</v>
      </c>
      <c r="C72" s="132" t="s">
        <v>40</v>
      </c>
      <c r="D72" s="132" t="s">
        <v>40</v>
      </c>
      <c r="E72" s="132" t="s">
        <v>85</v>
      </c>
      <c r="F72" s="132"/>
      <c r="G72" s="134">
        <f>G73</f>
        <v>0</v>
      </c>
      <c r="H72" s="134">
        <f t="shared" si="34"/>
        <v>1979.7</v>
      </c>
      <c r="I72" s="134">
        <f t="shared" si="34"/>
        <v>1979.7</v>
      </c>
      <c r="J72" s="134">
        <f t="shared" si="34"/>
        <v>0</v>
      </c>
      <c r="K72" s="134">
        <f t="shared" si="34"/>
        <v>1979.7</v>
      </c>
      <c r="L72" s="134">
        <f t="shared" si="34"/>
        <v>1979.7</v>
      </c>
      <c r="M72" s="134">
        <f t="shared" si="34"/>
        <v>1979.7</v>
      </c>
      <c r="N72" s="136">
        <f t="shared" si="2"/>
        <v>0</v>
      </c>
    </row>
    <row r="73" spans="1:14" ht="89.25" x14ac:dyDescent="0.2">
      <c r="A73" s="108" t="s">
        <v>86</v>
      </c>
      <c r="B73" s="132" t="s">
        <v>38</v>
      </c>
      <c r="C73" s="132" t="s">
        <v>40</v>
      </c>
      <c r="D73" s="132" t="s">
        <v>40</v>
      </c>
      <c r="E73" s="132" t="s">
        <v>87</v>
      </c>
      <c r="F73" s="132"/>
      <c r="G73" s="134">
        <f>G74</f>
        <v>0</v>
      </c>
      <c r="H73" s="134">
        <f t="shared" si="34"/>
        <v>1979.7</v>
      </c>
      <c r="I73" s="134">
        <f t="shared" si="34"/>
        <v>1979.7</v>
      </c>
      <c r="J73" s="134">
        <f t="shared" si="34"/>
        <v>0</v>
      </c>
      <c r="K73" s="134">
        <f t="shared" si="34"/>
        <v>1979.7</v>
      </c>
      <c r="L73" s="134">
        <f t="shared" si="34"/>
        <v>1979.7</v>
      </c>
      <c r="M73" s="134">
        <f t="shared" si="34"/>
        <v>1979.7</v>
      </c>
      <c r="N73" s="136">
        <f t="shared" si="2"/>
        <v>0</v>
      </c>
    </row>
    <row r="74" spans="1:14" ht="25.5" x14ac:dyDescent="0.2">
      <c r="A74" s="95" t="s">
        <v>57</v>
      </c>
      <c r="B74" s="132" t="s">
        <v>38</v>
      </c>
      <c r="C74" s="132" t="s">
        <v>40</v>
      </c>
      <c r="D74" s="132" t="s">
        <v>40</v>
      </c>
      <c r="E74" s="132" t="s">
        <v>87</v>
      </c>
      <c r="F74" s="132" t="s">
        <v>58</v>
      </c>
      <c r="G74" s="134"/>
      <c r="H74" s="134">
        <v>1979.7</v>
      </c>
      <c r="I74" s="134">
        <f>G74+H74</f>
        <v>1979.7</v>
      </c>
      <c r="J74" s="134"/>
      <c r="K74" s="134">
        <v>1979.7</v>
      </c>
      <c r="L74" s="134">
        <f>J74+K74</f>
        <v>1979.7</v>
      </c>
      <c r="M74" s="134">
        <v>1979.7</v>
      </c>
      <c r="N74" s="136">
        <f t="shared" si="2"/>
        <v>0</v>
      </c>
    </row>
    <row r="75" spans="1:14" x14ac:dyDescent="0.2">
      <c r="A75" s="95" t="s">
        <v>479</v>
      </c>
      <c r="B75" s="132" t="s">
        <v>38</v>
      </c>
      <c r="C75" s="132" t="s">
        <v>40</v>
      </c>
      <c r="D75" s="132" t="s">
        <v>40</v>
      </c>
      <c r="E75" s="132" t="s">
        <v>78</v>
      </c>
      <c r="F75" s="132"/>
      <c r="G75" s="134">
        <f>G76</f>
        <v>0</v>
      </c>
      <c r="H75" s="134">
        <f t="shared" ref="H75:M76" si="35">H76</f>
        <v>1124.74</v>
      </c>
      <c r="I75" s="134">
        <f t="shared" si="35"/>
        <v>1124.74</v>
      </c>
      <c r="J75" s="134">
        <f t="shared" si="35"/>
        <v>0</v>
      </c>
      <c r="K75" s="134">
        <f t="shared" si="35"/>
        <v>1124.74</v>
      </c>
      <c r="L75" s="134">
        <f t="shared" si="35"/>
        <v>1124.74</v>
      </c>
      <c r="M75" s="134">
        <f t="shared" si="35"/>
        <v>1124.74</v>
      </c>
      <c r="N75" s="136"/>
    </row>
    <row r="76" spans="1:14" ht="63.75" x14ac:dyDescent="0.2">
      <c r="A76" s="195" t="s">
        <v>542</v>
      </c>
      <c r="B76" s="132" t="s">
        <v>38</v>
      </c>
      <c r="C76" s="132" t="s">
        <v>40</v>
      </c>
      <c r="D76" s="132" t="s">
        <v>40</v>
      </c>
      <c r="E76" s="132" t="s">
        <v>543</v>
      </c>
      <c r="F76" s="132"/>
      <c r="G76" s="134">
        <f>G77</f>
        <v>0</v>
      </c>
      <c r="H76" s="134">
        <f t="shared" si="35"/>
        <v>1124.74</v>
      </c>
      <c r="I76" s="134">
        <f t="shared" si="35"/>
        <v>1124.74</v>
      </c>
      <c r="J76" s="134">
        <f t="shared" si="35"/>
        <v>0</v>
      </c>
      <c r="K76" s="134">
        <f t="shared" si="35"/>
        <v>1124.74</v>
      </c>
      <c r="L76" s="134">
        <f t="shared" si="35"/>
        <v>1124.74</v>
      </c>
      <c r="M76" s="134">
        <f t="shared" si="35"/>
        <v>1124.74</v>
      </c>
      <c r="N76" s="136"/>
    </row>
    <row r="77" spans="1:14" s="151" customFormat="1" ht="76.5" x14ac:dyDescent="0.2">
      <c r="A77" s="95" t="s">
        <v>51</v>
      </c>
      <c r="B77" s="147" t="s">
        <v>38</v>
      </c>
      <c r="C77" s="147" t="s">
        <v>40</v>
      </c>
      <c r="D77" s="147" t="s">
        <v>40</v>
      </c>
      <c r="E77" s="147" t="s">
        <v>543</v>
      </c>
      <c r="F77" s="147" t="s">
        <v>52</v>
      </c>
      <c r="G77" s="149"/>
      <c r="H77" s="149">
        <v>1124.74</v>
      </c>
      <c r="I77" s="149">
        <f>G77+H77</f>
        <v>1124.74</v>
      </c>
      <c r="J77" s="149"/>
      <c r="K77" s="149">
        <v>1124.74</v>
      </c>
      <c r="L77" s="149">
        <f>J77+K77</f>
        <v>1124.74</v>
      </c>
      <c r="M77" s="149">
        <v>1124.74</v>
      </c>
      <c r="N77" s="136"/>
    </row>
    <row r="78" spans="1:14" ht="38.25" x14ac:dyDescent="0.2">
      <c r="A78" s="94" t="s">
        <v>88</v>
      </c>
      <c r="B78" s="132" t="s">
        <v>38</v>
      </c>
      <c r="C78" s="132" t="s">
        <v>40</v>
      </c>
      <c r="D78" s="132" t="s">
        <v>40</v>
      </c>
      <c r="E78" s="132" t="s">
        <v>89</v>
      </c>
      <c r="F78" s="132"/>
      <c r="G78" s="134">
        <f>G79</f>
        <v>1804</v>
      </c>
      <c r="H78" s="134">
        <f t="shared" ref="H78:M78" si="36">H79</f>
        <v>-1804</v>
      </c>
      <c r="I78" s="134">
        <f t="shared" si="36"/>
        <v>0</v>
      </c>
      <c r="J78" s="134">
        <f t="shared" si="36"/>
        <v>1804</v>
      </c>
      <c r="K78" s="134">
        <f t="shared" si="36"/>
        <v>-1804</v>
      </c>
      <c r="L78" s="134">
        <f t="shared" si="36"/>
        <v>0</v>
      </c>
      <c r="M78" s="134">
        <f t="shared" si="36"/>
        <v>0</v>
      </c>
      <c r="N78" s="136">
        <f t="shared" si="2"/>
        <v>0</v>
      </c>
    </row>
    <row r="79" spans="1:14" ht="25.5" x14ac:dyDescent="0.2">
      <c r="A79" s="94" t="s">
        <v>90</v>
      </c>
      <c r="B79" s="132" t="s">
        <v>38</v>
      </c>
      <c r="C79" s="132" t="s">
        <v>40</v>
      </c>
      <c r="D79" s="132" t="s">
        <v>40</v>
      </c>
      <c r="E79" s="132" t="s">
        <v>91</v>
      </c>
      <c r="F79" s="132"/>
      <c r="G79" s="134">
        <f>G80</f>
        <v>1804</v>
      </c>
      <c r="H79" s="134">
        <f>H80</f>
        <v>-1804</v>
      </c>
      <c r="I79" s="134">
        <f>G79+H79</f>
        <v>0</v>
      </c>
      <c r="J79" s="134">
        <f>J80</f>
        <v>1804</v>
      </c>
      <c r="K79" s="134">
        <f>K80</f>
        <v>-1804</v>
      </c>
      <c r="L79" s="134">
        <f>J79+K79</f>
        <v>0</v>
      </c>
      <c r="M79" s="134">
        <f>M80</f>
        <v>0</v>
      </c>
      <c r="N79" s="136">
        <f t="shared" si="2"/>
        <v>0</v>
      </c>
    </row>
    <row r="80" spans="1:14" ht="25.5" x14ac:dyDescent="0.2">
      <c r="A80" s="94" t="s">
        <v>28</v>
      </c>
      <c r="B80" s="132" t="s">
        <v>38</v>
      </c>
      <c r="C80" s="132" t="s">
        <v>40</v>
      </c>
      <c r="D80" s="132" t="s">
        <v>40</v>
      </c>
      <c r="E80" s="132" t="s">
        <v>91</v>
      </c>
      <c r="F80" s="132" t="s">
        <v>58</v>
      </c>
      <c r="G80" s="134">
        <v>1804</v>
      </c>
      <c r="H80" s="134">
        <v>-1804</v>
      </c>
      <c r="I80" s="134">
        <f>G80+H80</f>
        <v>0</v>
      </c>
      <c r="J80" s="134">
        <v>1804</v>
      </c>
      <c r="K80" s="134">
        <v>-1804</v>
      </c>
      <c r="L80" s="134">
        <f>J80+K80</f>
        <v>0</v>
      </c>
      <c r="M80" s="134"/>
      <c r="N80" s="136">
        <f t="shared" si="2"/>
        <v>0</v>
      </c>
    </row>
    <row r="81" spans="1:14" x14ac:dyDescent="0.2">
      <c r="A81" s="94" t="s">
        <v>92</v>
      </c>
      <c r="B81" s="132" t="s">
        <v>38</v>
      </c>
      <c r="C81" s="132" t="s">
        <v>40</v>
      </c>
      <c r="D81" s="132" t="s">
        <v>22</v>
      </c>
      <c r="E81" s="132"/>
      <c r="F81" s="132"/>
      <c r="G81" s="134">
        <f>G82+G93+G97+G85</f>
        <v>9441.119999999999</v>
      </c>
      <c r="H81" s="134">
        <f t="shared" ref="H81:M81" si="37">H82+H93+H97+H85</f>
        <v>-1403.8000000000002</v>
      </c>
      <c r="I81" s="134">
        <f t="shared" si="37"/>
        <v>8037.32</v>
      </c>
      <c r="J81" s="134">
        <f t="shared" si="37"/>
        <v>9517.85</v>
      </c>
      <c r="K81" s="134">
        <f t="shared" si="37"/>
        <v>-1480.5299999999997</v>
      </c>
      <c r="L81" s="134">
        <f t="shared" si="37"/>
        <v>8037.32</v>
      </c>
      <c r="M81" s="134">
        <f t="shared" si="37"/>
        <v>8037.32</v>
      </c>
      <c r="N81" s="136">
        <f t="shared" si="2"/>
        <v>0</v>
      </c>
    </row>
    <row r="82" spans="1:14" ht="51" x14ac:dyDescent="0.2">
      <c r="A82" s="94" t="s">
        <v>93</v>
      </c>
      <c r="B82" s="132" t="s">
        <v>38</v>
      </c>
      <c r="C82" s="132" t="s">
        <v>40</v>
      </c>
      <c r="D82" s="132" t="s">
        <v>22</v>
      </c>
      <c r="E82" s="132" t="s">
        <v>94</v>
      </c>
      <c r="F82" s="132"/>
      <c r="G82" s="134">
        <f>G83</f>
        <v>1306.8399999999999</v>
      </c>
      <c r="H82" s="134">
        <f>H83</f>
        <v>-246.63</v>
      </c>
      <c r="I82" s="134">
        <f t="shared" ref="I82:I136" si="38">G82+H82</f>
        <v>1060.21</v>
      </c>
      <c r="J82" s="134">
        <f>J83</f>
        <v>1306.8399999999999</v>
      </c>
      <c r="K82" s="134">
        <f>K83</f>
        <v>-246.63</v>
      </c>
      <c r="L82" s="134">
        <f t="shared" ref="L82:L136" si="39">J82+K82</f>
        <v>1060.21</v>
      </c>
      <c r="M82" s="134">
        <f>M83</f>
        <v>1060.21</v>
      </c>
      <c r="N82" s="136">
        <f t="shared" si="2"/>
        <v>0</v>
      </c>
    </row>
    <row r="83" spans="1:14" x14ac:dyDescent="0.2">
      <c r="A83" s="94" t="s">
        <v>95</v>
      </c>
      <c r="B83" s="132" t="s">
        <v>38</v>
      </c>
      <c r="C83" s="132" t="s">
        <v>40</v>
      </c>
      <c r="D83" s="132" t="s">
        <v>22</v>
      </c>
      <c r="E83" s="132" t="s">
        <v>96</v>
      </c>
      <c r="F83" s="132"/>
      <c r="G83" s="134">
        <f>G84</f>
        <v>1306.8399999999999</v>
      </c>
      <c r="H83" s="134">
        <f t="shared" ref="H83:M83" si="40">H84</f>
        <v>-246.63</v>
      </c>
      <c r="I83" s="134">
        <f t="shared" si="40"/>
        <v>1060.21</v>
      </c>
      <c r="J83" s="134">
        <f t="shared" si="40"/>
        <v>1306.8399999999999</v>
      </c>
      <c r="K83" s="134">
        <f t="shared" si="40"/>
        <v>-246.63</v>
      </c>
      <c r="L83" s="134">
        <f t="shared" si="40"/>
        <v>1060.21</v>
      </c>
      <c r="M83" s="134">
        <f t="shared" si="40"/>
        <v>1060.21</v>
      </c>
      <c r="N83" s="136">
        <f t="shared" si="2"/>
        <v>0</v>
      </c>
    </row>
    <row r="84" spans="1:14" ht="51" x14ac:dyDescent="0.2">
      <c r="A84" s="98" t="s">
        <v>97</v>
      </c>
      <c r="B84" s="132" t="s">
        <v>38</v>
      </c>
      <c r="C84" s="132" t="s">
        <v>40</v>
      </c>
      <c r="D84" s="132" t="s">
        <v>22</v>
      </c>
      <c r="E84" s="132" t="s">
        <v>96</v>
      </c>
      <c r="F84" s="132" t="s">
        <v>98</v>
      </c>
      <c r="G84" s="134">
        <v>1306.8399999999999</v>
      </c>
      <c r="H84" s="134">
        <v>-246.63</v>
      </c>
      <c r="I84" s="134">
        <f t="shared" si="38"/>
        <v>1060.21</v>
      </c>
      <c r="J84" s="134">
        <v>1306.8399999999999</v>
      </c>
      <c r="K84" s="134">
        <v>-246.63</v>
      </c>
      <c r="L84" s="134">
        <f t="shared" si="39"/>
        <v>1060.21</v>
      </c>
      <c r="M84" s="134">
        <v>1060.21</v>
      </c>
      <c r="N84" s="136">
        <f t="shared" si="2"/>
        <v>0</v>
      </c>
    </row>
    <row r="85" spans="1:14" x14ac:dyDescent="0.2">
      <c r="A85" s="95" t="s">
        <v>479</v>
      </c>
      <c r="B85" s="132" t="s">
        <v>38</v>
      </c>
      <c r="C85" s="132" t="s">
        <v>40</v>
      </c>
      <c r="D85" s="132" t="s">
        <v>22</v>
      </c>
      <c r="E85" s="132" t="s">
        <v>78</v>
      </c>
      <c r="F85" s="132"/>
      <c r="G85" s="134">
        <f>G86</f>
        <v>0</v>
      </c>
      <c r="H85" s="134">
        <f t="shared" ref="H85:M85" si="41">H86</f>
        <v>6977.11</v>
      </c>
      <c r="I85" s="134">
        <f t="shared" si="41"/>
        <v>6977.11</v>
      </c>
      <c r="J85" s="134">
        <f t="shared" si="41"/>
        <v>0</v>
      </c>
      <c r="K85" s="134">
        <f t="shared" si="41"/>
        <v>6977.11</v>
      </c>
      <c r="L85" s="134">
        <f t="shared" si="41"/>
        <v>6977.11</v>
      </c>
      <c r="M85" s="134">
        <f t="shared" si="41"/>
        <v>6977.11</v>
      </c>
      <c r="N85" s="136"/>
    </row>
    <row r="86" spans="1:14" ht="63.75" x14ac:dyDescent="0.2">
      <c r="A86" s="95" t="s">
        <v>579</v>
      </c>
      <c r="B86" s="132" t="s">
        <v>38</v>
      </c>
      <c r="C86" s="132" t="s">
        <v>40</v>
      </c>
      <c r="D86" s="132" t="s">
        <v>22</v>
      </c>
      <c r="E86" s="132" t="s">
        <v>541</v>
      </c>
      <c r="F86" s="132"/>
      <c r="G86" s="134">
        <f>SUM(G87:G92)</f>
        <v>0</v>
      </c>
      <c r="H86" s="134">
        <f t="shared" ref="H86:M86" si="42">SUM(H87:H92)</f>
        <v>6977.11</v>
      </c>
      <c r="I86" s="134">
        <f t="shared" si="42"/>
        <v>6977.11</v>
      </c>
      <c r="J86" s="134">
        <f t="shared" si="42"/>
        <v>0</v>
      </c>
      <c r="K86" s="134">
        <f t="shared" si="42"/>
        <v>6977.11</v>
      </c>
      <c r="L86" s="134">
        <f t="shared" si="42"/>
        <v>6977.11</v>
      </c>
      <c r="M86" s="134">
        <f t="shared" si="42"/>
        <v>6977.11</v>
      </c>
      <c r="N86" s="136"/>
    </row>
    <row r="87" spans="1:14" ht="51" x14ac:dyDescent="0.2">
      <c r="A87" s="98" t="s">
        <v>97</v>
      </c>
      <c r="B87" s="132" t="s">
        <v>38</v>
      </c>
      <c r="C87" s="132" t="s">
        <v>40</v>
      </c>
      <c r="D87" s="132" t="s">
        <v>22</v>
      </c>
      <c r="E87" s="132" t="s">
        <v>541</v>
      </c>
      <c r="F87" s="132" t="s">
        <v>98</v>
      </c>
      <c r="G87" s="134"/>
      <c r="H87" s="134">
        <v>5170.1099999999997</v>
      </c>
      <c r="I87" s="134">
        <f t="shared" ref="I87:I91" si="43">G87+H87</f>
        <v>5170.1099999999997</v>
      </c>
      <c r="J87" s="134"/>
      <c r="K87" s="134">
        <v>5170.1099999999997</v>
      </c>
      <c r="L87" s="134">
        <f t="shared" ref="L87:L91" si="44">J87+K87</f>
        <v>5170.1099999999997</v>
      </c>
      <c r="M87" s="134">
        <v>5170.1099999999997</v>
      </c>
      <c r="N87" s="136"/>
    </row>
    <row r="88" spans="1:14" ht="51" x14ac:dyDescent="0.2">
      <c r="A88" s="95" t="s">
        <v>101</v>
      </c>
      <c r="B88" s="132" t="s">
        <v>38</v>
      </c>
      <c r="C88" s="132" t="s">
        <v>40</v>
      </c>
      <c r="D88" s="132" t="s">
        <v>22</v>
      </c>
      <c r="E88" s="132" t="s">
        <v>541</v>
      </c>
      <c r="F88" s="132" t="s">
        <v>102</v>
      </c>
      <c r="G88" s="134"/>
      <c r="H88" s="134">
        <v>20</v>
      </c>
      <c r="I88" s="134">
        <f t="shared" si="43"/>
        <v>20</v>
      </c>
      <c r="J88" s="134"/>
      <c r="K88" s="134">
        <v>20</v>
      </c>
      <c r="L88" s="134">
        <f t="shared" si="44"/>
        <v>20</v>
      </c>
      <c r="M88" s="134">
        <v>20</v>
      </c>
      <c r="N88" s="136"/>
    </row>
    <row r="89" spans="1:14" ht="38.25" x14ac:dyDescent="0.2">
      <c r="A89" s="99" t="s">
        <v>106</v>
      </c>
      <c r="B89" s="132" t="s">
        <v>38</v>
      </c>
      <c r="C89" s="132" t="s">
        <v>40</v>
      </c>
      <c r="D89" s="132" t="s">
        <v>22</v>
      </c>
      <c r="E89" s="132" t="s">
        <v>541</v>
      </c>
      <c r="F89" s="132" t="s">
        <v>107</v>
      </c>
      <c r="G89" s="134"/>
      <c r="H89" s="134">
        <v>135</v>
      </c>
      <c r="I89" s="134">
        <f t="shared" si="43"/>
        <v>135</v>
      </c>
      <c r="J89" s="134"/>
      <c r="K89" s="134">
        <v>135</v>
      </c>
      <c r="L89" s="134">
        <f t="shared" si="44"/>
        <v>135</v>
      </c>
      <c r="M89" s="134">
        <v>135</v>
      </c>
      <c r="N89" s="136"/>
    </row>
    <row r="90" spans="1:14" ht="38.25" x14ac:dyDescent="0.2">
      <c r="A90" s="95" t="s">
        <v>103</v>
      </c>
      <c r="B90" s="132" t="s">
        <v>38</v>
      </c>
      <c r="C90" s="132" t="s">
        <v>40</v>
      </c>
      <c r="D90" s="132" t="s">
        <v>22</v>
      </c>
      <c r="E90" s="132" t="s">
        <v>541</v>
      </c>
      <c r="F90" s="132" t="s">
        <v>104</v>
      </c>
      <c r="G90" s="134"/>
      <c r="H90" s="134">
        <f>200+20+103+134+340+50+100+90+100+100+250+100+60-20</f>
        <v>1627</v>
      </c>
      <c r="I90" s="134">
        <f t="shared" si="43"/>
        <v>1627</v>
      </c>
      <c r="J90" s="134"/>
      <c r="K90" s="134">
        <f>200+20+103+134+340+50+100+90+100+100+250+100+60-20</f>
        <v>1627</v>
      </c>
      <c r="L90" s="134">
        <f t="shared" si="44"/>
        <v>1627</v>
      </c>
      <c r="M90" s="134">
        <f>200+20+103+134+340+50+100+90+100+100+250+100+60-20</f>
        <v>1627</v>
      </c>
      <c r="N90" s="136"/>
    </row>
    <row r="91" spans="1:14" ht="38.25" x14ac:dyDescent="0.2">
      <c r="A91" s="57" t="s">
        <v>108</v>
      </c>
      <c r="B91" s="132" t="s">
        <v>38</v>
      </c>
      <c r="C91" s="132" t="s">
        <v>40</v>
      </c>
      <c r="D91" s="132" t="s">
        <v>22</v>
      </c>
      <c r="E91" s="132" t="s">
        <v>541</v>
      </c>
      <c r="F91" s="132" t="s">
        <v>109</v>
      </c>
      <c r="G91" s="134"/>
      <c r="H91" s="134">
        <v>15</v>
      </c>
      <c r="I91" s="134">
        <f t="shared" si="43"/>
        <v>15</v>
      </c>
      <c r="J91" s="134"/>
      <c r="K91" s="134">
        <v>15</v>
      </c>
      <c r="L91" s="134">
        <f t="shared" si="44"/>
        <v>15</v>
      </c>
      <c r="M91" s="134">
        <v>15</v>
      </c>
      <c r="N91" s="136"/>
    </row>
    <row r="92" spans="1:14" ht="25.5" x14ac:dyDescent="0.2">
      <c r="A92" s="57" t="s">
        <v>110</v>
      </c>
      <c r="B92" s="132" t="s">
        <v>38</v>
      </c>
      <c r="C92" s="132" t="s">
        <v>40</v>
      </c>
      <c r="D92" s="132" t="s">
        <v>22</v>
      </c>
      <c r="E92" s="132" t="s">
        <v>541</v>
      </c>
      <c r="F92" s="132" t="s">
        <v>111</v>
      </c>
      <c r="G92" s="134"/>
      <c r="H92" s="134">
        <v>10</v>
      </c>
      <c r="I92" s="134">
        <f>G92+H92</f>
        <v>10</v>
      </c>
      <c r="J92" s="134"/>
      <c r="K92" s="134">
        <v>10</v>
      </c>
      <c r="L92" s="134">
        <f>J92+K92</f>
        <v>10</v>
      </c>
      <c r="M92" s="134">
        <v>10</v>
      </c>
      <c r="N92" s="136"/>
    </row>
    <row r="93" spans="1:14" ht="89.25" x14ac:dyDescent="0.2">
      <c r="A93" s="96" t="s">
        <v>99</v>
      </c>
      <c r="B93" s="132" t="s">
        <v>38</v>
      </c>
      <c r="C93" s="132" t="s">
        <v>40</v>
      </c>
      <c r="D93" s="132" t="s">
        <v>22</v>
      </c>
      <c r="E93" s="132" t="s">
        <v>100</v>
      </c>
      <c r="F93" s="132"/>
      <c r="G93" s="134">
        <f>G94+G95+G96</f>
        <v>751</v>
      </c>
      <c r="H93" s="134">
        <f t="shared" ref="H93:M93" si="45">H94+H95+H96</f>
        <v>-751</v>
      </c>
      <c r="I93" s="134">
        <f t="shared" si="45"/>
        <v>0</v>
      </c>
      <c r="J93" s="134">
        <f t="shared" si="45"/>
        <v>791</v>
      </c>
      <c r="K93" s="134">
        <f t="shared" si="45"/>
        <v>-791</v>
      </c>
      <c r="L93" s="134">
        <f t="shared" si="45"/>
        <v>0</v>
      </c>
      <c r="M93" s="134">
        <f t="shared" si="45"/>
        <v>0</v>
      </c>
      <c r="N93" s="136">
        <f t="shared" si="2"/>
        <v>0</v>
      </c>
    </row>
    <row r="94" spans="1:14" ht="51" x14ac:dyDescent="0.2">
      <c r="A94" s="98" t="s">
        <v>97</v>
      </c>
      <c r="B94" s="132" t="s">
        <v>38</v>
      </c>
      <c r="C94" s="132" t="s">
        <v>40</v>
      </c>
      <c r="D94" s="132" t="s">
        <v>22</v>
      </c>
      <c r="E94" s="132" t="s">
        <v>100</v>
      </c>
      <c r="F94" s="132" t="s">
        <v>98</v>
      </c>
      <c r="G94" s="134">
        <v>572.80999999999995</v>
      </c>
      <c r="H94" s="134">
        <v>-572.80999999999995</v>
      </c>
      <c r="I94" s="134">
        <f t="shared" si="38"/>
        <v>0</v>
      </c>
      <c r="J94" s="134">
        <v>612.80999999999995</v>
      </c>
      <c r="K94" s="134">
        <v>-612.80999999999995</v>
      </c>
      <c r="L94" s="134">
        <f t="shared" si="39"/>
        <v>0</v>
      </c>
      <c r="M94" s="134"/>
      <c r="N94" s="136">
        <f t="shared" si="2"/>
        <v>0</v>
      </c>
    </row>
    <row r="95" spans="1:14" ht="51" x14ac:dyDescent="0.2">
      <c r="A95" s="95" t="s">
        <v>101</v>
      </c>
      <c r="B95" s="132" t="s">
        <v>38</v>
      </c>
      <c r="C95" s="132" t="s">
        <v>40</v>
      </c>
      <c r="D95" s="132" t="s">
        <v>22</v>
      </c>
      <c r="E95" s="132" t="s">
        <v>100</v>
      </c>
      <c r="F95" s="132" t="s">
        <v>102</v>
      </c>
      <c r="G95" s="134">
        <v>10.199999999999999</v>
      </c>
      <c r="H95" s="134">
        <v>-10.199999999999999</v>
      </c>
      <c r="I95" s="134">
        <f t="shared" si="38"/>
        <v>0</v>
      </c>
      <c r="J95" s="134">
        <v>10.199999999999999</v>
      </c>
      <c r="K95" s="134">
        <v>-10.199999999999999</v>
      </c>
      <c r="L95" s="134">
        <f t="shared" si="39"/>
        <v>0</v>
      </c>
      <c r="M95" s="134"/>
      <c r="N95" s="136">
        <f t="shared" si="2"/>
        <v>0</v>
      </c>
    </row>
    <row r="96" spans="1:14" ht="38.25" x14ac:dyDescent="0.2">
      <c r="A96" s="95" t="s">
        <v>103</v>
      </c>
      <c r="B96" s="132" t="s">
        <v>38</v>
      </c>
      <c r="C96" s="132" t="s">
        <v>40</v>
      </c>
      <c r="D96" s="132" t="s">
        <v>22</v>
      </c>
      <c r="E96" s="132" t="s">
        <v>100</v>
      </c>
      <c r="F96" s="132" t="s">
        <v>104</v>
      </c>
      <c r="G96" s="134">
        <v>167.99</v>
      </c>
      <c r="H96" s="134">
        <v>-167.99</v>
      </c>
      <c r="I96" s="134">
        <f t="shared" si="38"/>
        <v>0</v>
      </c>
      <c r="J96" s="134">
        <v>167.99</v>
      </c>
      <c r="K96" s="134">
        <v>-167.99</v>
      </c>
      <c r="L96" s="134">
        <f t="shared" si="39"/>
        <v>0</v>
      </c>
      <c r="M96" s="134"/>
      <c r="N96" s="136">
        <f t="shared" si="2"/>
        <v>0</v>
      </c>
    </row>
    <row r="97" spans="1:14" ht="76.5" x14ac:dyDescent="0.2">
      <c r="A97" s="94" t="s">
        <v>105</v>
      </c>
      <c r="B97" s="132" t="s">
        <v>38</v>
      </c>
      <c r="C97" s="132" t="s">
        <v>40</v>
      </c>
      <c r="D97" s="132" t="s">
        <v>22</v>
      </c>
      <c r="E97" s="132" t="s">
        <v>25</v>
      </c>
      <c r="F97" s="132"/>
      <c r="G97" s="134">
        <f>G98</f>
        <v>7383.28</v>
      </c>
      <c r="H97" s="134">
        <f t="shared" ref="H97:M97" si="46">H98</f>
        <v>-7383.28</v>
      </c>
      <c r="I97" s="134">
        <f t="shared" si="46"/>
        <v>0</v>
      </c>
      <c r="J97" s="134">
        <f t="shared" si="46"/>
        <v>7420.01</v>
      </c>
      <c r="K97" s="134">
        <f t="shared" si="46"/>
        <v>-7420.01</v>
      </c>
      <c r="L97" s="134">
        <f t="shared" si="46"/>
        <v>0</v>
      </c>
      <c r="M97" s="134">
        <f t="shared" si="46"/>
        <v>0</v>
      </c>
      <c r="N97" s="136">
        <f t="shared" si="2"/>
        <v>0</v>
      </c>
    </row>
    <row r="98" spans="1:14" ht="25.5" x14ac:dyDescent="0.2">
      <c r="A98" s="94" t="s">
        <v>26</v>
      </c>
      <c r="B98" s="132" t="s">
        <v>38</v>
      </c>
      <c r="C98" s="132" t="s">
        <v>40</v>
      </c>
      <c r="D98" s="132" t="s">
        <v>22</v>
      </c>
      <c r="E98" s="132" t="s">
        <v>27</v>
      </c>
      <c r="F98" s="132"/>
      <c r="G98" s="134">
        <f>G99+G100+G102+G101+G103+G104</f>
        <v>7383.28</v>
      </c>
      <c r="H98" s="134">
        <f t="shared" ref="H98:M98" si="47">H99+H100+H102+H101+H103+H104</f>
        <v>-7383.28</v>
      </c>
      <c r="I98" s="134">
        <f t="shared" si="47"/>
        <v>0</v>
      </c>
      <c r="J98" s="134">
        <f t="shared" si="47"/>
        <v>7420.01</v>
      </c>
      <c r="K98" s="134">
        <f t="shared" si="47"/>
        <v>-7420.01</v>
      </c>
      <c r="L98" s="134">
        <f t="shared" si="47"/>
        <v>0</v>
      </c>
      <c r="M98" s="134">
        <f t="shared" si="47"/>
        <v>0</v>
      </c>
      <c r="N98" s="136">
        <f t="shared" si="2"/>
        <v>0</v>
      </c>
    </row>
    <row r="99" spans="1:14" ht="51" x14ac:dyDescent="0.2">
      <c r="A99" s="98" t="s">
        <v>97</v>
      </c>
      <c r="B99" s="132" t="s">
        <v>38</v>
      </c>
      <c r="C99" s="132" t="s">
        <v>40</v>
      </c>
      <c r="D99" s="132" t="s">
        <v>22</v>
      </c>
      <c r="E99" s="132" t="s">
        <v>27</v>
      </c>
      <c r="F99" s="132" t="s">
        <v>98</v>
      </c>
      <c r="G99" s="134">
        <v>5163.07</v>
      </c>
      <c r="H99" s="134">
        <v>-5163.07</v>
      </c>
      <c r="I99" s="134">
        <f t="shared" si="38"/>
        <v>0</v>
      </c>
      <c r="J99" s="134">
        <v>5200</v>
      </c>
      <c r="K99" s="134">
        <v>-5200</v>
      </c>
      <c r="L99" s="134">
        <f t="shared" si="39"/>
        <v>0</v>
      </c>
      <c r="M99" s="134"/>
      <c r="N99" s="136">
        <f t="shared" si="2"/>
        <v>0</v>
      </c>
    </row>
    <row r="100" spans="1:14" ht="51" x14ac:dyDescent="0.2">
      <c r="A100" s="95" t="s">
        <v>101</v>
      </c>
      <c r="B100" s="132" t="s">
        <v>38</v>
      </c>
      <c r="C100" s="132" t="s">
        <v>40</v>
      </c>
      <c r="D100" s="132" t="s">
        <v>22</v>
      </c>
      <c r="E100" s="132" t="s">
        <v>27</v>
      </c>
      <c r="F100" s="132" t="s">
        <v>102</v>
      </c>
      <c r="G100" s="134">
        <v>19.2</v>
      </c>
      <c r="H100" s="134">
        <v>-19.2</v>
      </c>
      <c r="I100" s="134">
        <f t="shared" si="38"/>
        <v>0</v>
      </c>
      <c r="J100" s="134">
        <v>19</v>
      </c>
      <c r="K100" s="134">
        <v>-19</v>
      </c>
      <c r="L100" s="134">
        <f t="shared" si="39"/>
        <v>0</v>
      </c>
      <c r="M100" s="134"/>
      <c r="N100" s="136">
        <f t="shared" si="2"/>
        <v>0</v>
      </c>
    </row>
    <row r="101" spans="1:14" ht="38.25" x14ac:dyDescent="0.2">
      <c r="A101" s="99" t="s">
        <v>106</v>
      </c>
      <c r="B101" s="132" t="s">
        <v>38</v>
      </c>
      <c r="C101" s="132" t="s">
        <v>40</v>
      </c>
      <c r="D101" s="132" t="s">
        <v>22</v>
      </c>
      <c r="E101" s="132" t="s">
        <v>27</v>
      </c>
      <c r="F101" s="132" t="s">
        <v>107</v>
      </c>
      <c r="G101" s="134">
        <v>270</v>
      </c>
      <c r="H101" s="134">
        <v>-270</v>
      </c>
      <c r="I101" s="134">
        <f t="shared" si="38"/>
        <v>0</v>
      </c>
      <c r="J101" s="134">
        <v>270</v>
      </c>
      <c r="K101" s="134">
        <v>-270</v>
      </c>
      <c r="L101" s="134">
        <f t="shared" si="39"/>
        <v>0</v>
      </c>
      <c r="M101" s="134"/>
      <c r="N101" s="136">
        <f t="shared" si="2"/>
        <v>0</v>
      </c>
    </row>
    <row r="102" spans="1:14" ht="38.25" x14ac:dyDescent="0.2">
      <c r="A102" s="95" t="s">
        <v>103</v>
      </c>
      <c r="B102" s="132" t="s">
        <v>38</v>
      </c>
      <c r="C102" s="132" t="s">
        <v>40</v>
      </c>
      <c r="D102" s="132" t="s">
        <v>22</v>
      </c>
      <c r="E102" s="132" t="s">
        <v>27</v>
      </c>
      <c r="F102" s="132" t="s">
        <v>104</v>
      </c>
      <c r="G102" s="134">
        <v>1931.01</v>
      </c>
      <c r="H102" s="134">
        <v>-1931.01</v>
      </c>
      <c r="I102" s="134">
        <f t="shared" si="38"/>
        <v>0</v>
      </c>
      <c r="J102" s="134">
        <v>1931.01</v>
      </c>
      <c r="K102" s="134">
        <v>-1931.01</v>
      </c>
      <c r="L102" s="134">
        <f t="shared" si="39"/>
        <v>0</v>
      </c>
      <c r="M102" s="134"/>
      <c r="N102" s="136">
        <f t="shared" si="2"/>
        <v>0</v>
      </c>
    </row>
    <row r="103" spans="1:14" ht="38.25" hidden="1" x14ac:dyDescent="0.2">
      <c r="A103" s="57" t="s">
        <v>108</v>
      </c>
      <c r="B103" s="132" t="s">
        <v>38</v>
      </c>
      <c r="C103" s="132" t="s">
        <v>40</v>
      </c>
      <c r="D103" s="132" t="s">
        <v>22</v>
      </c>
      <c r="E103" s="132" t="s">
        <v>27</v>
      </c>
      <c r="F103" s="132" t="s">
        <v>109</v>
      </c>
      <c r="G103" s="134"/>
      <c r="H103" s="134"/>
      <c r="I103" s="134">
        <f t="shared" si="38"/>
        <v>0</v>
      </c>
      <c r="J103" s="134"/>
      <c r="K103" s="134"/>
      <c r="L103" s="134">
        <f t="shared" si="39"/>
        <v>0</v>
      </c>
      <c r="M103" s="134"/>
      <c r="N103" s="136">
        <f t="shared" si="2"/>
        <v>0</v>
      </c>
    </row>
    <row r="104" spans="1:14" ht="25.5" hidden="1" x14ac:dyDescent="0.2">
      <c r="A104" s="57" t="s">
        <v>110</v>
      </c>
      <c r="B104" s="132" t="s">
        <v>38</v>
      </c>
      <c r="C104" s="132" t="s">
        <v>40</v>
      </c>
      <c r="D104" s="132" t="s">
        <v>22</v>
      </c>
      <c r="E104" s="132" t="s">
        <v>27</v>
      </c>
      <c r="F104" s="132" t="s">
        <v>111</v>
      </c>
      <c r="G104" s="134"/>
      <c r="H104" s="134"/>
      <c r="I104" s="134">
        <f t="shared" si="38"/>
        <v>0</v>
      </c>
      <c r="J104" s="134"/>
      <c r="K104" s="134"/>
      <c r="L104" s="134">
        <f t="shared" si="39"/>
        <v>0</v>
      </c>
      <c r="M104" s="134"/>
      <c r="N104" s="136">
        <f t="shared" ref="N104:N174" si="48">L104-M104</f>
        <v>0</v>
      </c>
    </row>
    <row r="105" spans="1:14" x14ac:dyDescent="0.2">
      <c r="A105" s="94" t="s">
        <v>112</v>
      </c>
      <c r="B105" s="132" t="s">
        <v>38</v>
      </c>
      <c r="C105" s="132" t="s">
        <v>23</v>
      </c>
      <c r="D105" s="132"/>
      <c r="E105" s="132"/>
      <c r="F105" s="132"/>
      <c r="G105" s="134">
        <f>G106</f>
        <v>21168</v>
      </c>
      <c r="H105" s="134">
        <f t="shared" ref="H105:M105" si="49">H106</f>
        <v>-19455.7</v>
      </c>
      <c r="I105" s="134">
        <f t="shared" si="49"/>
        <v>1712.3</v>
      </c>
      <c r="J105" s="134">
        <f t="shared" si="49"/>
        <v>21161</v>
      </c>
      <c r="K105" s="134">
        <f t="shared" si="49"/>
        <v>-19448.7</v>
      </c>
      <c r="L105" s="134">
        <f t="shared" si="49"/>
        <v>1712.3</v>
      </c>
      <c r="M105" s="134">
        <f t="shared" si="49"/>
        <v>1712.3</v>
      </c>
      <c r="N105" s="136">
        <f t="shared" si="48"/>
        <v>0</v>
      </c>
    </row>
    <row r="106" spans="1:14" x14ac:dyDescent="0.2">
      <c r="A106" s="94" t="s">
        <v>113</v>
      </c>
      <c r="B106" s="132" t="s">
        <v>38</v>
      </c>
      <c r="C106" s="132" t="s">
        <v>23</v>
      </c>
      <c r="D106" s="132" t="s">
        <v>114</v>
      </c>
      <c r="E106" s="132"/>
      <c r="F106" s="132"/>
      <c r="G106" s="134">
        <f>G112+G117+G107</f>
        <v>21168</v>
      </c>
      <c r="H106" s="134">
        <f t="shared" ref="H106:M106" si="50">H112+H117+H107</f>
        <v>-19455.7</v>
      </c>
      <c r="I106" s="134">
        <f t="shared" si="50"/>
        <v>1712.3</v>
      </c>
      <c r="J106" s="134">
        <f t="shared" si="50"/>
        <v>21161</v>
      </c>
      <c r="K106" s="134">
        <f t="shared" si="50"/>
        <v>-19448.7</v>
      </c>
      <c r="L106" s="134">
        <f t="shared" si="50"/>
        <v>1712.3</v>
      </c>
      <c r="M106" s="134">
        <f t="shared" si="50"/>
        <v>1712.3</v>
      </c>
      <c r="N106" s="136">
        <f t="shared" si="48"/>
        <v>0</v>
      </c>
    </row>
    <row r="107" spans="1:14" ht="25.5" x14ac:dyDescent="0.2">
      <c r="A107" s="108" t="s">
        <v>43</v>
      </c>
      <c r="B107" s="132" t="s">
        <v>38</v>
      </c>
      <c r="C107" s="132" t="s">
        <v>23</v>
      </c>
      <c r="D107" s="132" t="s">
        <v>114</v>
      </c>
      <c r="E107" s="132" t="s">
        <v>44</v>
      </c>
      <c r="F107" s="132"/>
      <c r="G107" s="134">
        <f>G108</f>
        <v>0</v>
      </c>
      <c r="H107" s="134">
        <f t="shared" ref="H107:M110" si="51">H108</f>
        <v>1712.3</v>
      </c>
      <c r="I107" s="134">
        <f t="shared" si="51"/>
        <v>1712.3</v>
      </c>
      <c r="J107" s="134">
        <f t="shared" si="51"/>
        <v>0</v>
      </c>
      <c r="K107" s="134">
        <f t="shared" si="51"/>
        <v>1712.3</v>
      </c>
      <c r="L107" s="134">
        <f t="shared" si="51"/>
        <v>1712.3</v>
      </c>
      <c r="M107" s="134">
        <f t="shared" si="51"/>
        <v>1712.3</v>
      </c>
      <c r="N107" s="136">
        <f t="shared" si="48"/>
        <v>0</v>
      </c>
    </row>
    <row r="108" spans="1:14" ht="51" x14ac:dyDescent="0.2">
      <c r="A108" s="108" t="s">
        <v>115</v>
      </c>
      <c r="B108" s="132" t="s">
        <v>38</v>
      </c>
      <c r="C108" s="132" t="s">
        <v>23</v>
      </c>
      <c r="D108" s="132" t="s">
        <v>114</v>
      </c>
      <c r="E108" s="132" t="s">
        <v>116</v>
      </c>
      <c r="F108" s="132"/>
      <c r="G108" s="134">
        <f>G109</f>
        <v>0</v>
      </c>
      <c r="H108" s="134">
        <f t="shared" si="51"/>
        <v>1712.3</v>
      </c>
      <c r="I108" s="134">
        <f t="shared" si="51"/>
        <v>1712.3</v>
      </c>
      <c r="J108" s="134">
        <f t="shared" si="51"/>
        <v>0</v>
      </c>
      <c r="K108" s="134">
        <f t="shared" si="51"/>
        <v>1712.3</v>
      </c>
      <c r="L108" s="134">
        <f t="shared" si="51"/>
        <v>1712.3</v>
      </c>
      <c r="M108" s="134">
        <f t="shared" si="51"/>
        <v>1712.3</v>
      </c>
      <c r="N108" s="136">
        <f t="shared" si="48"/>
        <v>0</v>
      </c>
    </row>
    <row r="109" spans="1:14" ht="102" x14ac:dyDescent="0.2">
      <c r="A109" s="108" t="s">
        <v>117</v>
      </c>
      <c r="B109" s="132" t="s">
        <v>38</v>
      </c>
      <c r="C109" s="132" t="s">
        <v>23</v>
      </c>
      <c r="D109" s="132" t="s">
        <v>114</v>
      </c>
      <c r="E109" s="132" t="s">
        <v>118</v>
      </c>
      <c r="F109" s="132"/>
      <c r="G109" s="134">
        <f>G110</f>
        <v>0</v>
      </c>
      <c r="H109" s="134">
        <f t="shared" si="51"/>
        <v>1712.3</v>
      </c>
      <c r="I109" s="134">
        <f t="shared" si="51"/>
        <v>1712.3</v>
      </c>
      <c r="J109" s="134">
        <f t="shared" si="51"/>
        <v>0</v>
      </c>
      <c r="K109" s="134">
        <f t="shared" si="51"/>
        <v>1712.3</v>
      </c>
      <c r="L109" s="134">
        <f t="shared" si="51"/>
        <v>1712.3</v>
      </c>
      <c r="M109" s="134">
        <f t="shared" si="51"/>
        <v>1712.3</v>
      </c>
      <c r="N109" s="136">
        <f t="shared" si="48"/>
        <v>0</v>
      </c>
    </row>
    <row r="110" spans="1:14" ht="140.25" x14ac:dyDescent="0.2">
      <c r="A110" s="108" t="s">
        <v>119</v>
      </c>
      <c r="B110" s="132" t="s">
        <v>38</v>
      </c>
      <c r="C110" s="132" t="s">
        <v>23</v>
      </c>
      <c r="D110" s="132" t="s">
        <v>114</v>
      </c>
      <c r="E110" s="132" t="s">
        <v>120</v>
      </c>
      <c r="F110" s="132"/>
      <c r="G110" s="134">
        <f>G111</f>
        <v>0</v>
      </c>
      <c r="H110" s="134">
        <f t="shared" si="51"/>
        <v>1712.3</v>
      </c>
      <c r="I110" s="134">
        <f t="shared" si="51"/>
        <v>1712.3</v>
      </c>
      <c r="J110" s="134">
        <f t="shared" si="51"/>
        <v>0</v>
      </c>
      <c r="K110" s="134">
        <f t="shared" si="51"/>
        <v>1712.3</v>
      </c>
      <c r="L110" s="134">
        <f t="shared" si="51"/>
        <v>1712.3</v>
      </c>
      <c r="M110" s="134">
        <f t="shared" si="51"/>
        <v>1712.3</v>
      </c>
      <c r="N110" s="136">
        <f t="shared" si="48"/>
        <v>0</v>
      </c>
    </row>
    <row r="111" spans="1:14" ht="38.25" x14ac:dyDescent="0.2">
      <c r="A111" s="95" t="s">
        <v>121</v>
      </c>
      <c r="B111" s="132" t="s">
        <v>38</v>
      </c>
      <c r="C111" s="132" t="s">
        <v>23</v>
      </c>
      <c r="D111" s="132" t="s">
        <v>114</v>
      </c>
      <c r="E111" s="132" t="s">
        <v>120</v>
      </c>
      <c r="F111" s="132" t="s">
        <v>122</v>
      </c>
      <c r="G111" s="134"/>
      <c r="H111" s="134">
        <v>1712.3</v>
      </c>
      <c r="I111" s="134">
        <f>G111+H111</f>
        <v>1712.3</v>
      </c>
      <c r="J111" s="134"/>
      <c r="K111" s="134">
        <v>1712.3</v>
      </c>
      <c r="L111" s="134">
        <f>J111+K111</f>
        <v>1712.3</v>
      </c>
      <c r="M111" s="134">
        <v>1712.3</v>
      </c>
      <c r="N111" s="136">
        <f t="shared" si="48"/>
        <v>0</v>
      </c>
    </row>
    <row r="112" spans="1:14" x14ac:dyDescent="0.2">
      <c r="A112" s="100" t="s">
        <v>123</v>
      </c>
      <c r="B112" s="132" t="s">
        <v>38</v>
      </c>
      <c r="C112" s="132" t="s">
        <v>23</v>
      </c>
      <c r="D112" s="132" t="s">
        <v>114</v>
      </c>
      <c r="E112" s="132" t="s">
        <v>124</v>
      </c>
      <c r="F112" s="132"/>
      <c r="G112" s="134">
        <f>G113+G115</f>
        <v>6981</v>
      </c>
      <c r="H112" s="134">
        <f>H113+H115</f>
        <v>-6981</v>
      </c>
      <c r="I112" s="134">
        <f t="shared" si="38"/>
        <v>0</v>
      </c>
      <c r="J112" s="134">
        <f>J113+J115</f>
        <v>6974</v>
      </c>
      <c r="K112" s="134">
        <f>K113+K115</f>
        <v>-6974</v>
      </c>
      <c r="L112" s="134">
        <f t="shared" si="39"/>
        <v>0</v>
      </c>
      <c r="M112" s="134">
        <f>M113+M115</f>
        <v>0</v>
      </c>
      <c r="N112" s="136">
        <f t="shared" si="48"/>
        <v>0</v>
      </c>
    </row>
    <row r="113" spans="1:14" ht="76.5" x14ac:dyDescent="0.2">
      <c r="A113" s="94" t="s">
        <v>125</v>
      </c>
      <c r="B113" s="132" t="s">
        <v>38</v>
      </c>
      <c r="C113" s="132" t="s">
        <v>23</v>
      </c>
      <c r="D113" s="132" t="s">
        <v>114</v>
      </c>
      <c r="E113" s="132" t="s">
        <v>126</v>
      </c>
      <c r="F113" s="132"/>
      <c r="G113" s="134">
        <f>G114</f>
        <v>6856</v>
      </c>
      <c r="H113" s="134">
        <f>H114</f>
        <v>-6856</v>
      </c>
      <c r="I113" s="134">
        <f t="shared" si="38"/>
        <v>0</v>
      </c>
      <c r="J113" s="134">
        <f>J114</f>
        <v>6849</v>
      </c>
      <c r="K113" s="134">
        <f>K114</f>
        <v>-6849</v>
      </c>
      <c r="L113" s="134">
        <f t="shared" si="39"/>
        <v>0</v>
      </c>
      <c r="M113" s="134">
        <f>M114</f>
        <v>0</v>
      </c>
      <c r="N113" s="136">
        <f t="shared" si="48"/>
        <v>0</v>
      </c>
    </row>
    <row r="114" spans="1:14" ht="38.25" x14ac:dyDescent="0.2">
      <c r="A114" s="94" t="s">
        <v>127</v>
      </c>
      <c r="B114" s="132" t="s">
        <v>38</v>
      </c>
      <c r="C114" s="132" t="s">
        <v>23</v>
      </c>
      <c r="D114" s="132" t="s">
        <v>114</v>
      </c>
      <c r="E114" s="132" t="s">
        <v>126</v>
      </c>
      <c r="F114" s="132" t="s">
        <v>128</v>
      </c>
      <c r="G114" s="134">
        <v>6856</v>
      </c>
      <c r="H114" s="134">
        <v>-6856</v>
      </c>
      <c r="I114" s="134">
        <f t="shared" si="38"/>
        <v>0</v>
      </c>
      <c r="J114" s="134">
        <v>6849</v>
      </c>
      <c r="K114" s="134">
        <v>-6849</v>
      </c>
      <c r="L114" s="134">
        <f t="shared" si="39"/>
        <v>0</v>
      </c>
      <c r="M114" s="134"/>
      <c r="N114" s="136">
        <f t="shared" si="48"/>
        <v>0</v>
      </c>
    </row>
    <row r="115" spans="1:14" ht="102" x14ac:dyDescent="0.2">
      <c r="A115" s="57" t="s">
        <v>129</v>
      </c>
      <c r="B115" s="154" t="s">
        <v>38</v>
      </c>
      <c r="C115" s="154" t="s">
        <v>23</v>
      </c>
      <c r="D115" s="154" t="s">
        <v>114</v>
      </c>
      <c r="E115" s="154" t="s">
        <v>130</v>
      </c>
      <c r="F115" s="132"/>
      <c r="G115" s="134">
        <f>G116</f>
        <v>125</v>
      </c>
      <c r="H115" s="134">
        <f>H116</f>
        <v>-125</v>
      </c>
      <c r="I115" s="134">
        <f t="shared" si="38"/>
        <v>0</v>
      </c>
      <c r="J115" s="134">
        <f>J116</f>
        <v>125</v>
      </c>
      <c r="K115" s="134">
        <f>K116</f>
        <v>-125</v>
      </c>
      <c r="L115" s="134">
        <f t="shared" si="39"/>
        <v>0</v>
      </c>
      <c r="M115" s="134">
        <f>M116</f>
        <v>0</v>
      </c>
      <c r="N115" s="136">
        <f t="shared" si="48"/>
        <v>0</v>
      </c>
    </row>
    <row r="116" spans="1:14" ht="38.25" x14ac:dyDescent="0.2">
      <c r="A116" s="94" t="s">
        <v>127</v>
      </c>
      <c r="B116" s="154" t="s">
        <v>38</v>
      </c>
      <c r="C116" s="154" t="s">
        <v>23</v>
      </c>
      <c r="D116" s="154" t="s">
        <v>114</v>
      </c>
      <c r="E116" s="154" t="s">
        <v>130</v>
      </c>
      <c r="F116" s="132" t="s">
        <v>128</v>
      </c>
      <c r="G116" s="134">
        <v>125</v>
      </c>
      <c r="H116" s="134">
        <v>-125</v>
      </c>
      <c r="I116" s="134">
        <f t="shared" si="38"/>
        <v>0</v>
      </c>
      <c r="J116" s="134">
        <v>125</v>
      </c>
      <c r="K116" s="134">
        <v>-125</v>
      </c>
      <c r="L116" s="134">
        <f t="shared" si="39"/>
        <v>0</v>
      </c>
      <c r="M116" s="134"/>
      <c r="N116" s="136">
        <f t="shared" si="48"/>
        <v>0</v>
      </c>
    </row>
    <row r="117" spans="1:14" ht="25.5" x14ac:dyDescent="0.2">
      <c r="A117" s="94" t="s">
        <v>131</v>
      </c>
      <c r="B117" s="132" t="s">
        <v>38</v>
      </c>
      <c r="C117" s="132" t="s">
        <v>23</v>
      </c>
      <c r="D117" s="132" t="s">
        <v>114</v>
      </c>
      <c r="E117" s="132" t="s">
        <v>132</v>
      </c>
      <c r="F117" s="132"/>
      <c r="G117" s="134">
        <f>G118+G120</f>
        <v>14187</v>
      </c>
      <c r="H117" s="134">
        <f>H118+H120</f>
        <v>-14187</v>
      </c>
      <c r="I117" s="134">
        <f t="shared" si="38"/>
        <v>0</v>
      </c>
      <c r="J117" s="134">
        <f>J118+J120</f>
        <v>14187</v>
      </c>
      <c r="K117" s="134">
        <f>K118+K120</f>
        <v>-14187</v>
      </c>
      <c r="L117" s="134">
        <f t="shared" si="39"/>
        <v>0</v>
      </c>
      <c r="M117" s="134">
        <f>M118+M120</f>
        <v>0</v>
      </c>
      <c r="N117" s="136">
        <f t="shared" si="48"/>
        <v>0</v>
      </c>
    </row>
    <row r="118" spans="1:14" ht="76.5" x14ac:dyDescent="0.2">
      <c r="A118" s="94" t="s">
        <v>133</v>
      </c>
      <c r="B118" s="132" t="s">
        <v>38</v>
      </c>
      <c r="C118" s="132" t="s">
        <v>23</v>
      </c>
      <c r="D118" s="132" t="s">
        <v>114</v>
      </c>
      <c r="E118" s="132" t="s">
        <v>134</v>
      </c>
      <c r="F118" s="132"/>
      <c r="G118" s="134">
        <f>G119</f>
        <v>1390</v>
      </c>
      <c r="H118" s="134">
        <f t="shared" ref="H118:M118" si="52">H119</f>
        <v>-1390</v>
      </c>
      <c r="I118" s="134">
        <f t="shared" si="52"/>
        <v>0</v>
      </c>
      <c r="J118" s="134">
        <f t="shared" si="52"/>
        <v>1390</v>
      </c>
      <c r="K118" s="134">
        <f t="shared" si="52"/>
        <v>-1390</v>
      </c>
      <c r="L118" s="134">
        <f t="shared" si="52"/>
        <v>0</v>
      </c>
      <c r="M118" s="134">
        <f t="shared" si="52"/>
        <v>0</v>
      </c>
      <c r="N118" s="136">
        <f t="shared" si="48"/>
        <v>0</v>
      </c>
    </row>
    <row r="119" spans="1:14" ht="51" x14ac:dyDescent="0.2">
      <c r="A119" s="57" t="s">
        <v>135</v>
      </c>
      <c r="B119" s="132" t="s">
        <v>38</v>
      </c>
      <c r="C119" s="132" t="s">
        <v>23</v>
      </c>
      <c r="D119" s="132" t="s">
        <v>114</v>
      </c>
      <c r="E119" s="132" t="s">
        <v>134</v>
      </c>
      <c r="F119" s="132" t="s">
        <v>122</v>
      </c>
      <c r="G119" s="134">
        <v>1390</v>
      </c>
      <c r="H119" s="134">
        <v>-1390</v>
      </c>
      <c r="I119" s="134">
        <f t="shared" si="38"/>
        <v>0</v>
      </c>
      <c r="J119" s="134">
        <v>1390</v>
      </c>
      <c r="K119" s="134">
        <v>-1390</v>
      </c>
      <c r="L119" s="134">
        <f t="shared" si="39"/>
        <v>0</v>
      </c>
      <c r="M119" s="134"/>
      <c r="N119" s="136">
        <f t="shared" si="48"/>
        <v>0</v>
      </c>
    </row>
    <row r="120" spans="1:14" ht="38.25" x14ac:dyDescent="0.2">
      <c r="A120" s="94" t="s">
        <v>136</v>
      </c>
      <c r="B120" s="132" t="s">
        <v>38</v>
      </c>
      <c r="C120" s="132" t="s">
        <v>23</v>
      </c>
      <c r="D120" s="132" t="s">
        <v>114</v>
      </c>
      <c r="E120" s="132" t="s">
        <v>137</v>
      </c>
      <c r="F120" s="132"/>
      <c r="G120" s="134">
        <f>G121</f>
        <v>12797</v>
      </c>
      <c r="H120" s="134">
        <f t="shared" ref="H120:M120" si="53">H121</f>
        <v>-12797</v>
      </c>
      <c r="I120" s="134">
        <f t="shared" si="53"/>
        <v>0</v>
      </c>
      <c r="J120" s="134">
        <f t="shared" si="53"/>
        <v>12797</v>
      </c>
      <c r="K120" s="134">
        <f t="shared" si="53"/>
        <v>-12797</v>
      </c>
      <c r="L120" s="134">
        <f t="shared" si="53"/>
        <v>0</v>
      </c>
      <c r="M120" s="134">
        <f t="shared" si="53"/>
        <v>0</v>
      </c>
      <c r="N120" s="136">
        <f t="shared" si="48"/>
        <v>0</v>
      </c>
    </row>
    <row r="121" spans="1:14" ht="25.5" x14ac:dyDescent="0.2">
      <c r="A121" s="57" t="s">
        <v>138</v>
      </c>
      <c r="B121" s="132" t="s">
        <v>38</v>
      </c>
      <c r="C121" s="132" t="s">
        <v>23</v>
      </c>
      <c r="D121" s="132" t="s">
        <v>114</v>
      </c>
      <c r="E121" s="132" t="s">
        <v>139</v>
      </c>
      <c r="F121" s="132" t="s">
        <v>140</v>
      </c>
      <c r="G121" s="134">
        <v>12797</v>
      </c>
      <c r="H121" s="134">
        <v>-12797</v>
      </c>
      <c r="I121" s="134">
        <f t="shared" si="38"/>
        <v>0</v>
      </c>
      <c r="J121" s="135">
        <v>12797</v>
      </c>
      <c r="K121" s="135">
        <v>-12797</v>
      </c>
      <c r="L121" s="134">
        <f t="shared" si="39"/>
        <v>0</v>
      </c>
      <c r="M121" s="135"/>
      <c r="N121" s="136">
        <f t="shared" si="48"/>
        <v>0</v>
      </c>
    </row>
    <row r="122" spans="1:14" s="151" customFormat="1" ht="25.5" x14ac:dyDescent="0.2">
      <c r="A122" s="93" t="s">
        <v>141</v>
      </c>
      <c r="B122" s="147" t="s">
        <v>142</v>
      </c>
      <c r="C122" s="147"/>
      <c r="D122" s="147"/>
      <c r="E122" s="147"/>
      <c r="F122" s="147"/>
      <c r="G122" s="149">
        <f>G123+G151+G161+G147+G166</f>
        <v>41177.889999999992</v>
      </c>
      <c r="H122" s="149">
        <f t="shared" ref="H122:M122" si="54">H123+H151+H161+H147+H166</f>
        <v>-1961.4299999999989</v>
      </c>
      <c r="I122" s="149">
        <f t="shared" si="54"/>
        <v>39216.46</v>
      </c>
      <c r="J122" s="149">
        <f t="shared" si="54"/>
        <v>41332.009999999995</v>
      </c>
      <c r="K122" s="149">
        <f t="shared" si="54"/>
        <v>-3513.349999999999</v>
      </c>
      <c r="L122" s="149">
        <f t="shared" si="54"/>
        <v>37818.659999999996</v>
      </c>
      <c r="M122" s="149">
        <f t="shared" si="54"/>
        <v>32357.62</v>
      </c>
      <c r="N122" s="136">
        <f t="shared" si="48"/>
        <v>5461.0399999999972</v>
      </c>
    </row>
    <row r="123" spans="1:14" x14ac:dyDescent="0.2">
      <c r="A123" s="94" t="s">
        <v>143</v>
      </c>
      <c r="B123" s="132" t="s">
        <v>142</v>
      </c>
      <c r="C123" s="132" t="s">
        <v>144</v>
      </c>
      <c r="D123" s="132"/>
      <c r="E123" s="132"/>
      <c r="F123" s="132"/>
      <c r="G123" s="134">
        <f>G124+G127+G135+G139</f>
        <v>5126.67</v>
      </c>
      <c r="H123" s="134">
        <f t="shared" ref="H123:M123" si="55">H124+H127+H135+H139</f>
        <v>699.27</v>
      </c>
      <c r="I123" s="134">
        <f t="shared" si="55"/>
        <v>5825.94</v>
      </c>
      <c r="J123" s="134">
        <f t="shared" si="55"/>
        <v>5326.71</v>
      </c>
      <c r="K123" s="134">
        <f t="shared" si="55"/>
        <v>620.32999999999993</v>
      </c>
      <c r="L123" s="134">
        <f t="shared" si="55"/>
        <v>5947.04</v>
      </c>
      <c r="M123" s="134">
        <f t="shared" si="55"/>
        <v>486</v>
      </c>
      <c r="N123" s="136">
        <f t="shared" si="48"/>
        <v>5461.04</v>
      </c>
    </row>
    <row r="124" spans="1:14" ht="63.75" x14ac:dyDescent="0.2">
      <c r="A124" s="53" t="s">
        <v>145</v>
      </c>
      <c r="B124" s="132" t="s">
        <v>142</v>
      </c>
      <c r="C124" s="132" t="s">
        <v>144</v>
      </c>
      <c r="D124" s="132" t="s">
        <v>114</v>
      </c>
      <c r="E124" s="132"/>
      <c r="F124" s="132"/>
      <c r="G124" s="134">
        <f>G125</f>
        <v>781.17</v>
      </c>
      <c r="H124" s="134">
        <f t="shared" ref="H124:M125" si="56">H125</f>
        <v>975.71</v>
      </c>
      <c r="I124" s="134">
        <f t="shared" si="56"/>
        <v>1756.88</v>
      </c>
      <c r="J124" s="134">
        <f t="shared" si="56"/>
        <v>975.71</v>
      </c>
      <c r="K124" s="134">
        <f t="shared" si="56"/>
        <v>781.17</v>
      </c>
      <c r="L124" s="134">
        <f t="shared" si="56"/>
        <v>1756.88</v>
      </c>
      <c r="M124" s="134">
        <f t="shared" si="56"/>
        <v>0</v>
      </c>
      <c r="N124" s="136">
        <f t="shared" si="48"/>
        <v>1756.88</v>
      </c>
    </row>
    <row r="125" spans="1:14" ht="51" x14ac:dyDescent="0.2">
      <c r="A125" s="101" t="s">
        <v>146</v>
      </c>
      <c r="B125" s="132" t="s">
        <v>142</v>
      </c>
      <c r="C125" s="132" t="s">
        <v>144</v>
      </c>
      <c r="D125" s="132" t="s">
        <v>114</v>
      </c>
      <c r="E125" s="132" t="s">
        <v>94</v>
      </c>
      <c r="F125" s="132"/>
      <c r="G125" s="134">
        <f>G126</f>
        <v>781.17</v>
      </c>
      <c r="H125" s="134">
        <f t="shared" si="56"/>
        <v>975.71</v>
      </c>
      <c r="I125" s="134">
        <f t="shared" si="56"/>
        <v>1756.88</v>
      </c>
      <c r="J125" s="134">
        <f t="shared" si="56"/>
        <v>975.71</v>
      </c>
      <c r="K125" s="134">
        <f t="shared" si="56"/>
        <v>781.17</v>
      </c>
      <c r="L125" s="134">
        <f t="shared" si="56"/>
        <v>1756.88</v>
      </c>
      <c r="M125" s="134">
        <f t="shared" si="56"/>
        <v>0</v>
      </c>
      <c r="N125" s="136">
        <f t="shared" si="48"/>
        <v>1756.88</v>
      </c>
    </row>
    <row r="126" spans="1:14" ht="51" x14ac:dyDescent="0.2">
      <c r="A126" s="98" t="s">
        <v>97</v>
      </c>
      <c r="B126" s="132" t="s">
        <v>142</v>
      </c>
      <c r="C126" s="132" t="s">
        <v>144</v>
      </c>
      <c r="D126" s="132" t="s">
        <v>114</v>
      </c>
      <c r="E126" s="132" t="s">
        <v>96</v>
      </c>
      <c r="F126" s="132" t="s">
        <v>98</v>
      </c>
      <c r="G126" s="134">
        <v>781.17</v>
      </c>
      <c r="H126" s="134">
        <f>975.71</f>
        <v>975.71</v>
      </c>
      <c r="I126" s="134">
        <f t="shared" si="38"/>
        <v>1756.88</v>
      </c>
      <c r="J126" s="134">
        <v>975.71</v>
      </c>
      <c r="K126" s="134">
        <v>781.17</v>
      </c>
      <c r="L126" s="134">
        <f t="shared" si="39"/>
        <v>1756.88</v>
      </c>
      <c r="M126" s="134"/>
      <c r="N126" s="136">
        <f t="shared" si="48"/>
        <v>1756.88</v>
      </c>
    </row>
    <row r="127" spans="1:14" ht="38.25" x14ac:dyDescent="0.2">
      <c r="A127" s="101" t="s">
        <v>147</v>
      </c>
      <c r="B127" s="132" t="s">
        <v>142</v>
      </c>
      <c r="C127" s="132" t="s">
        <v>144</v>
      </c>
      <c r="D127" s="132" t="s">
        <v>148</v>
      </c>
      <c r="E127" s="132"/>
      <c r="F127" s="132"/>
      <c r="G127" s="134">
        <f>G128</f>
        <v>4012</v>
      </c>
      <c r="H127" s="134">
        <f t="shared" ref="H127:M127" si="57">H128</f>
        <v>-430.94</v>
      </c>
      <c r="I127" s="134">
        <f t="shared" si="57"/>
        <v>3581.0599999999995</v>
      </c>
      <c r="J127" s="134">
        <f t="shared" si="57"/>
        <v>4012</v>
      </c>
      <c r="K127" s="134">
        <f t="shared" si="57"/>
        <v>-307.83999999999997</v>
      </c>
      <c r="L127" s="134">
        <f t="shared" si="57"/>
        <v>3704.16</v>
      </c>
      <c r="M127" s="134">
        <f t="shared" si="57"/>
        <v>0</v>
      </c>
      <c r="N127" s="136">
        <f t="shared" si="48"/>
        <v>3704.16</v>
      </c>
    </row>
    <row r="128" spans="1:14" ht="51" x14ac:dyDescent="0.2">
      <c r="A128" s="101" t="s">
        <v>146</v>
      </c>
      <c r="B128" s="132" t="s">
        <v>142</v>
      </c>
      <c r="C128" s="132" t="s">
        <v>144</v>
      </c>
      <c r="D128" s="132" t="s">
        <v>148</v>
      </c>
      <c r="E128" s="132" t="s">
        <v>94</v>
      </c>
      <c r="F128" s="132"/>
      <c r="G128" s="134">
        <f>G129+G130+G131+G132+G133+G134</f>
        <v>4012</v>
      </c>
      <c r="H128" s="134">
        <f t="shared" ref="H128:M128" si="58">H129+H130+H131+H132+H133+H134</f>
        <v>-430.94</v>
      </c>
      <c r="I128" s="134">
        <f t="shared" si="58"/>
        <v>3581.0599999999995</v>
      </c>
      <c r="J128" s="134">
        <f t="shared" si="58"/>
        <v>4012</v>
      </c>
      <c r="K128" s="134">
        <f t="shared" si="58"/>
        <v>-307.83999999999997</v>
      </c>
      <c r="L128" s="134">
        <f t="shared" si="58"/>
        <v>3704.16</v>
      </c>
      <c r="M128" s="134">
        <f t="shared" si="58"/>
        <v>0</v>
      </c>
      <c r="N128" s="136">
        <f t="shared" si="48"/>
        <v>3704.16</v>
      </c>
    </row>
    <row r="129" spans="1:14" ht="51" x14ac:dyDescent="0.2">
      <c r="A129" s="98" t="s">
        <v>97</v>
      </c>
      <c r="B129" s="132" t="s">
        <v>142</v>
      </c>
      <c r="C129" s="132" t="s">
        <v>144</v>
      </c>
      <c r="D129" s="132" t="s">
        <v>148</v>
      </c>
      <c r="E129" s="132" t="s">
        <v>96</v>
      </c>
      <c r="F129" s="132" t="s">
        <v>98</v>
      </c>
      <c r="G129" s="134">
        <v>3100</v>
      </c>
      <c r="H129" s="134">
        <v>-436.84</v>
      </c>
      <c r="I129" s="134">
        <f t="shared" si="38"/>
        <v>2663.16</v>
      </c>
      <c r="J129" s="134">
        <v>3100</v>
      </c>
      <c r="K129" s="134">
        <v>-436.84</v>
      </c>
      <c r="L129" s="134">
        <f t="shared" si="39"/>
        <v>2663.16</v>
      </c>
      <c r="M129" s="134"/>
      <c r="N129" s="136">
        <f t="shared" si="48"/>
        <v>2663.16</v>
      </c>
    </row>
    <row r="130" spans="1:14" ht="51" x14ac:dyDescent="0.2">
      <c r="A130" s="95" t="s">
        <v>101</v>
      </c>
      <c r="B130" s="132" t="s">
        <v>142</v>
      </c>
      <c r="C130" s="132" t="s">
        <v>144</v>
      </c>
      <c r="D130" s="132" t="s">
        <v>148</v>
      </c>
      <c r="E130" s="132" t="s">
        <v>96</v>
      </c>
      <c r="F130" s="132" t="s">
        <v>102</v>
      </c>
      <c r="G130" s="134">
        <v>54.6</v>
      </c>
      <c r="H130" s="134"/>
      <c r="I130" s="134">
        <f t="shared" si="38"/>
        <v>54.6</v>
      </c>
      <c r="J130" s="134">
        <v>54.6</v>
      </c>
      <c r="K130" s="134"/>
      <c r="L130" s="134">
        <f t="shared" si="39"/>
        <v>54.6</v>
      </c>
      <c r="M130" s="134"/>
      <c r="N130" s="136">
        <f t="shared" si="48"/>
        <v>54.6</v>
      </c>
    </row>
    <row r="131" spans="1:14" ht="38.25" x14ac:dyDescent="0.2">
      <c r="A131" s="99" t="s">
        <v>106</v>
      </c>
      <c r="B131" s="132" t="s">
        <v>142</v>
      </c>
      <c r="C131" s="132" t="s">
        <v>144</v>
      </c>
      <c r="D131" s="132" t="s">
        <v>148</v>
      </c>
      <c r="E131" s="132" t="s">
        <v>96</v>
      </c>
      <c r="F131" s="132" t="s">
        <v>107</v>
      </c>
      <c r="G131" s="134">
        <v>279.38</v>
      </c>
      <c r="H131" s="134">
        <v>198.6</v>
      </c>
      <c r="I131" s="134">
        <f t="shared" si="38"/>
        <v>477.98</v>
      </c>
      <c r="J131" s="134">
        <v>279.38</v>
      </c>
      <c r="K131" s="134">
        <v>199</v>
      </c>
      <c r="L131" s="134">
        <f t="shared" si="39"/>
        <v>478.38</v>
      </c>
      <c r="M131" s="134"/>
      <c r="N131" s="136">
        <f t="shared" si="48"/>
        <v>478.38</v>
      </c>
    </row>
    <row r="132" spans="1:14" ht="38.25" x14ac:dyDescent="0.2">
      <c r="A132" s="95" t="s">
        <v>103</v>
      </c>
      <c r="B132" s="132" t="s">
        <v>142</v>
      </c>
      <c r="C132" s="132" t="s">
        <v>144</v>
      </c>
      <c r="D132" s="132" t="s">
        <v>148</v>
      </c>
      <c r="E132" s="132" t="s">
        <v>96</v>
      </c>
      <c r="F132" s="132" t="s">
        <v>104</v>
      </c>
      <c r="G132" s="134">
        <v>562.52</v>
      </c>
      <c r="H132" s="134">
        <f>-70.08-0.03-123.5</f>
        <v>-193.61</v>
      </c>
      <c r="I132" s="134">
        <f t="shared" si="38"/>
        <v>368.90999999999997</v>
      </c>
      <c r="J132" s="134">
        <v>562.52</v>
      </c>
      <c r="K132" s="134">
        <v>-70</v>
      </c>
      <c r="L132" s="134">
        <f t="shared" si="39"/>
        <v>492.52</v>
      </c>
      <c r="M132" s="134"/>
      <c r="N132" s="136">
        <f t="shared" si="48"/>
        <v>492.52</v>
      </c>
    </row>
    <row r="133" spans="1:14" ht="38.25" x14ac:dyDescent="0.2">
      <c r="A133" s="57" t="s">
        <v>108</v>
      </c>
      <c r="B133" s="132" t="s">
        <v>142</v>
      </c>
      <c r="C133" s="132" t="s">
        <v>144</v>
      </c>
      <c r="D133" s="132" t="s">
        <v>148</v>
      </c>
      <c r="E133" s="132" t="s">
        <v>96</v>
      </c>
      <c r="F133" s="132" t="s">
        <v>109</v>
      </c>
      <c r="G133" s="134">
        <v>12</v>
      </c>
      <c r="H133" s="134">
        <v>0.91</v>
      </c>
      <c r="I133" s="134">
        <f t="shared" si="38"/>
        <v>12.91</v>
      </c>
      <c r="J133" s="134">
        <v>12</v>
      </c>
      <c r="K133" s="134"/>
      <c r="L133" s="134">
        <f t="shared" si="39"/>
        <v>12</v>
      </c>
      <c r="M133" s="134"/>
      <c r="N133" s="136">
        <f t="shared" si="48"/>
        <v>12</v>
      </c>
    </row>
    <row r="134" spans="1:14" ht="25.5" x14ac:dyDescent="0.2">
      <c r="A134" s="57" t="s">
        <v>110</v>
      </c>
      <c r="B134" s="132" t="s">
        <v>142</v>
      </c>
      <c r="C134" s="132" t="s">
        <v>144</v>
      </c>
      <c r="D134" s="132" t="s">
        <v>148</v>
      </c>
      <c r="E134" s="132" t="s">
        <v>96</v>
      </c>
      <c r="F134" s="132" t="s">
        <v>111</v>
      </c>
      <c r="G134" s="134">
        <v>3.5</v>
      </c>
      <c r="H134" s="134"/>
      <c r="I134" s="134">
        <f t="shared" si="38"/>
        <v>3.5</v>
      </c>
      <c r="J134" s="134">
        <v>3.5</v>
      </c>
      <c r="K134" s="134"/>
      <c r="L134" s="134">
        <f t="shared" si="39"/>
        <v>3.5</v>
      </c>
      <c r="M134" s="134"/>
      <c r="N134" s="136">
        <f t="shared" si="48"/>
        <v>3.5</v>
      </c>
    </row>
    <row r="135" spans="1:14" x14ac:dyDescent="0.2">
      <c r="A135" s="101" t="s">
        <v>149</v>
      </c>
      <c r="B135" s="132" t="s">
        <v>142</v>
      </c>
      <c r="C135" s="132" t="s">
        <v>144</v>
      </c>
      <c r="D135" s="132" t="s">
        <v>150</v>
      </c>
      <c r="E135" s="132"/>
      <c r="F135" s="132"/>
      <c r="G135" s="134">
        <f>G136</f>
        <v>333</v>
      </c>
      <c r="H135" s="134">
        <f>H136</f>
        <v>147</v>
      </c>
      <c r="I135" s="134">
        <f t="shared" si="38"/>
        <v>480</v>
      </c>
      <c r="J135" s="134">
        <f>J136</f>
        <v>333</v>
      </c>
      <c r="K135" s="134">
        <f>K136</f>
        <v>147</v>
      </c>
      <c r="L135" s="134">
        <f t="shared" si="39"/>
        <v>480</v>
      </c>
      <c r="M135" s="134">
        <f>M136</f>
        <v>480</v>
      </c>
      <c r="N135" s="136">
        <f t="shared" si="48"/>
        <v>0</v>
      </c>
    </row>
    <row r="136" spans="1:14" x14ac:dyDescent="0.2">
      <c r="A136" s="101" t="s">
        <v>149</v>
      </c>
      <c r="B136" s="132" t="s">
        <v>142</v>
      </c>
      <c r="C136" s="132" t="s">
        <v>144</v>
      </c>
      <c r="D136" s="132" t="s">
        <v>150</v>
      </c>
      <c r="E136" s="132" t="s">
        <v>44</v>
      </c>
      <c r="F136" s="132"/>
      <c r="G136" s="134">
        <f>G137</f>
        <v>333</v>
      </c>
      <c r="H136" s="134">
        <f>H137</f>
        <v>147</v>
      </c>
      <c r="I136" s="134">
        <f t="shared" si="38"/>
        <v>480</v>
      </c>
      <c r="J136" s="134">
        <f>J137</f>
        <v>333</v>
      </c>
      <c r="K136" s="134">
        <f>K137</f>
        <v>147</v>
      </c>
      <c r="L136" s="134">
        <f t="shared" si="39"/>
        <v>480</v>
      </c>
      <c r="M136" s="134">
        <f>M137</f>
        <v>480</v>
      </c>
      <c r="N136" s="136">
        <f t="shared" si="48"/>
        <v>0</v>
      </c>
    </row>
    <row r="137" spans="1:14" ht="25.5" x14ac:dyDescent="0.2">
      <c r="A137" s="101" t="s">
        <v>151</v>
      </c>
      <c r="B137" s="132" t="s">
        <v>142</v>
      </c>
      <c r="C137" s="132" t="s">
        <v>144</v>
      </c>
      <c r="D137" s="132" t="s">
        <v>150</v>
      </c>
      <c r="E137" s="132" t="s">
        <v>152</v>
      </c>
      <c r="F137" s="132"/>
      <c r="G137" s="134">
        <f>G138</f>
        <v>333</v>
      </c>
      <c r="H137" s="134">
        <f t="shared" ref="H137:M137" si="59">H138</f>
        <v>147</v>
      </c>
      <c r="I137" s="134">
        <f t="shared" si="59"/>
        <v>480</v>
      </c>
      <c r="J137" s="134">
        <f t="shared" si="59"/>
        <v>333</v>
      </c>
      <c r="K137" s="134">
        <f t="shared" si="59"/>
        <v>147</v>
      </c>
      <c r="L137" s="134">
        <f t="shared" si="59"/>
        <v>480</v>
      </c>
      <c r="M137" s="134">
        <f t="shared" si="59"/>
        <v>480</v>
      </c>
      <c r="N137" s="136">
        <f t="shared" si="48"/>
        <v>0</v>
      </c>
    </row>
    <row r="138" spans="1:14" x14ac:dyDescent="0.2">
      <c r="A138" s="101" t="s">
        <v>153</v>
      </c>
      <c r="B138" s="132" t="s">
        <v>142</v>
      </c>
      <c r="C138" s="132" t="s">
        <v>144</v>
      </c>
      <c r="D138" s="132" t="s">
        <v>150</v>
      </c>
      <c r="E138" s="132" t="s">
        <v>152</v>
      </c>
      <c r="F138" s="132" t="s">
        <v>154</v>
      </c>
      <c r="G138" s="134">
        <v>333</v>
      </c>
      <c r="H138" s="134">
        <v>147</v>
      </c>
      <c r="I138" s="134">
        <f>G138+H138</f>
        <v>480</v>
      </c>
      <c r="J138" s="134">
        <v>333</v>
      </c>
      <c r="K138" s="134">
        <v>147</v>
      </c>
      <c r="L138" s="134">
        <f>J138+K138</f>
        <v>480</v>
      </c>
      <c r="M138" s="134">
        <v>480</v>
      </c>
      <c r="N138" s="136">
        <f t="shared" si="48"/>
        <v>0</v>
      </c>
    </row>
    <row r="139" spans="1:14" x14ac:dyDescent="0.2">
      <c r="A139" s="57" t="s">
        <v>155</v>
      </c>
      <c r="B139" s="154" t="s">
        <v>142</v>
      </c>
      <c r="C139" s="154" t="s">
        <v>144</v>
      </c>
      <c r="D139" s="154" t="s">
        <v>156</v>
      </c>
      <c r="E139" s="132"/>
      <c r="F139" s="132"/>
      <c r="G139" s="134">
        <f>G144+G140</f>
        <v>0.5</v>
      </c>
      <c r="H139" s="134">
        <f t="shared" ref="H139:M139" si="60">H144+H140</f>
        <v>7.5</v>
      </c>
      <c r="I139" s="134">
        <f t="shared" si="60"/>
        <v>8</v>
      </c>
      <c r="J139" s="134">
        <f t="shared" si="60"/>
        <v>6</v>
      </c>
      <c r="K139" s="134">
        <f t="shared" si="60"/>
        <v>0</v>
      </c>
      <c r="L139" s="134">
        <f t="shared" si="60"/>
        <v>6</v>
      </c>
      <c r="M139" s="134">
        <f t="shared" si="60"/>
        <v>6</v>
      </c>
      <c r="N139" s="136">
        <f t="shared" si="48"/>
        <v>0</v>
      </c>
    </row>
    <row r="140" spans="1:14" ht="25.5" x14ac:dyDescent="0.2">
      <c r="A140" s="108" t="s">
        <v>157</v>
      </c>
      <c r="B140" s="154" t="s">
        <v>142</v>
      </c>
      <c r="C140" s="154" t="s">
        <v>144</v>
      </c>
      <c r="D140" s="154" t="s">
        <v>156</v>
      </c>
      <c r="E140" s="132" t="s">
        <v>158</v>
      </c>
      <c r="F140" s="132"/>
      <c r="G140" s="134">
        <f>G141</f>
        <v>0</v>
      </c>
      <c r="H140" s="134">
        <f t="shared" ref="H140:M142" si="61">H141</f>
        <v>8</v>
      </c>
      <c r="I140" s="134">
        <f t="shared" si="61"/>
        <v>8</v>
      </c>
      <c r="J140" s="134">
        <f t="shared" si="61"/>
        <v>0</v>
      </c>
      <c r="K140" s="134">
        <f t="shared" si="61"/>
        <v>6</v>
      </c>
      <c r="L140" s="134">
        <f t="shared" si="61"/>
        <v>6</v>
      </c>
      <c r="M140" s="134">
        <f t="shared" si="61"/>
        <v>6</v>
      </c>
      <c r="N140" s="136">
        <f t="shared" si="48"/>
        <v>0</v>
      </c>
    </row>
    <row r="141" spans="1:14" ht="76.5" x14ac:dyDescent="0.2">
      <c r="A141" s="108" t="s">
        <v>159</v>
      </c>
      <c r="B141" s="154" t="s">
        <v>142</v>
      </c>
      <c r="C141" s="154" t="s">
        <v>144</v>
      </c>
      <c r="D141" s="154" t="s">
        <v>156</v>
      </c>
      <c r="E141" s="132" t="s">
        <v>160</v>
      </c>
      <c r="F141" s="132"/>
      <c r="G141" s="134">
        <f>G142</f>
        <v>0</v>
      </c>
      <c r="H141" s="134">
        <f t="shared" si="61"/>
        <v>8</v>
      </c>
      <c r="I141" s="134">
        <f t="shared" si="61"/>
        <v>8</v>
      </c>
      <c r="J141" s="134">
        <f t="shared" si="61"/>
        <v>0</v>
      </c>
      <c r="K141" s="134">
        <f t="shared" si="61"/>
        <v>6</v>
      </c>
      <c r="L141" s="134">
        <f t="shared" si="61"/>
        <v>6</v>
      </c>
      <c r="M141" s="134">
        <f t="shared" si="61"/>
        <v>6</v>
      </c>
      <c r="N141" s="136">
        <f t="shared" si="48"/>
        <v>0</v>
      </c>
    </row>
    <row r="142" spans="1:14" ht="127.5" x14ac:dyDescent="0.2">
      <c r="A142" s="108" t="s">
        <v>161</v>
      </c>
      <c r="B142" s="154" t="s">
        <v>142</v>
      </c>
      <c r="C142" s="154" t="s">
        <v>144</v>
      </c>
      <c r="D142" s="154" t="s">
        <v>156</v>
      </c>
      <c r="E142" s="132" t="s">
        <v>162</v>
      </c>
      <c r="F142" s="132"/>
      <c r="G142" s="134">
        <f>G143</f>
        <v>0</v>
      </c>
      <c r="H142" s="134">
        <f t="shared" si="61"/>
        <v>8</v>
      </c>
      <c r="I142" s="134">
        <f t="shared" si="61"/>
        <v>8</v>
      </c>
      <c r="J142" s="134">
        <f t="shared" si="61"/>
        <v>0</v>
      </c>
      <c r="K142" s="134">
        <f t="shared" si="61"/>
        <v>6</v>
      </c>
      <c r="L142" s="134">
        <f t="shared" si="61"/>
        <v>6</v>
      </c>
      <c r="M142" s="134">
        <f t="shared" si="61"/>
        <v>6</v>
      </c>
      <c r="N142" s="136">
        <f t="shared" si="48"/>
        <v>0</v>
      </c>
    </row>
    <row r="143" spans="1:14" ht="38.25" x14ac:dyDescent="0.2">
      <c r="A143" s="95" t="s">
        <v>103</v>
      </c>
      <c r="B143" s="154" t="s">
        <v>142</v>
      </c>
      <c r="C143" s="154" t="s">
        <v>144</v>
      </c>
      <c r="D143" s="154" t="s">
        <v>156</v>
      </c>
      <c r="E143" s="132" t="s">
        <v>162</v>
      </c>
      <c r="F143" s="132" t="s">
        <v>104</v>
      </c>
      <c r="G143" s="134"/>
      <c r="H143" s="134">
        <v>8</v>
      </c>
      <c r="I143" s="134">
        <f>G143+H143</f>
        <v>8</v>
      </c>
      <c r="J143" s="134"/>
      <c r="K143" s="134">
        <v>6</v>
      </c>
      <c r="L143" s="134">
        <f>J143+K143</f>
        <v>6</v>
      </c>
      <c r="M143" s="134">
        <v>6</v>
      </c>
      <c r="N143" s="136">
        <f t="shared" si="48"/>
        <v>0</v>
      </c>
    </row>
    <row r="144" spans="1:14" ht="25.5" x14ac:dyDescent="0.2">
      <c r="A144" s="96" t="s">
        <v>163</v>
      </c>
      <c r="B144" s="154" t="s">
        <v>142</v>
      </c>
      <c r="C144" s="154" t="s">
        <v>144</v>
      </c>
      <c r="D144" s="154" t="s">
        <v>156</v>
      </c>
      <c r="E144" s="132" t="s">
        <v>164</v>
      </c>
      <c r="F144" s="132"/>
      <c r="G144" s="134">
        <f>G145</f>
        <v>0.5</v>
      </c>
      <c r="H144" s="134">
        <f t="shared" ref="H144:M144" si="62">H145</f>
        <v>-0.5</v>
      </c>
      <c r="I144" s="134">
        <f t="shared" si="62"/>
        <v>0</v>
      </c>
      <c r="J144" s="134">
        <f t="shared" si="62"/>
        <v>6</v>
      </c>
      <c r="K144" s="134">
        <f t="shared" si="62"/>
        <v>-6</v>
      </c>
      <c r="L144" s="134">
        <f t="shared" si="62"/>
        <v>0</v>
      </c>
      <c r="M144" s="134">
        <f t="shared" si="62"/>
        <v>0</v>
      </c>
      <c r="N144" s="136">
        <f t="shared" si="48"/>
        <v>0</v>
      </c>
    </row>
    <row r="145" spans="1:14" ht="51" x14ac:dyDescent="0.2">
      <c r="A145" s="94" t="s">
        <v>165</v>
      </c>
      <c r="B145" s="132" t="s">
        <v>142</v>
      </c>
      <c r="C145" s="132" t="s">
        <v>144</v>
      </c>
      <c r="D145" s="132" t="s">
        <v>156</v>
      </c>
      <c r="E145" s="132" t="s">
        <v>166</v>
      </c>
      <c r="F145" s="132"/>
      <c r="G145" s="134">
        <f>G146</f>
        <v>0.5</v>
      </c>
      <c r="H145" s="134">
        <f>H146</f>
        <v>-0.5</v>
      </c>
      <c r="I145" s="134">
        <f>G145+H145</f>
        <v>0</v>
      </c>
      <c r="J145" s="134">
        <f>J146</f>
        <v>6</v>
      </c>
      <c r="K145" s="134">
        <f>K146</f>
        <v>-6</v>
      </c>
      <c r="L145" s="134">
        <f>J145+K145</f>
        <v>0</v>
      </c>
      <c r="M145" s="134">
        <f>M146</f>
        <v>0</v>
      </c>
      <c r="N145" s="136">
        <f t="shared" si="48"/>
        <v>0</v>
      </c>
    </row>
    <row r="146" spans="1:14" ht="38.25" x14ac:dyDescent="0.2">
      <c r="A146" s="95" t="s">
        <v>103</v>
      </c>
      <c r="B146" s="132" t="s">
        <v>142</v>
      </c>
      <c r="C146" s="132" t="s">
        <v>144</v>
      </c>
      <c r="D146" s="132" t="s">
        <v>156</v>
      </c>
      <c r="E146" s="132" t="s">
        <v>166</v>
      </c>
      <c r="F146" s="132" t="s">
        <v>104</v>
      </c>
      <c r="G146" s="134">
        <v>0.5</v>
      </c>
      <c r="H146" s="134">
        <v>-0.5</v>
      </c>
      <c r="I146" s="134">
        <f>G146+H146</f>
        <v>0</v>
      </c>
      <c r="J146" s="134">
        <v>6</v>
      </c>
      <c r="K146" s="134">
        <v>-6</v>
      </c>
      <c r="L146" s="134">
        <f>J146+K146</f>
        <v>0</v>
      </c>
      <c r="M146" s="134"/>
      <c r="N146" s="136">
        <f t="shared" si="48"/>
        <v>0</v>
      </c>
    </row>
    <row r="147" spans="1:14" x14ac:dyDescent="0.2">
      <c r="A147" s="101" t="s">
        <v>167</v>
      </c>
      <c r="B147" s="132" t="s">
        <v>142</v>
      </c>
      <c r="C147" s="132" t="s">
        <v>42</v>
      </c>
      <c r="D147" s="132" t="s">
        <v>168</v>
      </c>
      <c r="E147" s="132"/>
      <c r="F147" s="132"/>
      <c r="G147" s="134">
        <f>G148</f>
        <v>605.6</v>
      </c>
      <c r="H147" s="134">
        <f t="shared" ref="H147:M148" si="63">H148</f>
        <v>-605.6</v>
      </c>
      <c r="I147" s="134">
        <f t="shared" si="63"/>
        <v>0</v>
      </c>
      <c r="J147" s="134">
        <f t="shared" si="63"/>
        <v>606.9</v>
      </c>
      <c r="K147" s="134">
        <f t="shared" si="63"/>
        <v>-606.9</v>
      </c>
      <c r="L147" s="134">
        <f t="shared" si="63"/>
        <v>0</v>
      </c>
      <c r="M147" s="134">
        <f t="shared" si="63"/>
        <v>0</v>
      </c>
      <c r="N147" s="136">
        <f t="shared" si="48"/>
        <v>0</v>
      </c>
    </row>
    <row r="148" spans="1:14" ht="25.5" x14ac:dyDescent="0.2">
      <c r="A148" s="94" t="s">
        <v>169</v>
      </c>
      <c r="B148" s="132" t="s">
        <v>142</v>
      </c>
      <c r="C148" s="132" t="s">
        <v>42</v>
      </c>
      <c r="D148" s="132" t="s">
        <v>170</v>
      </c>
      <c r="E148" s="132"/>
      <c r="F148" s="132"/>
      <c r="G148" s="134">
        <f>G149</f>
        <v>605.6</v>
      </c>
      <c r="H148" s="134">
        <f t="shared" si="63"/>
        <v>-605.6</v>
      </c>
      <c r="I148" s="134">
        <f t="shared" si="63"/>
        <v>0</v>
      </c>
      <c r="J148" s="134">
        <f t="shared" si="63"/>
        <v>606.9</v>
      </c>
      <c r="K148" s="134">
        <f t="shared" si="63"/>
        <v>-606.9</v>
      </c>
      <c r="L148" s="134">
        <f t="shared" si="63"/>
        <v>0</v>
      </c>
      <c r="M148" s="134">
        <f t="shared" si="63"/>
        <v>0</v>
      </c>
      <c r="N148" s="136">
        <f t="shared" si="48"/>
        <v>0</v>
      </c>
    </row>
    <row r="149" spans="1:14" ht="38.25" x14ac:dyDescent="0.2">
      <c r="A149" s="94" t="s">
        <v>179</v>
      </c>
      <c r="B149" s="132" t="s">
        <v>142</v>
      </c>
      <c r="C149" s="132" t="s">
        <v>42</v>
      </c>
      <c r="D149" s="132" t="s">
        <v>170</v>
      </c>
      <c r="E149" s="132" t="s">
        <v>180</v>
      </c>
      <c r="F149" s="132"/>
      <c r="G149" s="134">
        <f t="shared" ref="G149:M149" si="64">G150</f>
        <v>605.6</v>
      </c>
      <c r="H149" s="134">
        <f t="shared" si="64"/>
        <v>-605.6</v>
      </c>
      <c r="I149" s="134">
        <f t="shared" si="64"/>
        <v>0</v>
      </c>
      <c r="J149" s="134">
        <f t="shared" si="64"/>
        <v>606.9</v>
      </c>
      <c r="K149" s="134">
        <f t="shared" si="64"/>
        <v>-606.9</v>
      </c>
      <c r="L149" s="134">
        <f t="shared" si="64"/>
        <v>0</v>
      </c>
      <c r="M149" s="134">
        <f t="shared" si="64"/>
        <v>0</v>
      </c>
      <c r="N149" s="136">
        <f t="shared" si="48"/>
        <v>0</v>
      </c>
    </row>
    <row r="150" spans="1:14" x14ac:dyDescent="0.2">
      <c r="A150" s="102" t="s">
        <v>177</v>
      </c>
      <c r="B150" s="132" t="s">
        <v>142</v>
      </c>
      <c r="C150" s="132" t="s">
        <v>42</v>
      </c>
      <c r="D150" s="132" t="s">
        <v>170</v>
      </c>
      <c r="E150" s="132" t="s">
        <v>180</v>
      </c>
      <c r="F150" s="132" t="s">
        <v>178</v>
      </c>
      <c r="G150" s="134">
        <v>605.6</v>
      </c>
      <c r="H150" s="134">
        <v>-605.6</v>
      </c>
      <c r="I150" s="134">
        <f>G150+H150</f>
        <v>0</v>
      </c>
      <c r="J150" s="134">
        <v>606.9</v>
      </c>
      <c r="K150" s="134">
        <v>-606.9</v>
      </c>
      <c r="L150" s="134">
        <f>J150+K150</f>
        <v>0</v>
      </c>
      <c r="M150" s="134">
        <v>0</v>
      </c>
      <c r="N150" s="136">
        <f t="shared" si="48"/>
        <v>0</v>
      </c>
    </row>
    <row r="151" spans="1:14" x14ac:dyDescent="0.2">
      <c r="A151" s="53" t="s">
        <v>181</v>
      </c>
      <c r="B151" s="132" t="s">
        <v>142</v>
      </c>
      <c r="C151" s="132" t="s">
        <v>114</v>
      </c>
      <c r="D151" s="132"/>
      <c r="E151" s="132"/>
      <c r="F151" s="132"/>
      <c r="G151" s="134">
        <f>G152</f>
        <v>400</v>
      </c>
      <c r="H151" s="134">
        <f t="shared" ref="H151:M151" si="65">H152</f>
        <v>600</v>
      </c>
      <c r="I151" s="134">
        <f t="shared" si="65"/>
        <v>1000</v>
      </c>
      <c r="J151" s="134">
        <f t="shared" si="65"/>
        <v>400</v>
      </c>
      <c r="K151" s="134">
        <f t="shared" si="65"/>
        <v>600</v>
      </c>
      <c r="L151" s="134">
        <f t="shared" si="65"/>
        <v>1000</v>
      </c>
      <c r="M151" s="134">
        <f t="shared" si="65"/>
        <v>1000</v>
      </c>
      <c r="N151" s="136">
        <f t="shared" si="48"/>
        <v>0</v>
      </c>
    </row>
    <row r="152" spans="1:14" ht="25.5" x14ac:dyDescent="0.2">
      <c r="A152" s="101" t="s">
        <v>182</v>
      </c>
      <c r="B152" s="132" t="s">
        <v>142</v>
      </c>
      <c r="C152" s="132" t="s">
        <v>114</v>
      </c>
      <c r="D152" s="132" t="s">
        <v>183</v>
      </c>
      <c r="E152" s="132"/>
      <c r="F152" s="132"/>
      <c r="G152" s="134">
        <f>G157+G153</f>
        <v>400</v>
      </c>
      <c r="H152" s="134">
        <f t="shared" ref="H152:M152" si="66">H157+H153</f>
        <v>600</v>
      </c>
      <c r="I152" s="134">
        <f t="shared" si="66"/>
        <v>1000</v>
      </c>
      <c r="J152" s="134">
        <f t="shared" si="66"/>
        <v>400</v>
      </c>
      <c r="K152" s="134">
        <f t="shared" si="66"/>
        <v>600</v>
      </c>
      <c r="L152" s="134">
        <f t="shared" si="66"/>
        <v>1000</v>
      </c>
      <c r="M152" s="134">
        <f t="shared" si="66"/>
        <v>1000</v>
      </c>
      <c r="N152" s="136">
        <f t="shared" si="48"/>
        <v>0</v>
      </c>
    </row>
    <row r="153" spans="1:14" x14ac:dyDescent="0.2">
      <c r="A153" s="95" t="s">
        <v>479</v>
      </c>
      <c r="B153" s="132" t="s">
        <v>142</v>
      </c>
      <c r="C153" s="132" t="s">
        <v>114</v>
      </c>
      <c r="D153" s="132" t="s">
        <v>183</v>
      </c>
      <c r="E153" s="132" t="s">
        <v>78</v>
      </c>
      <c r="F153" s="132"/>
      <c r="G153" s="134">
        <f>G154</f>
        <v>0</v>
      </c>
      <c r="H153" s="134">
        <f t="shared" ref="H153:M153" si="67">H154</f>
        <v>1000</v>
      </c>
      <c r="I153" s="134">
        <f t="shared" si="67"/>
        <v>1000</v>
      </c>
      <c r="J153" s="134">
        <f t="shared" si="67"/>
        <v>0</v>
      </c>
      <c r="K153" s="134">
        <f t="shared" si="67"/>
        <v>1000</v>
      </c>
      <c r="L153" s="134">
        <f t="shared" si="67"/>
        <v>1000</v>
      </c>
      <c r="M153" s="134">
        <f t="shared" si="67"/>
        <v>1000</v>
      </c>
      <c r="N153" s="136"/>
    </row>
    <row r="154" spans="1:14" ht="38.25" x14ac:dyDescent="0.2">
      <c r="A154" s="199" t="s">
        <v>539</v>
      </c>
      <c r="B154" s="132" t="s">
        <v>142</v>
      </c>
      <c r="C154" s="132" t="s">
        <v>114</v>
      </c>
      <c r="D154" s="132" t="s">
        <v>183</v>
      </c>
      <c r="E154" s="132" t="s">
        <v>540</v>
      </c>
      <c r="F154" s="132"/>
      <c r="G154" s="134">
        <f>G155+G156</f>
        <v>0</v>
      </c>
      <c r="H154" s="134">
        <f t="shared" ref="H154:M154" si="68">H155+H156</f>
        <v>1000</v>
      </c>
      <c r="I154" s="134">
        <f t="shared" si="68"/>
        <v>1000</v>
      </c>
      <c r="J154" s="134">
        <f t="shared" si="68"/>
        <v>0</v>
      </c>
      <c r="K154" s="134">
        <f t="shared" si="68"/>
        <v>1000</v>
      </c>
      <c r="L154" s="134">
        <f t="shared" si="68"/>
        <v>1000</v>
      </c>
      <c r="M154" s="134">
        <f t="shared" si="68"/>
        <v>1000</v>
      </c>
      <c r="N154" s="136"/>
    </row>
    <row r="155" spans="1:14" ht="38.25" x14ac:dyDescent="0.2">
      <c r="A155" s="95" t="s">
        <v>103</v>
      </c>
      <c r="B155" s="132" t="s">
        <v>142</v>
      </c>
      <c r="C155" s="132" t="s">
        <v>114</v>
      </c>
      <c r="D155" s="132" t="s">
        <v>183</v>
      </c>
      <c r="E155" s="132" t="s">
        <v>540</v>
      </c>
      <c r="F155" s="132" t="s">
        <v>104</v>
      </c>
      <c r="G155" s="134"/>
      <c r="H155" s="134">
        <v>300</v>
      </c>
      <c r="I155" s="134">
        <f>G155+H155</f>
        <v>300</v>
      </c>
      <c r="J155" s="134"/>
      <c r="K155" s="134">
        <v>300</v>
      </c>
      <c r="L155" s="134">
        <f>J155+K155</f>
        <v>300</v>
      </c>
      <c r="M155" s="134">
        <v>300</v>
      </c>
      <c r="N155" s="136"/>
    </row>
    <row r="156" spans="1:14" ht="51" x14ac:dyDescent="0.2">
      <c r="A156" s="57" t="s">
        <v>186</v>
      </c>
      <c r="B156" s="132" t="s">
        <v>142</v>
      </c>
      <c r="C156" s="132" t="s">
        <v>114</v>
      </c>
      <c r="D156" s="132" t="s">
        <v>183</v>
      </c>
      <c r="E156" s="132" t="s">
        <v>540</v>
      </c>
      <c r="F156" s="132" t="s">
        <v>187</v>
      </c>
      <c r="G156" s="134"/>
      <c r="H156" s="134">
        <v>700</v>
      </c>
      <c r="I156" s="134">
        <f>G156+H156</f>
        <v>700</v>
      </c>
      <c r="J156" s="134"/>
      <c r="K156" s="134">
        <v>700</v>
      </c>
      <c r="L156" s="134">
        <f>J156+K156</f>
        <v>700</v>
      </c>
      <c r="M156" s="134">
        <v>700</v>
      </c>
      <c r="N156" s="136"/>
    </row>
    <row r="157" spans="1:14" x14ac:dyDescent="0.2">
      <c r="A157" s="57" t="s">
        <v>77</v>
      </c>
      <c r="B157" s="132" t="s">
        <v>142</v>
      </c>
      <c r="C157" s="132" t="s">
        <v>114</v>
      </c>
      <c r="D157" s="132" t="s">
        <v>183</v>
      </c>
      <c r="E157" s="132" t="s">
        <v>78</v>
      </c>
      <c r="F157" s="132"/>
      <c r="G157" s="134">
        <f>G158</f>
        <v>400</v>
      </c>
      <c r="H157" s="134">
        <f>H158</f>
        <v>-400</v>
      </c>
      <c r="I157" s="134">
        <f>G157+H157</f>
        <v>0</v>
      </c>
      <c r="J157" s="134">
        <f>J158</f>
        <v>400</v>
      </c>
      <c r="K157" s="134">
        <f>K158</f>
        <v>-400</v>
      </c>
      <c r="L157" s="134">
        <f>J157+K157</f>
        <v>0</v>
      </c>
      <c r="M157" s="134">
        <f>M158</f>
        <v>0</v>
      </c>
      <c r="N157" s="136">
        <f t="shared" si="48"/>
        <v>0</v>
      </c>
    </row>
    <row r="158" spans="1:14" ht="38.25" x14ac:dyDescent="0.2">
      <c r="A158" s="97" t="s">
        <v>184</v>
      </c>
      <c r="B158" s="132" t="s">
        <v>142</v>
      </c>
      <c r="C158" s="132" t="s">
        <v>114</v>
      </c>
      <c r="D158" s="132" t="s">
        <v>183</v>
      </c>
      <c r="E158" s="132" t="s">
        <v>185</v>
      </c>
      <c r="F158" s="132"/>
      <c r="G158" s="134">
        <f t="shared" ref="G158:M158" si="69">G159+G160</f>
        <v>400</v>
      </c>
      <c r="H158" s="134">
        <f t="shared" si="69"/>
        <v>-400</v>
      </c>
      <c r="I158" s="134">
        <f t="shared" si="69"/>
        <v>0</v>
      </c>
      <c r="J158" s="134">
        <f t="shared" si="69"/>
        <v>400</v>
      </c>
      <c r="K158" s="134">
        <f t="shared" si="69"/>
        <v>-400</v>
      </c>
      <c r="L158" s="134">
        <f t="shared" si="69"/>
        <v>0</v>
      </c>
      <c r="M158" s="134">
        <f t="shared" si="69"/>
        <v>0</v>
      </c>
      <c r="N158" s="136">
        <f t="shared" si="48"/>
        <v>0</v>
      </c>
    </row>
    <row r="159" spans="1:14" ht="38.25" x14ac:dyDescent="0.2">
      <c r="A159" s="95" t="s">
        <v>103</v>
      </c>
      <c r="B159" s="132" t="s">
        <v>142</v>
      </c>
      <c r="C159" s="132" t="s">
        <v>114</v>
      </c>
      <c r="D159" s="132" t="s">
        <v>183</v>
      </c>
      <c r="E159" s="132" t="s">
        <v>185</v>
      </c>
      <c r="F159" s="132" t="s">
        <v>104</v>
      </c>
      <c r="G159" s="134">
        <v>100</v>
      </c>
      <c r="H159" s="134">
        <v>-100</v>
      </c>
      <c r="I159" s="134">
        <f>G159+H159</f>
        <v>0</v>
      </c>
      <c r="J159" s="134">
        <v>100</v>
      </c>
      <c r="K159" s="134">
        <v>-100</v>
      </c>
      <c r="L159" s="134">
        <f>J159+K159</f>
        <v>0</v>
      </c>
      <c r="M159" s="134"/>
      <c r="N159" s="136">
        <f t="shared" si="48"/>
        <v>0</v>
      </c>
    </row>
    <row r="160" spans="1:14" ht="51" x14ac:dyDescent="0.2">
      <c r="A160" s="57" t="s">
        <v>186</v>
      </c>
      <c r="B160" s="132" t="s">
        <v>142</v>
      </c>
      <c r="C160" s="132" t="s">
        <v>114</v>
      </c>
      <c r="D160" s="132" t="s">
        <v>183</v>
      </c>
      <c r="E160" s="132" t="s">
        <v>185</v>
      </c>
      <c r="F160" s="132" t="s">
        <v>187</v>
      </c>
      <c r="G160" s="134">
        <v>300</v>
      </c>
      <c r="H160" s="134">
        <v>-300</v>
      </c>
      <c r="I160" s="134">
        <f>G160+H160</f>
        <v>0</v>
      </c>
      <c r="J160" s="134">
        <v>300</v>
      </c>
      <c r="K160" s="134">
        <v>-300</v>
      </c>
      <c r="L160" s="134">
        <f>J160+K160</f>
        <v>0</v>
      </c>
      <c r="M160" s="134"/>
      <c r="N160" s="136">
        <f t="shared" si="48"/>
        <v>0</v>
      </c>
    </row>
    <row r="161" spans="1:14" ht="25.5" x14ac:dyDescent="0.2">
      <c r="A161" s="101" t="s">
        <v>188</v>
      </c>
      <c r="B161" s="132" t="s">
        <v>142</v>
      </c>
      <c r="C161" s="132" t="s">
        <v>156</v>
      </c>
      <c r="D161" s="132"/>
      <c r="E161" s="132"/>
      <c r="F161" s="132"/>
      <c r="G161" s="134">
        <f>G163</f>
        <v>147.22</v>
      </c>
      <c r="H161" s="134">
        <f>H163</f>
        <v>52.78</v>
      </c>
      <c r="I161" s="134">
        <f>G161+H161</f>
        <v>200</v>
      </c>
      <c r="J161" s="134">
        <f>J163</f>
        <v>100</v>
      </c>
      <c r="K161" s="134">
        <f>K163</f>
        <v>100</v>
      </c>
      <c r="L161" s="134">
        <f>J161+K161</f>
        <v>200</v>
      </c>
      <c r="M161" s="134">
        <f>M163</f>
        <v>200</v>
      </c>
      <c r="N161" s="136">
        <f t="shared" si="48"/>
        <v>0</v>
      </c>
    </row>
    <row r="162" spans="1:14" ht="38.25" x14ac:dyDescent="0.2">
      <c r="A162" s="101" t="s">
        <v>189</v>
      </c>
      <c r="B162" s="132" t="s">
        <v>142</v>
      </c>
      <c r="C162" s="132" t="s">
        <v>156</v>
      </c>
      <c r="D162" s="132" t="s">
        <v>144</v>
      </c>
      <c r="E162" s="132"/>
      <c r="F162" s="132"/>
      <c r="G162" s="134">
        <f>G163</f>
        <v>147.22</v>
      </c>
      <c r="H162" s="134">
        <f>H163</f>
        <v>52.78</v>
      </c>
      <c r="I162" s="134">
        <f>G162+H162</f>
        <v>200</v>
      </c>
      <c r="J162" s="134">
        <f>J163</f>
        <v>100</v>
      </c>
      <c r="K162" s="134">
        <f>K163</f>
        <v>100</v>
      </c>
      <c r="L162" s="134">
        <f>J162+K162</f>
        <v>200</v>
      </c>
      <c r="M162" s="134">
        <f>M163</f>
        <v>200</v>
      </c>
      <c r="N162" s="136">
        <f t="shared" si="48"/>
        <v>0</v>
      </c>
    </row>
    <row r="163" spans="1:14" ht="25.5" x14ac:dyDescent="0.2">
      <c r="A163" s="101" t="s">
        <v>190</v>
      </c>
      <c r="B163" s="132" t="s">
        <v>142</v>
      </c>
      <c r="C163" s="132" t="s">
        <v>156</v>
      </c>
      <c r="D163" s="132" t="s">
        <v>144</v>
      </c>
      <c r="E163" s="132" t="s">
        <v>191</v>
      </c>
      <c r="F163" s="132"/>
      <c r="G163" s="134">
        <f>G164</f>
        <v>147.22</v>
      </c>
      <c r="H163" s="134">
        <f>H164</f>
        <v>52.78</v>
      </c>
      <c r="I163" s="134">
        <f>G163+H163</f>
        <v>200</v>
      </c>
      <c r="J163" s="134">
        <f>J164</f>
        <v>100</v>
      </c>
      <c r="K163" s="134">
        <f>K164</f>
        <v>100</v>
      </c>
      <c r="L163" s="134">
        <f>J163+K163</f>
        <v>200</v>
      </c>
      <c r="M163" s="134">
        <f>M164</f>
        <v>200</v>
      </c>
      <c r="N163" s="136">
        <f t="shared" si="48"/>
        <v>0</v>
      </c>
    </row>
    <row r="164" spans="1:14" ht="25.5" x14ac:dyDescent="0.2">
      <c r="A164" s="101" t="s">
        <v>192</v>
      </c>
      <c r="B164" s="132" t="s">
        <v>142</v>
      </c>
      <c r="C164" s="132" t="s">
        <v>156</v>
      </c>
      <c r="D164" s="132" t="s">
        <v>144</v>
      </c>
      <c r="E164" s="132" t="s">
        <v>193</v>
      </c>
      <c r="F164" s="132"/>
      <c r="G164" s="134">
        <f>G165</f>
        <v>147.22</v>
      </c>
      <c r="H164" s="134">
        <f t="shared" ref="H164:M164" si="70">H165</f>
        <v>52.78</v>
      </c>
      <c r="I164" s="134">
        <f t="shared" si="70"/>
        <v>200</v>
      </c>
      <c r="J164" s="134">
        <f t="shared" si="70"/>
        <v>100</v>
      </c>
      <c r="K164" s="134">
        <f t="shared" si="70"/>
        <v>100</v>
      </c>
      <c r="L164" s="134">
        <f t="shared" si="70"/>
        <v>200</v>
      </c>
      <c r="M164" s="134">
        <f t="shared" si="70"/>
        <v>200</v>
      </c>
      <c r="N164" s="136">
        <f t="shared" si="48"/>
        <v>0</v>
      </c>
    </row>
    <row r="165" spans="1:14" ht="25.5" x14ac:dyDescent="0.2">
      <c r="A165" s="57" t="s">
        <v>194</v>
      </c>
      <c r="B165" s="132" t="s">
        <v>142</v>
      </c>
      <c r="C165" s="132" t="s">
        <v>156</v>
      </c>
      <c r="D165" s="132" t="s">
        <v>144</v>
      </c>
      <c r="E165" s="132" t="s">
        <v>193</v>
      </c>
      <c r="F165" s="132" t="s">
        <v>195</v>
      </c>
      <c r="G165" s="134">
        <v>147.22</v>
      </c>
      <c r="H165" s="134">
        <v>52.78</v>
      </c>
      <c r="I165" s="134">
        <f>G165+H165</f>
        <v>200</v>
      </c>
      <c r="J165" s="134">
        <v>100</v>
      </c>
      <c r="K165" s="134">
        <v>100</v>
      </c>
      <c r="L165" s="134">
        <f>J165+K165</f>
        <v>200</v>
      </c>
      <c r="M165" s="134">
        <v>200</v>
      </c>
      <c r="N165" s="136">
        <f t="shared" si="48"/>
        <v>0</v>
      </c>
    </row>
    <row r="166" spans="1:14" x14ac:dyDescent="0.2">
      <c r="A166" s="57" t="s">
        <v>474</v>
      </c>
      <c r="B166" s="132" t="s">
        <v>142</v>
      </c>
      <c r="C166" s="132"/>
      <c r="D166" s="132"/>
      <c r="E166" s="132"/>
      <c r="F166" s="132"/>
      <c r="G166" s="134">
        <f>G167+G173</f>
        <v>34898.399999999994</v>
      </c>
      <c r="H166" s="134">
        <f t="shared" ref="H166:M166" si="71">H167+H173</f>
        <v>-2707.8799999999987</v>
      </c>
      <c r="I166" s="134">
        <f t="shared" si="71"/>
        <v>32190.519999999997</v>
      </c>
      <c r="J166" s="134">
        <f t="shared" si="71"/>
        <v>34898.399999999994</v>
      </c>
      <c r="K166" s="134">
        <f t="shared" si="71"/>
        <v>-4226.7799999999988</v>
      </c>
      <c r="L166" s="134">
        <f t="shared" si="71"/>
        <v>30671.619999999995</v>
      </c>
      <c r="M166" s="134">
        <f t="shared" si="71"/>
        <v>30671.62</v>
      </c>
      <c r="N166" s="136"/>
    </row>
    <row r="167" spans="1:14" x14ac:dyDescent="0.2">
      <c r="A167" s="101" t="s">
        <v>167</v>
      </c>
      <c r="B167" s="132" t="s">
        <v>142</v>
      </c>
      <c r="C167" s="132" t="s">
        <v>42</v>
      </c>
      <c r="D167" s="132" t="s">
        <v>168</v>
      </c>
      <c r="E167" s="132"/>
      <c r="F167" s="132"/>
      <c r="G167" s="134">
        <f>G168</f>
        <v>0</v>
      </c>
      <c r="H167" s="134">
        <f t="shared" ref="H167:M168" si="72">H168</f>
        <v>504.4</v>
      </c>
      <c r="I167" s="134">
        <f t="shared" si="72"/>
        <v>504.4</v>
      </c>
      <c r="J167" s="134">
        <f t="shared" si="72"/>
        <v>0</v>
      </c>
      <c r="K167" s="134">
        <f t="shared" si="72"/>
        <v>505.5</v>
      </c>
      <c r="L167" s="134">
        <f t="shared" si="72"/>
        <v>505.5</v>
      </c>
      <c r="M167" s="134">
        <f t="shared" si="72"/>
        <v>505.5</v>
      </c>
      <c r="N167" s="136">
        <f t="shared" ref="N167:N172" si="73">L167-M167</f>
        <v>0</v>
      </c>
    </row>
    <row r="168" spans="1:14" ht="25.5" x14ac:dyDescent="0.2">
      <c r="A168" s="94" t="s">
        <v>169</v>
      </c>
      <c r="B168" s="132" t="s">
        <v>142</v>
      </c>
      <c r="C168" s="132" t="s">
        <v>42</v>
      </c>
      <c r="D168" s="132" t="s">
        <v>170</v>
      </c>
      <c r="E168" s="132"/>
      <c r="F168" s="132"/>
      <c r="G168" s="134">
        <f>G169</f>
        <v>0</v>
      </c>
      <c r="H168" s="134">
        <f t="shared" si="72"/>
        <v>504.4</v>
      </c>
      <c r="I168" s="134">
        <f t="shared" si="72"/>
        <v>504.4</v>
      </c>
      <c r="J168" s="134">
        <f t="shared" si="72"/>
        <v>0</v>
      </c>
      <c r="K168" s="134">
        <f t="shared" si="72"/>
        <v>505.5</v>
      </c>
      <c r="L168" s="134">
        <f t="shared" si="72"/>
        <v>505.5</v>
      </c>
      <c r="M168" s="134">
        <f t="shared" si="72"/>
        <v>505.5</v>
      </c>
      <c r="N168" s="136">
        <f t="shared" si="73"/>
        <v>0</v>
      </c>
    </row>
    <row r="169" spans="1:14" ht="51" x14ac:dyDescent="0.2">
      <c r="A169" s="108" t="s">
        <v>171</v>
      </c>
      <c r="B169" s="132" t="s">
        <v>142</v>
      </c>
      <c r="C169" s="132" t="s">
        <v>42</v>
      </c>
      <c r="D169" s="132" t="s">
        <v>170</v>
      </c>
      <c r="E169" s="132" t="s">
        <v>172</v>
      </c>
      <c r="F169" s="132"/>
      <c r="G169" s="134">
        <f>G170</f>
        <v>0</v>
      </c>
      <c r="H169" s="134">
        <f t="shared" ref="H169:M171" si="74">H170</f>
        <v>504.4</v>
      </c>
      <c r="I169" s="134">
        <f t="shared" si="74"/>
        <v>504.4</v>
      </c>
      <c r="J169" s="134">
        <f t="shared" si="74"/>
        <v>0</v>
      </c>
      <c r="K169" s="134">
        <f t="shared" si="74"/>
        <v>505.5</v>
      </c>
      <c r="L169" s="134">
        <f t="shared" si="74"/>
        <v>505.5</v>
      </c>
      <c r="M169" s="134">
        <f t="shared" si="74"/>
        <v>505.5</v>
      </c>
      <c r="N169" s="136">
        <f t="shared" si="73"/>
        <v>0</v>
      </c>
    </row>
    <row r="170" spans="1:14" ht="89.25" x14ac:dyDescent="0.2">
      <c r="A170" s="108" t="s">
        <v>173</v>
      </c>
      <c r="B170" s="132" t="s">
        <v>142</v>
      </c>
      <c r="C170" s="132" t="s">
        <v>42</v>
      </c>
      <c r="D170" s="132" t="s">
        <v>170</v>
      </c>
      <c r="E170" s="132" t="s">
        <v>174</v>
      </c>
      <c r="F170" s="132"/>
      <c r="G170" s="134">
        <f>G171</f>
        <v>0</v>
      </c>
      <c r="H170" s="134">
        <f t="shared" si="74"/>
        <v>504.4</v>
      </c>
      <c r="I170" s="134">
        <f t="shared" si="74"/>
        <v>504.4</v>
      </c>
      <c r="J170" s="134">
        <f t="shared" si="74"/>
        <v>0</v>
      </c>
      <c r="K170" s="134">
        <f t="shared" si="74"/>
        <v>505.5</v>
      </c>
      <c r="L170" s="134">
        <f t="shared" si="74"/>
        <v>505.5</v>
      </c>
      <c r="M170" s="134">
        <f t="shared" si="74"/>
        <v>505.5</v>
      </c>
      <c r="N170" s="136">
        <f t="shared" si="73"/>
        <v>0</v>
      </c>
    </row>
    <row r="171" spans="1:14" ht="140.25" x14ac:dyDescent="0.2">
      <c r="A171" s="200" t="s">
        <v>175</v>
      </c>
      <c r="B171" s="132" t="s">
        <v>142</v>
      </c>
      <c r="C171" s="132" t="s">
        <v>42</v>
      </c>
      <c r="D171" s="132" t="s">
        <v>170</v>
      </c>
      <c r="E171" s="132" t="s">
        <v>176</v>
      </c>
      <c r="F171" s="132"/>
      <c r="G171" s="134">
        <f>G172</f>
        <v>0</v>
      </c>
      <c r="H171" s="134">
        <f t="shared" si="74"/>
        <v>504.4</v>
      </c>
      <c r="I171" s="134">
        <f t="shared" si="74"/>
        <v>504.4</v>
      </c>
      <c r="J171" s="134">
        <f t="shared" si="74"/>
        <v>0</v>
      </c>
      <c r="K171" s="134">
        <f t="shared" si="74"/>
        <v>505.5</v>
      </c>
      <c r="L171" s="134">
        <f t="shared" si="74"/>
        <v>505.5</v>
      </c>
      <c r="M171" s="134">
        <f t="shared" si="74"/>
        <v>505.5</v>
      </c>
      <c r="N171" s="136">
        <f t="shared" si="73"/>
        <v>0</v>
      </c>
    </row>
    <row r="172" spans="1:14" x14ac:dyDescent="0.2">
      <c r="A172" s="102" t="s">
        <v>177</v>
      </c>
      <c r="B172" s="132" t="s">
        <v>142</v>
      </c>
      <c r="C172" s="132" t="s">
        <v>42</v>
      </c>
      <c r="D172" s="132" t="s">
        <v>170</v>
      </c>
      <c r="E172" s="132" t="s">
        <v>176</v>
      </c>
      <c r="F172" s="132" t="s">
        <v>178</v>
      </c>
      <c r="G172" s="134"/>
      <c r="H172" s="134">
        <v>504.4</v>
      </c>
      <c r="I172" s="134">
        <f>G172+H172</f>
        <v>504.4</v>
      </c>
      <c r="J172" s="134"/>
      <c r="K172" s="134">
        <v>505.5</v>
      </c>
      <c r="L172" s="134">
        <f>J172+K172</f>
        <v>505.5</v>
      </c>
      <c r="M172" s="134">
        <v>505.5</v>
      </c>
      <c r="N172" s="136">
        <f t="shared" si="73"/>
        <v>0</v>
      </c>
    </row>
    <row r="173" spans="1:14" ht="38.25" x14ac:dyDescent="0.2">
      <c r="A173" s="101" t="s">
        <v>196</v>
      </c>
      <c r="B173" s="132" t="s">
        <v>142</v>
      </c>
      <c r="C173" s="132" t="s">
        <v>197</v>
      </c>
      <c r="D173" s="132" t="s">
        <v>168</v>
      </c>
      <c r="E173" s="132"/>
      <c r="F173" s="132"/>
      <c r="G173" s="134">
        <f>G174+G184</f>
        <v>34898.399999999994</v>
      </c>
      <c r="H173" s="134">
        <f t="shared" ref="H173:M173" si="75">H174+H184</f>
        <v>-3212.2799999999988</v>
      </c>
      <c r="I173" s="134">
        <f t="shared" si="75"/>
        <v>31686.119999999995</v>
      </c>
      <c r="J173" s="134">
        <f t="shared" si="75"/>
        <v>34898.399999999994</v>
      </c>
      <c r="K173" s="134">
        <f t="shared" si="75"/>
        <v>-4732.2799999999988</v>
      </c>
      <c r="L173" s="134">
        <f t="shared" si="75"/>
        <v>30166.119999999995</v>
      </c>
      <c r="M173" s="134">
        <f t="shared" si="75"/>
        <v>30166.12</v>
      </c>
      <c r="N173" s="136">
        <f t="shared" si="48"/>
        <v>0</v>
      </c>
    </row>
    <row r="174" spans="1:14" ht="38.25" x14ac:dyDescent="0.2">
      <c r="A174" s="101" t="s">
        <v>198</v>
      </c>
      <c r="B174" s="132" t="s">
        <v>142</v>
      </c>
      <c r="C174" s="132" t="s">
        <v>197</v>
      </c>
      <c r="D174" s="132" t="s">
        <v>144</v>
      </c>
      <c r="E174" s="132"/>
      <c r="F174" s="132"/>
      <c r="G174" s="134">
        <f t="shared" ref="G174:M174" si="76">G179+G175</f>
        <v>34898.399999999994</v>
      </c>
      <c r="H174" s="134">
        <f>H179+H175</f>
        <v>-4732.2799999999988</v>
      </c>
      <c r="I174" s="134">
        <f>I179+I175</f>
        <v>30166.119999999995</v>
      </c>
      <c r="J174" s="134">
        <f t="shared" si="76"/>
        <v>34898.399999999994</v>
      </c>
      <c r="K174" s="134">
        <f t="shared" si="76"/>
        <v>-4732.2799999999988</v>
      </c>
      <c r="L174" s="134">
        <f t="shared" si="76"/>
        <v>30166.119999999995</v>
      </c>
      <c r="M174" s="134">
        <f t="shared" si="76"/>
        <v>30166.12</v>
      </c>
      <c r="N174" s="136">
        <f t="shared" si="48"/>
        <v>0</v>
      </c>
    </row>
    <row r="175" spans="1:14" ht="51" x14ac:dyDescent="0.2">
      <c r="A175" s="108" t="s">
        <v>171</v>
      </c>
      <c r="B175" s="132" t="s">
        <v>142</v>
      </c>
      <c r="C175" s="132" t="s">
        <v>197</v>
      </c>
      <c r="D175" s="132" t="s">
        <v>144</v>
      </c>
      <c r="E175" s="132" t="s">
        <v>174</v>
      </c>
      <c r="F175" s="132"/>
      <c r="G175" s="134">
        <f>G176</f>
        <v>0</v>
      </c>
      <c r="H175" s="134">
        <f t="shared" ref="H175:M177" si="77">H176</f>
        <v>9309</v>
      </c>
      <c r="I175" s="134">
        <f t="shared" si="77"/>
        <v>9309</v>
      </c>
      <c r="J175" s="134">
        <f t="shared" si="77"/>
        <v>0</v>
      </c>
      <c r="K175" s="134">
        <f t="shared" si="77"/>
        <v>9309</v>
      </c>
      <c r="L175" s="134">
        <f t="shared" si="77"/>
        <v>9309</v>
      </c>
      <c r="M175" s="134">
        <f t="shared" si="77"/>
        <v>9309</v>
      </c>
      <c r="N175" s="136">
        <f t="shared" ref="N175:N241" si="78">L175-M175</f>
        <v>0</v>
      </c>
    </row>
    <row r="176" spans="1:14" ht="140.25" x14ac:dyDescent="0.2">
      <c r="A176" s="200" t="s">
        <v>199</v>
      </c>
      <c r="B176" s="161" t="s">
        <v>142</v>
      </c>
      <c r="C176" s="161" t="s">
        <v>197</v>
      </c>
      <c r="D176" s="161" t="s">
        <v>144</v>
      </c>
      <c r="E176" s="161" t="s">
        <v>200</v>
      </c>
      <c r="F176" s="161"/>
      <c r="G176" s="134">
        <f>G177</f>
        <v>0</v>
      </c>
      <c r="H176" s="134">
        <f t="shared" si="77"/>
        <v>9309</v>
      </c>
      <c r="I176" s="134">
        <f t="shared" si="77"/>
        <v>9309</v>
      </c>
      <c r="J176" s="134">
        <f t="shared" si="77"/>
        <v>0</v>
      </c>
      <c r="K176" s="134">
        <f t="shared" si="77"/>
        <v>9309</v>
      </c>
      <c r="L176" s="134">
        <f t="shared" si="77"/>
        <v>9309</v>
      </c>
      <c r="M176" s="134">
        <f t="shared" si="77"/>
        <v>9309</v>
      </c>
      <c r="N176" s="136">
        <f t="shared" si="78"/>
        <v>0</v>
      </c>
    </row>
    <row r="177" spans="1:25" ht="140.25" x14ac:dyDescent="0.2">
      <c r="A177" s="200" t="s">
        <v>201</v>
      </c>
      <c r="B177" s="161" t="s">
        <v>142</v>
      </c>
      <c r="C177" s="161" t="s">
        <v>197</v>
      </c>
      <c r="D177" s="161" t="s">
        <v>144</v>
      </c>
      <c r="E177" s="161" t="s">
        <v>202</v>
      </c>
      <c r="F177" s="161"/>
      <c r="G177" s="134">
        <f>G178</f>
        <v>0</v>
      </c>
      <c r="H177" s="134">
        <f t="shared" si="77"/>
        <v>9309</v>
      </c>
      <c r="I177" s="134">
        <f t="shared" si="77"/>
        <v>9309</v>
      </c>
      <c r="J177" s="134">
        <f t="shared" si="77"/>
        <v>0</v>
      </c>
      <c r="K177" s="134">
        <f t="shared" si="77"/>
        <v>9309</v>
      </c>
      <c r="L177" s="134">
        <f t="shared" si="77"/>
        <v>9309</v>
      </c>
      <c r="M177" s="134">
        <f t="shared" si="77"/>
        <v>9309</v>
      </c>
      <c r="N177" s="136">
        <f t="shared" si="78"/>
        <v>0</v>
      </c>
    </row>
    <row r="178" spans="1:25" ht="25.5" x14ac:dyDescent="0.2">
      <c r="A178" s="95" t="s">
        <v>203</v>
      </c>
      <c r="B178" s="161" t="s">
        <v>142</v>
      </c>
      <c r="C178" s="161" t="s">
        <v>197</v>
      </c>
      <c r="D178" s="161" t="s">
        <v>144</v>
      </c>
      <c r="E178" s="161" t="s">
        <v>202</v>
      </c>
      <c r="F178" s="161" t="s">
        <v>204</v>
      </c>
      <c r="G178" s="134"/>
      <c r="H178" s="134">
        <v>9309</v>
      </c>
      <c r="I178" s="134">
        <f>G178+H178</f>
        <v>9309</v>
      </c>
      <c r="J178" s="134"/>
      <c r="K178" s="134">
        <v>9309</v>
      </c>
      <c r="L178" s="134">
        <f>J178+K178</f>
        <v>9309</v>
      </c>
      <c r="M178" s="134">
        <v>9309</v>
      </c>
      <c r="N178" s="136">
        <f t="shared" si="78"/>
        <v>0</v>
      </c>
    </row>
    <row r="179" spans="1:25" ht="25.5" x14ac:dyDescent="0.2">
      <c r="A179" s="94" t="s">
        <v>205</v>
      </c>
      <c r="B179" s="132" t="s">
        <v>142</v>
      </c>
      <c r="C179" s="132" t="s">
        <v>197</v>
      </c>
      <c r="D179" s="132" t="s">
        <v>144</v>
      </c>
      <c r="E179" s="132" t="s">
        <v>206</v>
      </c>
      <c r="F179" s="132"/>
      <c r="G179" s="134">
        <f>G180+G182</f>
        <v>34898.399999999994</v>
      </c>
      <c r="H179" s="134">
        <f>H180+H182</f>
        <v>-14041.279999999999</v>
      </c>
      <c r="I179" s="134">
        <f>G179+H179</f>
        <v>20857.119999999995</v>
      </c>
      <c r="J179" s="134">
        <f>J180+J182</f>
        <v>34898.399999999994</v>
      </c>
      <c r="K179" s="134">
        <f>K180+K182</f>
        <v>-14041.279999999999</v>
      </c>
      <c r="L179" s="134">
        <f>J179+K179</f>
        <v>20857.119999999995</v>
      </c>
      <c r="M179" s="134">
        <f>M180+M182</f>
        <v>20857.12</v>
      </c>
      <c r="N179" s="136">
        <f t="shared" si="78"/>
        <v>0</v>
      </c>
    </row>
    <row r="180" spans="1:25" ht="51" x14ac:dyDescent="0.2">
      <c r="A180" s="94" t="s">
        <v>207</v>
      </c>
      <c r="B180" s="132" t="s">
        <v>142</v>
      </c>
      <c r="C180" s="132" t="s">
        <v>197</v>
      </c>
      <c r="D180" s="132" t="s">
        <v>144</v>
      </c>
      <c r="E180" s="132" t="s">
        <v>208</v>
      </c>
      <c r="F180" s="132"/>
      <c r="G180" s="134">
        <f>G181</f>
        <v>9466.2999999999993</v>
      </c>
      <c r="H180" s="134">
        <f t="shared" ref="H180:M180" si="79">H181</f>
        <v>-9466.2999999999993</v>
      </c>
      <c r="I180" s="134">
        <f t="shared" si="79"/>
        <v>0</v>
      </c>
      <c r="J180" s="134">
        <f t="shared" si="79"/>
        <v>9466.2999999999993</v>
      </c>
      <c r="K180" s="134">
        <f t="shared" si="79"/>
        <v>-9466.2999999999993</v>
      </c>
      <c r="L180" s="134">
        <f t="shared" si="79"/>
        <v>0</v>
      </c>
      <c r="M180" s="134">
        <f t="shared" si="79"/>
        <v>0</v>
      </c>
      <c r="N180" s="136">
        <f t="shared" si="78"/>
        <v>0</v>
      </c>
    </row>
    <row r="181" spans="1:25" ht="38.25" x14ac:dyDescent="0.2">
      <c r="A181" s="57" t="s">
        <v>209</v>
      </c>
      <c r="B181" s="132" t="s">
        <v>142</v>
      </c>
      <c r="C181" s="132" t="s">
        <v>197</v>
      </c>
      <c r="D181" s="132" t="s">
        <v>144</v>
      </c>
      <c r="E181" s="132" t="s">
        <v>208</v>
      </c>
      <c r="F181" s="132" t="s">
        <v>204</v>
      </c>
      <c r="G181" s="134">
        <v>9466.2999999999993</v>
      </c>
      <c r="H181" s="134">
        <v>-9466.2999999999993</v>
      </c>
      <c r="I181" s="134">
        <f>G181+H181</f>
        <v>0</v>
      </c>
      <c r="J181" s="134">
        <v>9466.2999999999993</v>
      </c>
      <c r="K181" s="134">
        <v>-9466.2999999999993</v>
      </c>
      <c r="L181" s="134">
        <f>J181+K181</f>
        <v>0</v>
      </c>
      <c r="M181" s="134"/>
      <c r="N181" s="136">
        <f t="shared" si="78"/>
        <v>0</v>
      </c>
    </row>
    <row r="182" spans="1:25" ht="38.25" x14ac:dyDescent="0.2">
      <c r="A182" s="94" t="s">
        <v>210</v>
      </c>
      <c r="B182" s="132" t="s">
        <v>142</v>
      </c>
      <c r="C182" s="132" t="s">
        <v>197</v>
      </c>
      <c r="D182" s="132" t="s">
        <v>144</v>
      </c>
      <c r="E182" s="132" t="s">
        <v>211</v>
      </c>
      <c r="F182" s="132"/>
      <c r="G182" s="134">
        <f>G183</f>
        <v>25432.1</v>
      </c>
      <c r="H182" s="134">
        <f t="shared" ref="H182:M182" si="80">H183</f>
        <v>-4574.9799999999996</v>
      </c>
      <c r="I182" s="134">
        <f t="shared" si="80"/>
        <v>20857.12</v>
      </c>
      <c r="J182" s="134">
        <f t="shared" si="80"/>
        <v>25432.1</v>
      </c>
      <c r="K182" s="134">
        <f t="shared" si="80"/>
        <v>-4574.9799999999996</v>
      </c>
      <c r="L182" s="134">
        <f t="shared" si="80"/>
        <v>20857.12</v>
      </c>
      <c r="M182" s="134">
        <f t="shared" si="80"/>
        <v>20857.12</v>
      </c>
      <c r="N182" s="136">
        <f t="shared" si="78"/>
        <v>0</v>
      </c>
    </row>
    <row r="183" spans="1:25" ht="38.25" x14ac:dyDescent="0.2">
      <c r="A183" s="57" t="s">
        <v>209</v>
      </c>
      <c r="B183" s="132" t="s">
        <v>142</v>
      </c>
      <c r="C183" s="132" t="s">
        <v>197</v>
      </c>
      <c r="D183" s="132" t="s">
        <v>144</v>
      </c>
      <c r="E183" s="132" t="s">
        <v>211</v>
      </c>
      <c r="F183" s="132" t="s">
        <v>204</v>
      </c>
      <c r="G183" s="134">
        <v>25432.1</v>
      </c>
      <c r="H183" s="134">
        <v>-4574.9799999999996</v>
      </c>
      <c r="I183" s="134">
        <f>G183+H183</f>
        <v>20857.12</v>
      </c>
      <c r="J183" s="135">
        <v>25432.1</v>
      </c>
      <c r="K183" s="135">
        <v>-4574.9799999999996</v>
      </c>
      <c r="L183" s="134">
        <f>J183+K183</f>
        <v>20857.12</v>
      </c>
      <c r="M183" s="135">
        <v>20857.12</v>
      </c>
      <c r="N183" s="136">
        <f t="shared" si="78"/>
        <v>0</v>
      </c>
    </row>
    <row r="184" spans="1:25" ht="25.5" x14ac:dyDescent="0.2">
      <c r="A184" s="189" t="s">
        <v>574</v>
      </c>
      <c r="B184" s="132" t="s">
        <v>142</v>
      </c>
      <c r="C184" s="132" t="s">
        <v>197</v>
      </c>
      <c r="D184" s="132" t="s">
        <v>170</v>
      </c>
      <c r="E184" s="132"/>
      <c r="F184" s="132"/>
      <c r="G184" s="134">
        <f>G185</f>
        <v>0</v>
      </c>
      <c r="H184" s="134">
        <f t="shared" ref="H184:M185" si="81">H185</f>
        <v>1520</v>
      </c>
      <c r="I184" s="134">
        <f t="shared" si="81"/>
        <v>1520</v>
      </c>
      <c r="J184" s="134">
        <f t="shared" si="81"/>
        <v>0</v>
      </c>
      <c r="K184" s="134">
        <f t="shared" si="81"/>
        <v>0</v>
      </c>
      <c r="L184" s="134">
        <f t="shared" si="81"/>
        <v>0</v>
      </c>
      <c r="M184" s="134">
        <f t="shared" si="81"/>
        <v>0</v>
      </c>
      <c r="N184" s="136"/>
    </row>
    <row r="185" spans="1:25" ht="63.75" x14ac:dyDescent="0.2">
      <c r="A185" s="57" t="s">
        <v>577</v>
      </c>
      <c r="B185" s="132" t="s">
        <v>142</v>
      </c>
      <c r="C185" s="132" t="s">
        <v>197</v>
      </c>
      <c r="D185" s="132" t="s">
        <v>170</v>
      </c>
      <c r="E185" s="132" t="s">
        <v>575</v>
      </c>
      <c r="F185" s="132"/>
      <c r="G185" s="134">
        <f>G186</f>
        <v>0</v>
      </c>
      <c r="H185" s="134">
        <f t="shared" si="81"/>
        <v>1520</v>
      </c>
      <c r="I185" s="134">
        <f t="shared" si="81"/>
        <v>1520</v>
      </c>
      <c r="J185" s="134">
        <f t="shared" si="81"/>
        <v>0</v>
      </c>
      <c r="K185" s="134">
        <f t="shared" si="81"/>
        <v>0</v>
      </c>
      <c r="L185" s="134">
        <f t="shared" si="81"/>
        <v>0</v>
      </c>
      <c r="M185" s="134">
        <f t="shared" si="81"/>
        <v>0</v>
      </c>
      <c r="N185" s="136"/>
    </row>
    <row r="186" spans="1:25" x14ac:dyDescent="0.2">
      <c r="A186" s="57" t="s">
        <v>578</v>
      </c>
      <c r="B186" s="132" t="s">
        <v>142</v>
      </c>
      <c r="C186" s="132" t="s">
        <v>197</v>
      </c>
      <c r="D186" s="132" t="s">
        <v>170</v>
      </c>
      <c r="E186" s="132" t="s">
        <v>575</v>
      </c>
      <c r="F186" s="132" t="s">
        <v>576</v>
      </c>
      <c r="G186" s="134"/>
      <c r="H186" s="134">
        <v>1520</v>
      </c>
      <c r="I186" s="134">
        <f>G186+H186</f>
        <v>1520</v>
      </c>
      <c r="J186" s="135"/>
      <c r="K186" s="135"/>
      <c r="L186" s="134">
        <f>J186+K186</f>
        <v>0</v>
      </c>
      <c r="M186" s="135"/>
      <c r="N186" s="136"/>
    </row>
    <row r="187" spans="1:25" s="151" customFormat="1" ht="25.5" x14ac:dyDescent="0.2">
      <c r="A187" s="93" t="s">
        <v>212</v>
      </c>
      <c r="B187" s="147" t="s">
        <v>213</v>
      </c>
      <c r="C187" s="147"/>
      <c r="D187" s="147"/>
      <c r="E187" s="147"/>
      <c r="F187" s="147"/>
      <c r="G187" s="157">
        <f t="shared" ref="G187:M187" si="82">G188+G293+G313+G336+G366+G408+G439+G466+G417</f>
        <v>51992.840000000004</v>
      </c>
      <c r="H187" s="157">
        <f t="shared" si="82"/>
        <v>10273.823000000002</v>
      </c>
      <c r="I187" s="157">
        <f t="shared" si="82"/>
        <v>62266.662999999993</v>
      </c>
      <c r="J187" s="157">
        <f t="shared" si="82"/>
        <v>43316.829999999994</v>
      </c>
      <c r="K187" s="157">
        <f t="shared" si="82"/>
        <v>-8066.9269999999979</v>
      </c>
      <c r="L187" s="157">
        <f t="shared" si="82"/>
        <v>35249.903000000006</v>
      </c>
      <c r="M187" s="157">
        <f t="shared" si="82"/>
        <v>34049.183000000005</v>
      </c>
      <c r="N187" s="136">
        <f t="shared" si="78"/>
        <v>1200.7200000000012</v>
      </c>
    </row>
    <row r="188" spans="1:25" s="158" customFormat="1" x14ac:dyDescent="0.2">
      <c r="A188" s="53" t="s">
        <v>214</v>
      </c>
      <c r="B188" s="132" t="s">
        <v>213</v>
      </c>
      <c r="C188" s="132" t="s">
        <v>144</v>
      </c>
      <c r="D188" s="132"/>
      <c r="E188" s="132"/>
      <c r="F188" s="132"/>
      <c r="G188" s="134">
        <f>G189+G193+G203+G239+G233</f>
        <v>24665.19</v>
      </c>
      <c r="H188" s="134">
        <f t="shared" ref="H188:M188" si="83">H189+H193+H203+H239+H233</f>
        <v>467.10300000000149</v>
      </c>
      <c r="I188" s="134">
        <f t="shared" si="83"/>
        <v>25132.292999999998</v>
      </c>
      <c r="J188" s="134">
        <f t="shared" si="83"/>
        <v>22628.26</v>
      </c>
      <c r="K188" s="134">
        <f t="shared" si="83"/>
        <v>-11092.286999999998</v>
      </c>
      <c r="L188" s="134">
        <f t="shared" si="83"/>
        <v>11535.973000000002</v>
      </c>
      <c r="M188" s="134">
        <f t="shared" si="83"/>
        <v>11501.043000000001</v>
      </c>
      <c r="N188" s="136">
        <f t="shared" si="78"/>
        <v>34.930000000000291</v>
      </c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</row>
    <row r="189" spans="1:25" ht="51" x14ac:dyDescent="0.2">
      <c r="A189" s="53" t="s">
        <v>215</v>
      </c>
      <c r="B189" s="132" t="s">
        <v>213</v>
      </c>
      <c r="C189" s="132" t="s">
        <v>144</v>
      </c>
      <c r="D189" s="132" t="s">
        <v>42</v>
      </c>
      <c r="E189" s="132"/>
      <c r="F189" s="132"/>
      <c r="G189" s="159">
        <f t="shared" ref="G189:M191" si="84">G190</f>
        <v>1264.54</v>
      </c>
      <c r="H189" s="134">
        <f>H190</f>
        <v>-1264.54</v>
      </c>
      <c r="I189" s="134">
        <f>G189+H189</f>
        <v>0</v>
      </c>
      <c r="J189" s="159">
        <f t="shared" si="84"/>
        <v>1264.54</v>
      </c>
      <c r="K189" s="159">
        <f t="shared" si="84"/>
        <v>-1264.54</v>
      </c>
      <c r="L189" s="134">
        <f>J189+K189</f>
        <v>0</v>
      </c>
      <c r="M189" s="159">
        <f t="shared" si="84"/>
        <v>0</v>
      </c>
      <c r="N189" s="136">
        <f t="shared" si="78"/>
        <v>0</v>
      </c>
    </row>
    <row r="190" spans="1:25" ht="25.5" x14ac:dyDescent="0.2">
      <c r="A190" s="53" t="s">
        <v>163</v>
      </c>
      <c r="B190" s="132" t="s">
        <v>213</v>
      </c>
      <c r="C190" s="132" t="s">
        <v>144</v>
      </c>
      <c r="D190" s="132" t="s">
        <v>42</v>
      </c>
      <c r="E190" s="132" t="s">
        <v>94</v>
      </c>
      <c r="F190" s="132"/>
      <c r="G190" s="159">
        <f t="shared" si="84"/>
        <v>1264.54</v>
      </c>
      <c r="H190" s="134">
        <f>H191</f>
        <v>-1264.54</v>
      </c>
      <c r="I190" s="134">
        <f>G190+H190</f>
        <v>0</v>
      </c>
      <c r="J190" s="159">
        <f t="shared" si="84"/>
        <v>1264.54</v>
      </c>
      <c r="K190" s="159">
        <f t="shared" si="84"/>
        <v>-1264.54</v>
      </c>
      <c r="L190" s="134">
        <f>J190+K190</f>
        <v>0</v>
      </c>
      <c r="M190" s="159">
        <f t="shared" si="84"/>
        <v>0</v>
      </c>
      <c r="N190" s="136">
        <f t="shared" si="78"/>
        <v>0</v>
      </c>
    </row>
    <row r="191" spans="1:25" x14ac:dyDescent="0.2">
      <c r="A191" s="53" t="s">
        <v>216</v>
      </c>
      <c r="B191" s="132" t="s">
        <v>213</v>
      </c>
      <c r="C191" s="132" t="s">
        <v>144</v>
      </c>
      <c r="D191" s="132" t="s">
        <v>42</v>
      </c>
      <c r="E191" s="132" t="s">
        <v>217</v>
      </c>
      <c r="F191" s="132"/>
      <c r="G191" s="134">
        <f>G192</f>
        <v>1264.54</v>
      </c>
      <c r="H191" s="134">
        <f>H192</f>
        <v>-1264.54</v>
      </c>
      <c r="I191" s="134">
        <f>I192</f>
        <v>0</v>
      </c>
      <c r="J191" s="134">
        <f t="shared" si="84"/>
        <v>1264.54</v>
      </c>
      <c r="K191" s="134">
        <f t="shared" si="84"/>
        <v>-1264.54</v>
      </c>
      <c r="L191" s="134">
        <f t="shared" si="84"/>
        <v>0</v>
      </c>
      <c r="M191" s="134">
        <f t="shared" si="84"/>
        <v>0</v>
      </c>
      <c r="N191" s="136">
        <f t="shared" si="78"/>
        <v>0</v>
      </c>
    </row>
    <row r="192" spans="1:25" ht="51" x14ac:dyDescent="0.2">
      <c r="A192" s="98" t="s">
        <v>97</v>
      </c>
      <c r="B192" s="132" t="s">
        <v>213</v>
      </c>
      <c r="C192" s="132" t="s">
        <v>144</v>
      </c>
      <c r="D192" s="132" t="s">
        <v>42</v>
      </c>
      <c r="E192" s="132" t="s">
        <v>217</v>
      </c>
      <c r="F192" s="132" t="s">
        <v>98</v>
      </c>
      <c r="G192" s="159">
        <v>1264.54</v>
      </c>
      <c r="H192" s="134">
        <v>-1264.54</v>
      </c>
      <c r="I192" s="134">
        <f>G192+H192</f>
        <v>0</v>
      </c>
      <c r="J192" s="159">
        <v>1264.54</v>
      </c>
      <c r="K192" s="159">
        <v>-1264.54</v>
      </c>
      <c r="L192" s="134">
        <f>J192+K192</f>
        <v>0</v>
      </c>
      <c r="M192" s="159"/>
      <c r="N192" s="136">
        <f t="shared" si="78"/>
        <v>0</v>
      </c>
    </row>
    <row r="193" spans="1:14" ht="63.75" x14ac:dyDescent="0.2">
      <c r="A193" s="53" t="s">
        <v>218</v>
      </c>
      <c r="B193" s="132" t="s">
        <v>213</v>
      </c>
      <c r="C193" s="132" t="s">
        <v>144</v>
      </c>
      <c r="D193" s="132" t="s">
        <v>170</v>
      </c>
      <c r="E193" s="132"/>
      <c r="F193" s="132"/>
      <c r="G193" s="159">
        <f>G194</f>
        <v>1443.62</v>
      </c>
      <c r="H193" s="134">
        <f>H194</f>
        <v>-40.970000000000027</v>
      </c>
      <c r="I193" s="134">
        <f>G193+H193</f>
        <v>1402.6499999999999</v>
      </c>
      <c r="J193" s="159">
        <f>J194</f>
        <v>520.75</v>
      </c>
      <c r="K193" s="159">
        <f>K194</f>
        <v>-485.82</v>
      </c>
      <c r="L193" s="134">
        <f>J193+K193</f>
        <v>34.930000000000007</v>
      </c>
      <c r="M193" s="159">
        <f>M194</f>
        <v>0</v>
      </c>
      <c r="N193" s="136">
        <f t="shared" si="78"/>
        <v>34.930000000000007</v>
      </c>
    </row>
    <row r="194" spans="1:14" ht="25.5" x14ac:dyDescent="0.2">
      <c r="A194" s="53" t="s">
        <v>163</v>
      </c>
      <c r="B194" s="132" t="s">
        <v>213</v>
      </c>
      <c r="C194" s="132" t="s">
        <v>144</v>
      </c>
      <c r="D194" s="132" t="s">
        <v>170</v>
      </c>
      <c r="E194" s="132" t="s">
        <v>94</v>
      </c>
      <c r="F194" s="132"/>
      <c r="G194" s="159">
        <f>G197+G201+G195</f>
        <v>1443.62</v>
      </c>
      <c r="H194" s="159">
        <f t="shared" ref="H194:M194" si="85">H197+H201+H195</f>
        <v>-40.970000000000027</v>
      </c>
      <c r="I194" s="159">
        <f t="shared" si="85"/>
        <v>1402.65</v>
      </c>
      <c r="J194" s="159">
        <f t="shared" si="85"/>
        <v>520.75</v>
      </c>
      <c r="K194" s="159">
        <f t="shared" si="85"/>
        <v>-485.82</v>
      </c>
      <c r="L194" s="159">
        <f t="shared" si="85"/>
        <v>34.93</v>
      </c>
      <c r="M194" s="159">
        <f t="shared" si="85"/>
        <v>0</v>
      </c>
      <c r="N194" s="136">
        <f t="shared" si="78"/>
        <v>34.93</v>
      </c>
    </row>
    <row r="195" spans="1:14" ht="51" x14ac:dyDescent="0.2">
      <c r="A195" s="103" t="s">
        <v>219</v>
      </c>
      <c r="B195" s="160">
        <v>800</v>
      </c>
      <c r="C195" s="161" t="s">
        <v>144</v>
      </c>
      <c r="D195" s="161" t="s">
        <v>170</v>
      </c>
      <c r="E195" s="161" t="s">
        <v>220</v>
      </c>
      <c r="F195" s="161"/>
      <c r="G195" s="159">
        <f>G196</f>
        <v>0</v>
      </c>
      <c r="H195" s="159">
        <f t="shared" ref="H195:M195" si="86">H196</f>
        <v>953.72</v>
      </c>
      <c r="I195" s="159">
        <f t="shared" si="86"/>
        <v>953.72</v>
      </c>
      <c r="J195" s="159">
        <f t="shared" si="86"/>
        <v>0</v>
      </c>
      <c r="K195" s="159">
        <f t="shared" si="86"/>
        <v>0</v>
      </c>
      <c r="L195" s="159">
        <f t="shared" si="86"/>
        <v>0</v>
      </c>
      <c r="M195" s="159">
        <f t="shared" si="86"/>
        <v>0</v>
      </c>
      <c r="N195" s="136">
        <f t="shared" si="78"/>
        <v>0</v>
      </c>
    </row>
    <row r="196" spans="1:14" ht="51" x14ac:dyDescent="0.2">
      <c r="A196" s="98" t="s">
        <v>97</v>
      </c>
      <c r="B196" s="160">
        <v>800</v>
      </c>
      <c r="C196" s="161" t="s">
        <v>144</v>
      </c>
      <c r="D196" s="161" t="s">
        <v>170</v>
      </c>
      <c r="E196" s="161" t="s">
        <v>220</v>
      </c>
      <c r="F196" s="161" t="s">
        <v>98</v>
      </c>
      <c r="G196" s="159"/>
      <c r="H196" s="134">
        <v>953.72</v>
      </c>
      <c r="I196" s="134">
        <f>G196+H196</f>
        <v>953.72</v>
      </c>
      <c r="J196" s="159"/>
      <c r="K196" s="159"/>
      <c r="L196" s="134">
        <f>J196+K196</f>
        <v>0</v>
      </c>
      <c r="M196" s="159"/>
      <c r="N196" s="136">
        <f t="shared" si="78"/>
        <v>0</v>
      </c>
    </row>
    <row r="197" spans="1:14" x14ac:dyDescent="0.2">
      <c r="A197" s="53" t="s">
        <v>95</v>
      </c>
      <c r="B197" s="132" t="s">
        <v>213</v>
      </c>
      <c r="C197" s="132" t="s">
        <v>144</v>
      </c>
      <c r="D197" s="132" t="s">
        <v>170</v>
      </c>
      <c r="E197" s="132" t="s">
        <v>96</v>
      </c>
      <c r="F197" s="132"/>
      <c r="G197" s="134">
        <f>G198+G199+G200</f>
        <v>555.75</v>
      </c>
      <c r="H197" s="134">
        <f t="shared" ref="H197:M197" si="87">H198+H199+H200</f>
        <v>-106.82</v>
      </c>
      <c r="I197" s="134">
        <f t="shared" si="87"/>
        <v>448.93</v>
      </c>
      <c r="J197" s="134">
        <f t="shared" si="87"/>
        <v>520.75</v>
      </c>
      <c r="K197" s="134">
        <f t="shared" si="87"/>
        <v>-485.82</v>
      </c>
      <c r="L197" s="134">
        <f t="shared" si="87"/>
        <v>34.93</v>
      </c>
      <c r="M197" s="134">
        <f t="shared" si="87"/>
        <v>0</v>
      </c>
      <c r="N197" s="136">
        <f t="shared" si="78"/>
        <v>34.93</v>
      </c>
    </row>
    <row r="198" spans="1:14" ht="51" x14ac:dyDescent="0.2">
      <c r="A198" s="98" t="s">
        <v>97</v>
      </c>
      <c r="B198" s="132" t="s">
        <v>213</v>
      </c>
      <c r="C198" s="132" t="s">
        <v>144</v>
      </c>
      <c r="D198" s="132" t="s">
        <v>170</v>
      </c>
      <c r="E198" s="132" t="s">
        <v>96</v>
      </c>
      <c r="F198" s="132" t="s">
        <v>98</v>
      </c>
      <c r="G198" s="159">
        <v>520.75</v>
      </c>
      <c r="H198" s="134">
        <v>-121.82</v>
      </c>
      <c r="I198" s="134">
        <f>G198+H198</f>
        <v>398.93</v>
      </c>
      <c r="J198" s="159">
        <v>520.75</v>
      </c>
      <c r="K198" s="159">
        <v>-520.75</v>
      </c>
      <c r="L198" s="134">
        <f>J198+K198</f>
        <v>0</v>
      </c>
      <c r="M198" s="159"/>
      <c r="N198" s="136">
        <f t="shared" si="78"/>
        <v>0</v>
      </c>
    </row>
    <row r="199" spans="1:14" ht="51" x14ac:dyDescent="0.2">
      <c r="A199" s="95" t="s">
        <v>101</v>
      </c>
      <c r="B199" s="132" t="s">
        <v>213</v>
      </c>
      <c r="C199" s="132" t="s">
        <v>144</v>
      </c>
      <c r="D199" s="132" t="s">
        <v>170</v>
      </c>
      <c r="E199" s="132" t="s">
        <v>96</v>
      </c>
      <c r="F199" s="132" t="s">
        <v>102</v>
      </c>
      <c r="G199" s="159">
        <v>35</v>
      </c>
      <c r="H199" s="134">
        <v>15</v>
      </c>
      <c r="I199" s="134">
        <f>G199+H199</f>
        <v>50</v>
      </c>
      <c r="J199" s="159"/>
      <c r="K199" s="159">
        <v>34.93</v>
      </c>
      <c r="L199" s="134">
        <f>J199+K199</f>
        <v>34.93</v>
      </c>
      <c r="M199" s="159"/>
      <c r="N199" s="136">
        <f t="shared" si="78"/>
        <v>34.93</v>
      </c>
    </row>
    <row r="200" spans="1:14" ht="38.25" x14ac:dyDescent="0.2">
      <c r="A200" s="95" t="s">
        <v>103</v>
      </c>
      <c r="B200" s="132" t="s">
        <v>213</v>
      </c>
      <c r="C200" s="132" t="s">
        <v>144</v>
      </c>
      <c r="D200" s="132" t="s">
        <v>170</v>
      </c>
      <c r="E200" s="132" t="s">
        <v>96</v>
      </c>
      <c r="F200" s="132" t="s">
        <v>104</v>
      </c>
      <c r="G200" s="159">
        <v>0</v>
      </c>
      <c r="H200" s="134"/>
      <c r="I200" s="134">
        <f>G200+H200</f>
        <v>0</v>
      </c>
      <c r="J200" s="159"/>
      <c r="K200" s="159"/>
      <c r="L200" s="134">
        <f>J200+K200</f>
        <v>0</v>
      </c>
      <c r="M200" s="159"/>
      <c r="N200" s="136">
        <f t="shared" si="78"/>
        <v>0</v>
      </c>
    </row>
    <row r="201" spans="1:14" ht="25.5" x14ac:dyDescent="0.2">
      <c r="A201" s="53" t="s">
        <v>221</v>
      </c>
      <c r="B201" s="132" t="s">
        <v>213</v>
      </c>
      <c r="C201" s="132" t="s">
        <v>144</v>
      </c>
      <c r="D201" s="132" t="s">
        <v>170</v>
      </c>
      <c r="E201" s="132" t="s">
        <v>222</v>
      </c>
      <c r="F201" s="132"/>
      <c r="G201" s="134">
        <f>G202</f>
        <v>887.87</v>
      </c>
      <c r="H201" s="134">
        <f t="shared" ref="H201:M201" si="88">H202</f>
        <v>-887.87</v>
      </c>
      <c r="I201" s="134">
        <f t="shared" si="88"/>
        <v>0</v>
      </c>
      <c r="J201" s="134">
        <f t="shared" si="88"/>
        <v>0</v>
      </c>
      <c r="K201" s="134">
        <f t="shared" si="88"/>
        <v>0</v>
      </c>
      <c r="L201" s="134">
        <f t="shared" si="88"/>
        <v>0</v>
      </c>
      <c r="M201" s="134">
        <f t="shared" si="88"/>
        <v>0</v>
      </c>
      <c r="N201" s="136">
        <f t="shared" si="78"/>
        <v>0</v>
      </c>
    </row>
    <row r="202" spans="1:14" ht="51" x14ac:dyDescent="0.2">
      <c r="A202" s="98" t="s">
        <v>97</v>
      </c>
      <c r="B202" s="132" t="s">
        <v>213</v>
      </c>
      <c r="C202" s="132" t="s">
        <v>144</v>
      </c>
      <c r="D202" s="132" t="s">
        <v>170</v>
      </c>
      <c r="E202" s="132" t="s">
        <v>222</v>
      </c>
      <c r="F202" s="132" t="s">
        <v>98</v>
      </c>
      <c r="G202" s="159">
        <v>887.87</v>
      </c>
      <c r="H202" s="134">
        <v>-887.87</v>
      </c>
      <c r="I202" s="134">
        <f>G202+H202</f>
        <v>0</v>
      </c>
      <c r="J202" s="159"/>
      <c r="K202" s="159"/>
      <c r="L202" s="134">
        <f>J202+K202</f>
        <v>0</v>
      </c>
      <c r="M202" s="159"/>
      <c r="N202" s="136">
        <f t="shared" si="78"/>
        <v>0</v>
      </c>
    </row>
    <row r="203" spans="1:14" ht="63.75" x14ac:dyDescent="0.2">
      <c r="A203" s="53" t="s">
        <v>145</v>
      </c>
      <c r="B203" s="132" t="s">
        <v>213</v>
      </c>
      <c r="C203" s="132" t="s">
        <v>144</v>
      </c>
      <c r="D203" s="132" t="s">
        <v>114</v>
      </c>
      <c r="E203" s="132"/>
      <c r="F203" s="132"/>
      <c r="G203" s="159">
        <f t="shared" ref="G203:M203" si="89">G216+G223+G204+G208</f>
        <v>14541.130000000001</v>
      </c>
      <c r="H203" s="159">
        <f t="shared" si="89"/>
        <v>-2508.3999999999996</v>
      </c>
      <c r="I203" s="159">
        <f>I216+I223+I204+I208</f>
        <v>12032.73</v>
      </c>
      <c r="J203" s="159">
        <f t="shared" si="89"/>
        <v>12941.07</v>
      </c>
      <c r="K203" s="159">
        <f t="shared" si="89"/>
        <v>-12175.369999999999</v>
      </c>
      <c r="L203" s="159">
        <f t="shared" si="89"/>
        <v>765.70000000000061</v>
      </c>
      <c r="M203" s="159">
        <f t="shared" si="89"/>
        <v>765.7</v>
      </c>
      <c r="N203" s="136">
        <f t="shared" si="78"/>
        <v>0</v>
      </c>
    </row>
    <row r="204" spans="1:14" ht="51" x14ac:dyDescent="0.2">
      <c r="A204" s="108" t="s">
        <v>223</v>
      </c>
      <c r="B204" s="132" t="s">
        <v>213</v>
      </c>
      <c r="C204" s="132" t="s">
        <v>144</v>
      </c>
      <c r="D204" s="132" t="s">
        <v>114</v>
      </c>
      <c r="E204" s="132" t="s">
        <v>224</v>
      </c>
      <c r="F204" s="132"/>
      <c r="G204" s="159">
        <f>G205</f>
        <v>0</v>
      </c>
      <c r="H204" s="159">
        <f t="shared" ref="H204:M206" si="90">H205</f>
        <v>0.7</v>
      </c>
      <c r="I204" s="159">
        <f t="shared" si="90"/>
        <v>0.7</v>
      </c>
      <c r="J204" s="159">
        <f t="shared" si="90"/>
        <v>0</v>
      </c>
      <c r="K204" s="159">
        <f t="shared" si="90"/>
        <v>0.7</v>
      </c>
      <c r="L204" s="159">
        <f t="shared" si="90"/>
        <v>0.7</v>
      </c>
      <c r="M204" s="159">
        <f t="shared" si="90"/>
        <v>0.7</v>
      </c>
      <c r="N204" s="136">
        <f t="shared" si="78"/>
        <v>0</v>
      </c>
    </row>
    <row r="205" spans="1:14" ht="76.5" x14ac:dyDescent="0.2">
      <c r="A205" s="108" t="s">
        <v>225</v>
      </c>
      <c r="B205" s="132" t="s">
        <v>213</v>
      </c>
      <c r="C205" s="132" t="s">
        <v>144</v>
      </c>
      <c r="D205" s="132" t="s">
        <v>114</v>
      </c>
      <c r="E205" s="132" t="s">
        <v>226</v>
      </c>
      <c r="F205" s="132"/>
      <c r="G205" s="159">
        <f>G206</f>
        <v>0</v>
      </c>
      <c r="H205" s="159">
        <f t="shared" si="90"/>
        <v>0.7</v>
      </c>
      <c r="I205" s="159">
        <f t="shared" si="90"/>
        <v>0.7</v>
      </c>
      <c r="J205" s="159">
        <f t="shared" si="90"/>
        <v>0</v>
      </c>
      <c r="K205" s="159">
        <f t="shared" si="90"/>
        <v>0.7</v>
      </c>
      <c r="L205" s="159">
        <f t="shared" si="90"/>
        <v>0.7</v>
      </c>
      <c r="M205" s="159">
        <f t="shared" si="90"/>
        <v>0.7</v>
      </c>
      <c r="N205" s="136">
        <f t="shared" si="78"/>
        <v>0</v>
      </c>
    </row>
    <row r="206" spans="1:14" ht="140.25" x14ac:dyDescent="0.2">
      <c r="A206" s="108" t="s">
        <v>227</v>
      </c>
      <c r="B206" s="132" t="s">
        <v>213</v>
      </c>
      <c r="C206" s="132" t="s">
        <v>144</v>
      </c>
      <c r="D206" s="132" t="s">
        <v>114</v>
      </c>
      <c r="E206" s="132" t="s">
        <v>228</v>
      </c>
      <c r="F206" s="132"/>
      <c r="G206" s="159">
        <f>G207</f>
        <v>0</v>
      </c>
      <c r="H206" s="159">
        <f t="shared" si="90"/>
        <v>0.7</v>
      </c>
      <c r="I206" s="159">
        <f t="shared" si="90"/>
        <v>0.7</v>
      </c>
      <c r="J206" s="159">
        <f t="shared" si="90"/>
        <v>0</v>
      </c>
      <c r="K206" s="159">
        <f t="shared" si="90"/>
        <v>0.7</v>
      </c>
      <c r="L206" s="159">
        <f t="shared" si="90"/>
        <v>0.7</v>
      </c>
      <c r="M206" s="159">
        <f t="shared" si="90"/>
        <v>0.7</v>
      </c>
      <c r="N206" s="136">
        <f t="shared" si="78"/>
        <v>0</v>
      </c>
    </row>
    <row r="207" spans="1:14" ht="38.25" x14ac:dyDescent="0.2">
      <c r="A207" s="95" t="s">
        <v>103</v>
      </c>
      <c r="B207" s="132" t="s">
        <v>213</v>
      </c>
      <c r="C207" s="132" t="s">
        <v>144</v>
      </c>
      <c r="D207" s="132" t="s">
        <v>114</v>
      </c>
      <c r="E207" s="132" t="s">
        <v>228</v>
      </c>
      <c r="F207" s="132" t="s">
        <v>104</v>
      </c>
      <c r="G207" s="159"/>
      <c r="H207" s="159">
        <v>0.7</v>
      </c>
      <c r="I207" s="159">
        <f>H207+G207</f>
        <v>0.7</v>
      </c>
      <c r="J207" s="159"/>
      <c r="K207" s="159">
        <v>0.7</v>
      </c>
      <c r="L207" s="159">
        <f>J207+K207</f>
        <v>0.7</v>
      </c>
      <c r="M207" s="159">
        <v>0.7</v>
      </c>
      <c r="N207" s="136">
        <f t="shared" si="78"/>
        <v>0</v>
      </c>
    </row>
    <row r="208" spans="1:14" ht="51" x14ac:dyDescent="0.2">
      <c r="A208" s="108" t="s">
        <v>171</v>
      </c>
      <c r="B208" s="132" t="s">
        <v>213</v>
      </c>
      <c r="C208" s="132" t="s">
        <v>144</v>
      </c>
      <c r="D208" s="132" t="s">
        <v>114</v>
      </c>
      <c r="E208" s="132" t="s">
        <v>172</v>
      </c>
      <c r="F208" s="132"/>
      <c r="G208" s="159">
        <f>G209</f>
        <v>0</v>
      </c>
      <c r="H208" s="159">
        <f t="shared" ref="H208:M208" si="91">H209</f>
        <v>765</v>
      </c>
      <c r="I208" s="159">
        <f t="shared" si="91"/>
        <v>765</v>
      </c>
      <c r="J208" s="159">
        <f t="shared" si="91"/>
        <v>0</v>
      </c>
      <c r="K208" s="159">
        <f t="shared" si="91"/>
        <v>765</v>
      </c>
      <c r="L208" s="159">
        <f t="shared" si="91"/>
        <v>765</v>
      </c>
      <c r="M208" s="159">
        <f t="shared" si="91"/>
        <v>765</v>
      </c>
      <c r="N208" s="136">
        <f t="shared" si="78"/>
        <v>0</v>
      </c>
    </row>
    <row r="209" spans="1:14" ht="89.25" x14ac:dyDescent="0.2">
      <c r="A209" s="108" t="s">
        <v>173</v>
      </c>
      <c r="B209" s="132" t="s">
        <v>213</v>
      </c>
      <c r="C209" s="132" t="s">
        <v>144</v>
      </c>
      <c r="D209" s="132" t="s">
        <v>114</v>
      </c>
      <c r="E209" s="132" t="s">
        <v>174</v>
      </c>
      <c r="F209" s="132"/>
      <c r="G209" s="159">
        <f t="shared" ref="G209:M209" si="92">G210</f>
        <v>0</v>
      </c>
      <c r="H209" s="159">
        <f t="shared" si="92"/>
        <v>765</v>
      </c>
      <c r="I209" s="159">
        <f t="shared" si="92"/>
        <v>765</v>
      </c>
      <c r="J209" s="159">
        <f t="shared" si="92"/>
        <v>0</v>
      </c>
      <c r="K209" s="159">
        <f t="shared" si="92"/>
        <v>765</v>
      </c>
      <c r="L209" s="159">
        <f t="shared" si="92"/>
        <v>765</v>
      </c>
      <c r="M209" s="159">
        <f t="shared" si="92"/>
        <v>765</v>
      </c>
      <c r="N209" s="136">
        <f t="shared" si="78"/>
        <v>0</v>
      </c>
    </row>
    <row r="210" spans="1:14" ht="153" x14ac:dyDescent="0.2">
      <c r="A210" s="108" t="s">
        <v>229</v>
      </c>
      <c r="B210" s="132" t="s">
        <v>213</v>
      </c>
      <c r="C210" s="132" t="s">
        <v>144</v>
      </c>
      <c r="D210" s="132" t="s">
        <v>114</v>
      </c>
      <c r="E210" s="132" t="s">
        <v>230</v>
      </c>
      <c r="F210" s="132"/>
      <c r="G210" s="159">
        <f t="shared" ref="G210:M210" si="93">G211+G212+G213+G214+G215</f>
        <v>0</v>
      </c>
      <c r="H210" s="159">
        <f t="shared" si="93"/>
        <v>765</v>
      </c>
      <c r="I210" s="159">
        <f t="shared" si="93"/>
        <v>765</v>
      </c>
      <c r="J210" s="159">
        <f t="shared" si="93"/>
        <v>0</v>
      </c>
      <c r="K210" s="159">
        <f t="shared" si="93"/>
        <v>765</v>
      </c>
      <c r="L210" s="159">
        <f t="shared" si="93"/>
        <v>765</v>
      </c>
      <c r="M210" s="159">
        <f t="shared" si="93"/>
        <v>765</v>
      </c>
      <c r="N210" s="136">
        <f t="shared" si="78"/>
        <v>0</v>
      </c>
    </row>
    <row r="211" spans="1:14" ht="51" x14ac:dyDescent="0.2">
      <c r="A211" s="98" t="s">
        <v>97</v>
      </c>
      <c r="B211" s="132" t="s">
        <v>213</v>
      </c>
      <c r="C211" s="132" t="s">
        <v>144</v>
      </c>
      <c r="D211" s="132" t="s">
        <v>114</v>
      </c>
      <c r="E211" s="132" t="s">
        <v>230</v>
      </c>
      <c r="F211" s="132" t="s">
        <v>98</v>
      </c>
      <c r="G211" s="159"/>
      <c r="H211" s="134">
        <v>492.41</v>
      </c>
      <c r="I211" s="159">
        <f>G211+H211</f>
        <v>492.41</v>
      </c>
      <c r="J211" s="159"/>
      <c r="K211" s="134">
        <v>492.41</v>
      </c>
      <c r="L211" s="159">
        <f>J211+K211</f>
        <v>492.41</v>
      </c>
      <c r="M211" s="134">
        <v>492.41</v>
      </c>
      <c r="N211" s="136">
        <f t="shared" si="78"/>
        <v>0</v>
      </c>
    </row>
    <row r="212" spans="1:14" ht="51" x14ac:dyDescent="0.2">
      <c r="A212" s="95" t="s">
        <v>101</v>
      </c>
      <c r="B212" s="132" t="s">
        <v>213</v>
      </c>
      <c r="C212" s="132" t="s">
        <v>144</v>
      </c>
      <c r="D212" s="132" t="s">
        <v>114</v>
      </c>
      <c r="E212" s="132" t="s">
        <v>230</v>
      </c>
      <c r="F212" s="132" t="s">
        <v>102</v>
      </c>
      <c r="G212" s="159"/>
      <c r="H212" s="134">
        <v>1</v>
      </c>
      <c r="I212" s="159">
        <f>G212+H212</f>
        <v>1</v>
      </c>
      <c r="J212" s="159"/>
      <c r="K212" s="134">
        <v>1</v>
      </c>
      <c r="L212" s="159">
        <f>J212+K212</f>
        <v>1</v>
      </c>
      <c r="M212" s="134">
        <v>1</v>
      </c>
      <c r="N212" s="136">
        <f t="shared" si="78"/>
        <v>0</v>
      </c>
    </row>
    <row r="213" spans="1:14" ht="76.5" hidden="1" x14ac:dyDescent="0.2">
      <c r="A213" s="95" t="s">
        <v>231</v>
      </c>
      <c r="B213" s="132" t="s">
        <v>213</v>
      </c>
      <c r="C213" s="132" t="s">
        <v>144</v>
      </c>
      <c r="D213" s="132" t="s">
        <v>114</v>
      </c>
      <c r="E213" s="132" t="s">
        <v>230</v>
      </c>
      <c r="F213" s="132" t="s">
        <v>232</v>
      </c>
      <c r="G213" s="159"/>
      <c r="H213" s="134"/>
      <c r="I213" s="159">
        <f>G213+H213</f>
        <v>0</v>
      </c>
      <c r="J213" s="159"/>
      <c r="K213" s="134"/>
      <c r="L213" s="159">
        <f>J213+K213</f>
        <v>0</v>
      </c>
      <c r="M213" s="134"/>
      <c r="N213" s="136">
        <f t="shared" si="78"/>
        <v>0</v>
      </c>
    </row>
    <row r="214" spans="1:14" ht="38.25" hidden="1" x14ac:dyDescent="0.2">
      <c r="A214" s="99" t="s">
        <v>106</v>
      </c>
      <c r="B214" s="132" t="s">
        <v>213</v>
      </c>
      <c r="C214" s="132" t="s">
        <v>144</v>
      </c>
      <c r="D214" s="132" t="s">
        <v>114</v>
      </c>
      <c r="E214" s="132" t="s">
        <v>230</v>
      </c>
      <c r="F214" s="132" t="s">
        <v>107</v>
      </c>
      <c r="G214" s="159"/>
      <c r="H214" s="159"/>
      <c r="I214" s="159">
        <f>G214+H214</f>
        <v>0</v>
      </c>
      <c r="J214" s="159"/>
      <c r="K214" s="159"/>
      <c r="L214" s="159">
        <f>J214+K214</f>
        <v>0</v>
      </c>
      <c r="M214" s="159"/>
      <c r="N214" s="136">
        <f t="shared" si="78"/>
        <v>0</v>
      </c>
    </row>
    <row r="215" spans="1:14" ht="38.25" x14ac:dyDescent="0.2">
      <c r="A215" s="95" t="s">
        <v>103</v>
      </c>
      <c r="B215" s="132" t="s">
        <v>213</v>
      </c>
      <c r="C215" s="132" t="s">
        <v>144</v>
      </c>
      <c r="D215" s="132" t="s">
        <v>114</v>
      </c>
      <c r="E215" s="132" t="s">
        <v>230</v>
      </c>
      <c r="F215" s="132" t="s">
        <v>104</v>
      </c>
      <c r="G215" s="159"/>
      <c r="H215" s="159">
        <f>278.59-7</f>
        <v>271.58999999999997</v>
      </c>
      <c r="I215" s="159">
        <f>G215+H215</f>
        <v>271.58999999999997</v>
      </c>
      <c r="J215" s="159"/>
      <c r="K215" s="159">
        <f>278.59-7</f>
        <v>271.58999999999997</v>
      </c>
      <c r="L215" s="159">
        <f>J215+K215</f>
        <v>271.58999999999997</v>
      </c>
      <c r="M215" s="159">
        <f>278.59-7</f>
        <v>271.58999999999997</v>
      </c>
      <c r="N215" s="136">
        <f t="shared" si="78"/>
        <v>0</v>
      </c>
    </row>
    <row r="216" spans="1:14" ht="25.5" x14ac:dyDescent="0.2">
      <c r="A216" s="96" t="s">
        <v>163</v>
      </c>
      <c r="B216" s="132" t="s">
        <v>213</v>
      </c>
      <c r="C216" s="132" t="s">
        <v>144</v>
      </c>
      <c r="D216" s="132" t="s">
        <v>114</v>
      </c>
      <c r="E216" s="132" t="s">
        <v>164</v>
      </c>
      <c r="F216" s="132"/>
      <c r="G216" s="159">
        <f>G217+G221</f>
        <v>772.7</v>
      </c>
      <c r="H216" s="159">
        <f t="shared" ref="H216:M216" si="94">H217+H221</f>
        <v>-772.7</v>
      </c>
      <c r="I216" s="159">
        <f t="shared" si="94"/>
        <v>0</v>
      </c>
      <c r="J216" s="159">
        <f t="shared" si="94"/>
        <v>782.7</v>
      </c>
      <c r="K216" s="159">
        <f t="shared" si="94"/>
        <v>-782.7</v>
      </c>
      <c r="L216" s="159">
        <f t="shared" si="94"/>
        <v>0</v>
      </c>
      <c r="M216" s="159">
        <f t="shared" si="94"/>
        <v>0</v>
      </c>
      <c r="N216" s="136">
        <f t="shared" si="78"/>
        <v>0</v>
      </c>
    </row>
    <row r="217" spans="1:14" ht="51" x14ac:dyDescent="0.2">
      <c r="A217" s="95" t="s">
        <v>233</v>
      </c>
      <c r="B217" s="132" t="s">
        <v>213</v>
      </c>
      <c r="C217" s="132" t="s">
        <v>144</v>
      </c>
      <c r="D217" s="132" t="s">
        <v>114</v>
      </c>
      <c r="E217" s="132" t="s">
        <v>234</v>
      </c>
      <c r="F217" s="132"/>
      <c r="G217" s="134">
        <f t="shared" ref="G217:M217" si="95">G218+G219+G220</f>
        <v>772</v>
      </c>
      <c r="H217" s="134">
        <f t="shared" si="95"/>
        <v>-772</v>
      </c>
      <c r="I217" s="134">
        <f t="shared" si="95"/>
        <v>0</v>
      </c>
      <c r="J217" s="134">
        <f t="shared" si="95"/>
        <v>782</v>
      </c>
      <c r="K217" s="134">
        <f t="shared" si="95"/>
        <v>-782</v>
      </c>
      <c r="L217" s="134">
        <f t="shared" si="95"/>
        <v>0</v>
      </c>
      <c r="M217" s="134">
        <f t="shared" si="95"/>
        <v>0</v>
      </c>
      <c r="N217" s="136">
        <f t="shared" si="78"/>
        <v>0</v>
      </c>
    </row>
    <row r="218" spans="1:14" ht="51" x14ac:dyDescent="0.2">
      <c r="A218" s="98" t="s">
        <v>97</v>
      </c>
      <c r="B218" s="132" t="s">
        <v>213</v>
      </c>
      <c r="C218" s="132" t="s">
        <v>144</v>
      </c>
      <c r="D218" s="132" t="s">
        <v>114</v>
      </c>
      <c r="E218" s="132" t="s">
        <v>234</v>
      </c>
      <c r="F218" s="132" t="s">
        <v>98</v>
      </c>
      <c r="G218" s="134">
        <v>492.41</v>
      </c>
      <c r="H218" s="134">
        <v>-492.41</v>
      </c>
      <c r="I218" s="134">
        <f>G218+H218</f>
        <v>0</v>
      </c>
      <c r="J218" s="134">
        <v>502.41</v>
      </c>
      <c r="K218" s="134">
        <v>-502.41</v>
      </c>
      <c r="L218" s="134">
        <f>J218+K218</f>
        <v>0</v>
      </c>
      <c r="M218" s="134"/>
      <c r="N218" s="136">
        <f t="shared" si="78"/>
        <v>0</v>
      </c>
    </row>
    <row r="219" spans="1:14" ht="51" x14ac:dyDescent="0.2">
      <c r="A219" s="95" t="s">
        <v>101</v>
      </c>
      <c r="B219" s="132" t="s">
        <v>213</v>
      </c>
      <c r="C219" s="132" t="s">
        <v>144</v>
      </c>
      <c r="D219" s="132" t="s">
        <v>114</v>
      </c>
      <c r="E219" s="132" t="s">
        <v>234</v>
      </c>
      <c r="F219" s="132" t="s">
        <v>102</v>
      </c>
      <c r="G219" s="134">
        <v>1</v>
      </c>
      <c r="H219" s="134">
        <v>-1</v>
      </c>
      <c r="I219" s="134">
        <f>G219+H219</f>
        <v>0</v>
      </c>
      <c r="J219" s="134">
        <v>1</v>
      </c>
      <c r="K219" s="134">
        <v>-1</v>
      </c>
      <c r="L219" s="134">
        <f>J219+K219</f>
        <v>0</v>
      </c>
      <c r="M219" s="134"/>
      <c r="N219" s="136">
        <f t="shared" si="78"/>
        <v>0</v>
      </c>
    </row>
    <row r="220" spans="1:14" ht="38.25" x14ac:dyDescent="0.2">
      <c r="A220" s="95" t="s">
        <v>103</v>
      </c>
      <c r="B220" s="132" t="s">
        <v>213</v>
      </c>
      <c r="C220" s="132" t="s">
        <v>144</v>
      </c>
      <c r="D220" s="132" t="s">
        <v>114</v>
      </c>
      <c r="E220" s="132" t="s">
        <v>234</v>
      </c>
      <c r="F220" s="132" t="s">
        <v>104</v>
      </c>
      <c r="G220" s="134">
        <v>278.58999999999997</v>
      </c>
      <c r="H220" s="134">
        <v>-278.58999999999997</v>
      </c>
      <c r="I220" s="134">
        <f>G220+H220</f>
        <v>0</v>
      </c>
      <c r="J220" s="134">
        <v>278.58999999999997</v>
      </c>
      <c r="K220" s="134">
        <v>-278.58999999999997</v>
      </c>
      <c r="L220" s="134">
        <f>J220+K220</f>
        <v>0</v>
      </c>
      <c r="M220" s="134"/>
      <c r="N220" s="136">
        <f t="shared" si="78"/>
        <v>0</v>
      </c>
    </row>
    <row r="221" spans="1:14" ht="89.25" x14ac:dyDescent="0.2">
      <c r="A221" s="94" t="s">
        <v>235</v>
      </c>
      <c r="B221" s="132" t="s">
        <v>213</v>
      </c>
      <c r="C221" s="132" t="s">
        <v>144</v>
      </c>
      <c r="D221" s="132" t="s">
        <v>114</v>
      </c>
      <c r="E221" s="132" t="s">
        <v>236</v>
      </c>
      <c r="F221" s="132"/>
      <c r="G221" s="134">
        <f>G222</f>
        <v>0.7</v>
      </c>
      <c r="H221" s="134">
        <f>H222</f>
        <v>-0.7</v>
      </c>
      <c r="I221" s="134">
        <f>G221+H221</f>
        <v>0</v>
      </c>
      <c r="J221" s="159">
        <f>J222</f>
        <v>0.7</v>
      </c>
      <c r="K221" s="159">
        <f>K222</f>
        <v>-0.7</v>
      </c>
      <c r="L221" s="134">
        <f>J221+K221</f>
        <v>0</v>
      </c>
      <c r="M221" s="159">
        <f>M222</f>
        <v>0</v>
      </c>
      <c r="N221" s="136">
        <f t="shared" si="78"/>
        <v>0</v>
      </c>
    </row>
    <row r="222" spans="1:14" ht="38.25" x14ac:dyDescent="0.2">
      <c r="A222" s="95" t="s">
        <v>103</v>
      </c>
      <c r="B222" s="132" t="s">
        <v>213</v>
      </c>
      <c r="C222" s="132" t="s">
        <v>144</v>
      </c>
      <c r="D222" s="132" t="s">
        <v>114</v>
      </c>
      <c r="E222" s="132" t="s">
        <v>236</v>
      </c>
      <c r="F222" s="132" t="s">
        <v>104</v>
      </c>
      <c r="G222" s="159">
        <v>0.7</v>
      </c>
      <c r="H222" s="134">
        <v>-0.7</v>
      </c>
      <c r="I222" s="134">
        <f>G222+H222</f>
        <v>0</v>
      </c>
      <c r="J222" s="159">
        <v>0.7</v>
      </c>
      <c r="K222" s="159">
        <v>-0.7</v>
      </c>
      <c r="L222" s="134">
        <f>J222+K222</f>
        <v>0</v>
      </c>
      <c r="M222" s="159"/>
      <c r="N222" s="136">
        <f t="shared" si="78"/>
        <v>0</v>
      </c>
    </row>
    <row r="223" spans="1:14" ht="25.5" x14ac:dyDescent="0.2">
      <c r="A223" s="53" t="s">
        <v>163</v>
      </c>
      <c r="B223" s="132" t="s">
        <v>213</v>
      </c>
      <c r="C223" s="132" t="s">
        <v>144</v>
      </c>
      <c r="D223" s="132" t="s">
        <v>114</v>
      </c>
      <c r="E223" s="132" t="s">
        <v>94</v>
      </c>
      <c r="F223" s="132"/>
      <c r="G223" s="159">
        <f>G226+G224</f>
        <v>13768.43</v>
      </c>
      <c r="H223" s="159">
        <f t="shared" ref="H223" si="96">H226+H224</f>
        <v>-2501.3999999999996</v>
      </c>
      <c r="I223" s="159">
        <f>I226+I224</f>
        <v>11267.029999999999</v>
      </c>
      <c r="J223" s="159">
        <f t="shared" ref="J223:M223" si="97">J226+J224</f>
        <v>12158.369999999999</v>
      </c>
      <c r="K223" s="159">
        <f t="shared" si="97"/>
        <v>-12158.369999999999</v>
      </c>
      <c r="L223" s="159">
        <f t="shared" si="97"/>
        <v>6.2527760746888816E-13</v>
      </c>
      <c r="M223" s="159">
        <f t="shared" si="97"/>
        <v>0</v>
      </c>
      <c r="N223" s="136">
        <f t="shared" si="78"/>
        <v>6.2527760746888816E-13</v>
      </c>
    </row>
    <row r="224" spans="1:14" ht="25.5" x14ac:dyDescent="0.2">
      <c r="A224" s="53" t="s">
        <v>580</v>
      </c>
      <c r="B224" s="132" t="s">
        <v>213</v>
      </c>
      <c r="C224" s="132" t="s">
        <v>144</v>
      </c>
      <c r="D224" s="132" t="s">
        <v>114</v>
      </c>
      <c r="E224" s="132" t="s">
        <v>217</v>
      </c>
      <c r="F224" s="132"/>
      <c r="G224" s="159">
        <f t="shared" ref="G224:M224" si="98">G225</f>
        <v>0</v>
      </c>
      <c r="H224" s="159">
        <f t="shared" si="98"/>
        <v>4058.87</v>
      </c>
      <c r="I224" s="159">
        <f t="shared" si="98"/>
        <v>4058.87</v>
      </c>
      <c r="J224" s="159">
        <f t="shared" si="98"/>
        <v>0</v>
      </c>
      <c r="K224" s="159">
        <f t="shared" si="98"/>
        <v>0</v>
      </c>
      <c r="L224" s="159">
        <f t="shared" si="98"/>
        <v>0</v>
      </c>
      <c r="M224" s="159">
        <f t="shared" si="98"/>
        <v>0</v>
      </c>
      <c r="N224" s="136">
        <f t="shared" si="78"/>
        <v>0</v>
      </c>
    </row>
    <row r="225" spans="1:14" ht="51" x14ac:dyDescent="0.2">
      <c r="A225" s="98" t="s">
        <v>97</v>
      </c>
      <c r="B225" s="132" t="s">
        <v>213</v>
      </c>
      <c r="C225" s="132" t="s">
        <v>144</v>
      </c>
      <c r="D225" s="132" t="s">
        <v>114</v>
      </c>
      <c r="E225" s="132" t="s">
        <v>217</v>
      </c>
      <c r="F225" s="132" t="s">
        <v>98</v>
      </c>
      <c r="G225" s="159"/>
      <c r="H225" s="134">
        <v>4058.87</v>
      </c>
      <c r="I225" s="134">
        <f>G225+H225</f>
        <v>4058.87</v>
      </c>
      <c r="J225" s="159"/>
      <c r="K225" s="159"/>
      <c r="L225" s="134">
        <f>J225+K225</f>
        <v>0</v>
      </c>
      <c r="M225" s="159"/>
      <c r="N225" s="136">
        <f t="shared" si="78"/>
        <v>0</v>
      </c>
    </row>
    <row r="226" spans="1:14" x14ac:dyDescent="0.2">
      <c r="A226" s="53" t="s">
        <v>95</v>
      </c>
      <c r="B226" s="132" t="s">
        <v>213</v>
      </c>
      <c r="C226" s="132" t="s">
        <v>144</v>
      </c>
      <c r="D226" s="132" t="s">
        <v>114</v>
      </c>
      <c r="E226" s="132" t="s">
        <v>96</v>
      </c>
      <c r="F226" s="132"/>
      <c r="G226" s="134">
        <f>G227+G228+G229+G230+G231+G232</f>
        <v>13768.43</v>
      </c>
      <c r="H226" s="134">
        <f t="shared" ref="H226:M226" si="99">H227+H228+H229+H230+H231+H232</f>
        <v>-6560.2699999999995</v>
      </c>
      <c r="I226" s="134">
        <f>I227+I228+I229+I230+I231+I232</f>
        <v>7208.16</v>
      </c>
      <c r="J226" s="134">
        <f t="shared" si="99"/>
        <v>12158.369999999999</v>
      </c>
      <c r="K226" s="134">
        <f t="shared" si="99"/>
        <v>-12158.369999999999</v>
      </c>
      <c r="L226" s="134">
        <f t="shared" si="99"/>
        <v>6.2527760746888816E-13</v>
      </c>
      <c r="M226" s="134">
        <f t="shared" si="99"/>
        <v>0</v>
      </c>
      <c r="N226" s="136">
        <f t="shared" si="78"/>
        <v>6.2527760746888816E-13</v>
      </c>
    </row>
    <row r="227" spans="1:14" ht="51" x14ac:dyDescent="0.2">
      <c r="A227" s="98" t="s">
        <v>97</v>
      </c>
      <c r="B227" s="132" t="s">
        <v>213</v>
      </c>
      <c r="C227" s="132" t="s">
        <v>144</v>
      </c>
      <c r="D227" s="132" t="s">
        <v>114</v>
      </c>
      <c r="E227" s="132" t="s">
        <v>96</v>
      </c>
      <c r="F227" s="132" t="s">
        <v>98</v>
      </c>
      <c r="G227" s="134">
        <v>11178.9</v>
      </c>
      <c r="H227" s="134">
        <f>-4000.72+29.98</f>
        <v>-3970.74</v>
      </c>
      <c r="I227" s="134">
        <f t="shared" ref="I227:I238" si="100">G227+H227</f>
        <v>7208.16</v>
      </c>
      <c r="J227" s="134">
        <v>11178.9</v>
      </c>
      <c r="K227" s="134">
        <v>-11178.9</v>
      </c>
      <c r="L227" s="134">
        <f t="shared" ref="L227:L238" si="101">J227+K227</f>
        <v>0</v>
      </c>
      <c r="M227" s="134"/>
      <c r="N227" s="136">
        <f t="shared" si="78"/>
        <v>0</v>
      </c>
    </row>
    <row r="228" spans="1:14" ht="51" x14ac:dyDescent="0.2">
      <c r="A228" s="95" t="s">
        <v>101</v>
      </c>
      <c r="B228" s="132" t="s">
        <v>213</v>
      </c>
      <c r="C228" s="132" t="s">
        <v>144</v>
      </c>
      <c r="D228" s="132" t="s">
        <v>114</v>
      </c>
      <c r="E228" s="132" t="s">
        <v>96</v>
      </c>
      <c r="F228" s="132" t="s">
        <v>102</v>
      </c>
      <c r="G228" s="134">
        <v>100.6</v>
      </c>
      <c r="H228" s="134">
        <v>-100.6</v>
      </c>
      <c r="I228" s="134">
        <f t="shared" si="100"/>
        <v>0</v>
      </c>
      <c r="J228" s="134">
        <v>100.6</v>
      </c>
      <c r="K228" s="134">
        <v>-100.6</v>
      </c>
      <c r="L228" s="134">
        <f t="shared" si="101"/>
        <v>0</v>
      </c>
      <c r="M228" s="134"/>
      <c r="N228" s="136">
        <f t="shared" si="78"/>
        <v>0</v>
      </c>
    </row>
    <row r="229" spans="1:14" ht="38.25" x14ac:dyDescent="0.2">
      <c r="A229" s="99" t="s">
        <v>106</v>
      </c>
      <c r="B229" s="132" t="s">
        <v>213</v>
      </c>
      <c r="C229" s="132" t="s">
        <v>144</v>
      </c>
      <c r="D229" s="132" t="s">
        <v>114</v>
      </c>
      <c r="E229" s="132" t="s">
        <v>96</v>
      </c>
      <c r="F229" s="132" t="s">
        <v>107</v>
      </c>
      <c r="G229" s="134">
        <v>143.30000000000001</v>
      </c>
      <c r="H229" s="134">
        <v>-143.30000000000001</v>
      </c>
      <c r="I229" s="134">
        <f t="shared" si="100"/>
        <v>0</v>
      </c>
      <c r="J229" s="134">
        <v>143.30000000000001</v>
      </c>
      <c r="K229" s="134">
        <v>-143.30000000000001</v>
      </c>
      <c r="L229" s="134">
        <f t="shared" si="101"/>
        <v>0</v>
      </c>
      <c r="M229" s="134"/>
      <c r="N229" s="136">
        <f t="shared" si="78"/>
        <v>0</v>
      </c>
    </row>
    <row r="230" spans="1:14" ht="38.25" x14ac:dyDescent="0.2">
      <c r="A230" s="95" t="s">
        <v>103</v>
      </c>
      <c r="B230" s="132" t="s">
        <v>213</v>
      </c>
      <c r="C230" s="132" t="s">
        <v>144</v>
      </c>
      <c r="D230" s="132" t="s">
        <v>114</v>
      </c>
      <c r="E230" s="132" t="s">
        <v>96</v>
      </c>
      <c r="F230" s="132" t="s">
        <v>104</v>
      </c>
      <c r="G230" s="134">
        <v>2345.63</v>
      </c>
      <c r="H230" s="134">
        <v>-2345.63</v>
      </c>
      <c r="I230" s="134">
        <f t="shared" si="100"/>
        <v>0</v>
      </c>
      <c r="J230" s="134">
        <f>5587.52-5472.2</f>
        <v>115.32000000000062</v>
      </c>
      <c r="K230" s="134">
        <v>-115.32</v>
      </c>
      <c r="L230" s="134">
        <f t="shared" si="101"/>
        <v>6.2527760746888816E-13</v>
      </c>
      <c r="M230" s="134"/>
      <c r="N230" s="136">
        <f t="shared" si="78"/>
        <v>6.2527760746888816E-13</v>
      </c>
    </row>
    <row r="231" spans="1:14" ht="38.25" x14ac:dyDescent="0.2">
      <c r="A231" s="57" t="s">
        <v>237</v>
      </c>
      <c r="B231" s="132" t="s">
        <v>213</v>
      </c>
      <c r="C231" s="132" t="s">
        <v>144</v>
      </c>
      <c r="D231" s="132" t="s">
        <v>114</v>
      </c>
      <c r="E231" s="132" t="s">
        <v>96</v>
      </c>
      <c r="F231" s="132" t="s">
        <v>109</v>
      </c>
      <c r="G231" s="134">
        <v>0</v>
      </c>
      <c r="H231" s="134"/>
      <c r="I231" s="134">
        <f t="shared" si="100"/>
        <v>0</v>
      </c>
      <c r="J231" s="134">
        <v>360.41</v>
      </c>
      <c r="K231" s="134">
        <v>-360.41</v>
      </c>
      <c r="L231" s="134">
        <f t="shared" si="101"/>
        <v>0</v>
      </c>
      <c r="M231" s="134"/>
      <c r="N231" s="136">
        <f t="shared" si="78"/>
        <v>0</v>
      </c>
    </row>
    <row r="232" spans="1:14" s="138" customFormat="1" ht="25.5" x14ac:dyDescent="0.2">
      <c r="A232" s="104" t="s">
        <v>110</v>
      </c>
      <c r="B232" s="162" t="s">
        <v>213</v>
      </c>
      <c r="C232" s="162" t="s">
        <v>144</v>
      </c>
      <c r="D232" s="162" t="s">
        <v>114</v>
      </c>
      <c r="E232" s="162" t="s">
        <v>96</v>
      </c>
      <c r="F232" s="162" t="s">
        <v>111</v>
      </c>
      <c r="G232" s="134">
        <v>0</v>
      </c>
      <c r="H232" s="134"/>
      <c r="I232" s="134">
        <f t="shared" si="100"/>
        <v>0</v>
      </c>
      <c r="J232" s="134">
        <v>259.83999999999997</v>
      </c>
      <c r="K232" s="134">
        <v>-259.83999999999997</v>
      </c>
      <c r="L232" s="134">
        <f t="shared" si="101"/>
        <v>0</v>
      </c>
      <c r="M232" s="134"/>
      <c r="N232" s="136">
        <f t="shared" si="78"/>
        <v>0</v>
      </c>
    </row>
    <row r="233" spans="1:14" ht="38.25" x14ac:dyDescent="0.2">
      <c r="A233" s="101" t="s">
        <v>147</v>
      </c>
      <c r="B233" s="132" t="s">
        <v>213</v>
      </c>
      <c r="C233" s="132" t="s">
        <v>144</v>
      </c>
      <c r="D233" s="132" t="s">
        <v>148</v>
      </c>
      <c r="E233" s="132"/>
      <c r="F233" s="132"/>
      <c r="G233" s="134">
        <f>G234</f>
        <v>773.01</v>
      </c>
      <c r="H233" s="134">
        <f>H234</f>
        <v>65.06</v>
      </c>
      <c r="I233" s="134">
        <f t="shared" si="100"/>
        <v>838.06999999999994</v>
      </c>
      <c r="J233" s="134">
        <f>J234</f>
        <v>773.01</v>
      </c>
      <c r="K233" s="134">
        <f>K234</f>
        <v>-773.01</v>
      </c>
      <c r="L233" s="134">
        <f t="shared" si="101"/>
        <v>0</v>
      </c>
      <c r="M233" s="134">
        <f>M234</f>
        <v>0</v>
      </c>
      <c r="N233" s="136">
        <f t="shared" si="78"/>
        <v>0</v>
      </c>
    </row>
    <row r="234" spans="1:14" ht="51" x14ac:dyDescent="0.2">
      <c r="A234" s="101" t="s">
        <v>146</v>
      </c>
      <c r="B234" s="132" t="s">
        <v>213</v>
      </c>
      <c r="C234" s="132" t="s">
        <v>144</v>
      </c>
      <c r="D234" s="132" t="s">
        <v>148</v>
      </c>
      <c r="E234" s="132" t="s">
        <v>94</v>
      </c>
      <c r="F234" s="132"/>
      <c r="G234" s="134">
        <f>G235+G236+G237+G238</f>
        <v>773.01</v>
      </c>
      <c r="H234" s="134">
        <f>H235+H236+H237+H238</f>
        <v>65.06</v>
      </c>
      <c r="I234" s="134">
        <f t="shared" si="100"/>
        <v>838.06999999999994</v>
      </c>
      <c r="J234" s="134">
        <f>J235+J236+J237+J238</f>
        <v>773.01</v>
      </c>
      <c r="K234" s="134">
        <f>K235+K236+K237+K238</f>
        <v>-773.01</v>
      </c>
      <c r="L234" s="134">
        <f t="shared" si="101"/>
        <v>0</v>
      </c>
      <c r="M234" s="134">
        <f>M235+M236+M237+M238</f>
        <v>0</v>
      </c>
      <c r="N234" s="136">
        <f t="shared" si="78"/>
        <v>0</v>
      </c>
    </row>
    <row r="235" spans="1:14" ht="51" x14ac:dyDescent="0.2">
      <c r="A235" s="98" t="s">
        <v>97</v>
      </c>
      <c r="B235" s="132" t="s">
        <v>213</v>
      </c>
      <c r="C235" s="132" t="s">
        <v>144</v>
      </c>
      <c r="D235" s="132" t="s">
        <v>148</v>
      </c>
      <c r="E235" s="132" t="s">
        <v>96</v>
      </c>
      <c r="F235" s="132" t="s">
        <v>98</v>
      </c>
      <c r="G235" s="134">
        <v>773.01</v>
      </c>
      <c r="H235" s="134">
        <v>55.06</v>
      </c>
      <c r="I235" s="134">
        <f t="shared" si="100"/>
        <v>828.06999999999994</v>
      </c>
      <c r="J235" s="134">
        <v>773.01</v>
      </c>
      <c r="K235" s="134">
        <v>-773.01</v>
      </c>
      <c r="L235" s="134">
        <f t="shared" si="101"/>
        <v>0</v>
      </c>
      <c r="M235" s="134"/>
      <c r="N235" s="136">
        <f t="shared" si="78"/>
        <v>0</v>
      </c>
    </row>
    <row r="236" spans="1:14" ht="51" hidden="1" x14ac:dyDescent="0.2">
      <c r="A236" s="95" t="s">
        <v>101</v>
      </c>
      <c r="B236" s="132" t="s">
        <v>213</v>
      </c>
      <c r="C236" s="132" t="s">
        <v>144</v>
      </c>
      <c r="D236" s="132" t="s">
        <v>148</v>
      </c>
      <c r="E236" s="132" t="s">
        <v>96</v>
      </c>
      <c r="F236" s="132" t="s">
        <v>102</v>
      </c>
      <c r="G236" s="134"/>
      <c r="H236" s="134"/>
      <c r="I236" s="134">
        <f t="shared" si="100"/>
        <v>0</v>
      </c>
      <c r="J236" s="134"/>
      <c r="K236" s="134"/>
      <c r="L236" s="134">
        <f t="shared" si="101"/>
        <v>0</v>
      </c>
      <c r="M236" s="134"/>
      <c r="N236" s="136">
        <f t="shared" si="78"/>
        <v>0</v>
      </c>
    </row>
    <row r="237" spans="1:14" ht="38.25" hidden="1" x14ac:dyDescent="0.2">
      <c r="A237" s="99" t="s">
        <v>106</v>
      </c>
      <c r="B237" s="132" t="s">
        <v>213</v>
      </c>
      <c r="C237" s="132" t="s">
        <v>144</v>
      </c>
      <c r="D237" s="132" t="s">
        <v>148</v>
      </c>
      <c r="E237" s="132" t="s">
        <v>96</v>
      </c>
      <c r="F237" s="132" t="s">
        <v>107</v>
      </c>
      <c r="G237" s="134"/>
      <c r="H237" s="134"/>
      <c r="I237" s="134">
        <f t="shared" si="100"/>
        <v>0</v>
      </c>
      <c r="J237" s="134"/>
      <c r="K237" s="134"/>
      <c r="L237" s="134">
        <f t="shared" si="101"/>
        <v>0</v>
      </c>
      <c r="M237" s="134"/>
      <c r="N237" s="136">
        <f t="shared" si="78"/>
        <v>0</v>
      </c>
    </row>
    <row r="238" spans="1:14" ht="38.25" x14ac:dyDescent="0.2">
      <c r="A238" s="95" t="s">
        <v>103</v>
      </c>
      <c r="B238" s="132" t="s">
        <v>213</v>
      </c>
      <c r="C238" s="132" t="s">
        <v>144</v>
      </c>
      <c r="D238" s="132" t="s">
        <v>148</v>
      </c>
      <c r="E238" s="132" t="s">
        <v>96</v>
      </c>
      <c r="F238" s="132" t="s">
        <v>104</v>
      </c>
      <c r="G238" s="134">
        <v>0</v>
      </c>
      <c r="H238" s="134">
        <v>10</v>
      </c>
      <c r="I238" s="134">
        <f t="shared" si="100"/>
        <v>10</v>
      </c>
      <c r="J238" s="134"/>
      <c r="K238" s="134"/>
      <c r="L238" s="134">
        <f t="shared" si="101"/>
        <v>0</v>
      </c>
      <c r="M238" s="134"/>
      <c r="N238" s="136">
        <f t="shared" si="78"/>
        <v>0</v>
      </c>
    </row>
    <row r="239" spans="1:14" x14ac:dyDescent="0.2">
      <c r="A239" s="53" t="s">
        <v>155</v>
      </c>
      <c r="B239" s="132" t="s">
        <v>213</v>
      </c>
      <c r="C239" s="132" t="s">
        <v>144</v>
      </c>
      <c r="D239" s="132" t="s">
        <v>156</v>
      </c>
      <c r="E239" s="132"/>
      <c r="F239" s="132"/>
      <c r="G239" s="134">
        <f>G255+G257+G265+G261+G240+G248+G282+G269</f>
        <v>6642.8899999999994</v>
      </c>
      <c r="H239" s="134">
        <f t="shared" ref="H239:M239" si="102">H255+H257+H265+H261+H240+H248+H282+H269</f>
        <v>4215.9530000000013</v>
      </c>
      <c r="I239" s="134">
        <f t="shared" si="102"/>
        <v>10858.843000000001</v>
      </c>
      <c r="J239" s="134">
        <f t="shared" si="102"/>
        <v>7128.8899999999994</v>
      </c>
      <c r="K239" s="134">
        <f t="shared" si="102"/>
        <v>3606.4530000000013</v>
      </c>
      <c r="L239" s="134">
        <f t="shared" si="102"/>
        <v>10735.343000000001</v>
      </c>
      <c r="M239" s="134">
        <f t="shared" si="102"/>
        <v>10735.343000000001</v>
      </c>
      <c r="N239" s="136">
        <f t="shared" si="78"/>
        <v>0</v>
      </c>
    </row>
    <row r="240" spans="1:14" ht="25.5" x14ac:dyDescent="0.2">
      <c r="A240" s="108" t="s">
        <v>238</v>
      </c>
      <c r="B240" s="132" t="s">
        <v>213</v>
      </c>
      <c r="C240" s="132" t="s">
        <v>144</v>
      </c>
      <c r="D240" s="132" t="s">
        <v>156</v>
      </c>
      <c r="E240" s="132" t="s">
        <v>239</v>
      </c>
      <c r="F240" s="132"/>
      <c r="G240" s="134">
        <f>G241</f>
        <v>0</v>
      </c>
      <c r="H240" s="134">
        <f t="shared" ref="H240:M241" si="103">H241</f>
        <v>617.20000000000005</v>
      </c>
      <c r="I240" s="134">
        <f t="shared" si="103"/>
        <v>617.20000000000005</v>
      </c>
      <c r="J240" s="134">
        <f t="shared" si="103"/>
        <v>0</v>
      </c>
      <c r="K240" s="134">
        <f t="shared" si="103"/>
        <v>617.20000000000005</v>
      </c>
      <c r="L240" s="134">
        <f t="shared" si="103"/>
        <v>617.20000000000005</v>
      </c>
      <c r="M240" s="134">
        <f t="shared" si="103"/>
        <v>617.20000000000005</v>
      </c>
      <c r="N240" s="136">
        <f t="shared" si="78"/>
        <v>0</v>
      </c>
    </row>
    <row r="241" spans="1:14" ht="38.25" x14ac:dyDescent="0.2">
      <c r="A241" s="108" t="s">
        <v>240</v>
      </c>
      <c r="B241" s="132" t="s">
        <v>213</v>
      </c>
      <c r="C241" s="132" t="s">
        <v>144</v>
      </c>
      <c r="D241" s="132" t="s">
        <v>156</v>
      </c>
      <c r="E241" s="132" t="s">
        <v>241</v>
      </c>
      <c r="F241" s="132"/>
      <c r="G241" s="134">
        <f>G242</f>
        <v>0</v>
      </c>
      <c r="H241" s="134">
        <f t="shared" si="103"/>
        <v>617.20000000000005</v>
      </c>
      <c r="I241" s="134">
        <f t="shared" si="103"/>
        <v>617.20000000000005</v>
      </c>
      <c r="J241" s="134">
        <f t="shared" si="103"/>
        <v>0</v>
      </c>
      <c r="K241" s="134">
        <f t="shared" si="103"/>
        <v>617.20000000000005</v>
      </c>
      <c r="L241" s="134">
        <f t="shared" si="103"/>
        <v>617.20000000000005</v>
      </c>
      <c r="M241" s="134">
        <f t="shared" si="103"/>
        <v>617.20000000000005</v>
      </c>
      <c r="N241" s="136">
        <f t="shared" si="78"/>
        <v>0</v>
      </c>
    </row>
    <row r="242" spans="1:14" ht="63.75" x14ac:dyDescent="0.2">
      <c r="A242" s="108" t="s">
        <v>242</v>
      </c>
      <c r="B242" s="132" t="s">
        <v>213</v>
      </c>
      <c r="C242" s="132" t="s">
        <v>144</v>
      </c>
      <c r="D242" s="132" t="s">
        <v>156</v>
      </c>
      <c r="E242" s="132" t="s">
        <v>243</v>
      </c>
      <c r="F242" s="132"/>
      <c r="G242" s="134">
        <f>G243+G244+G245+G246+G247</f>
        <v>0</v>
      </c>
      <c r="H242" s="134">
        <f t="shared" ref="H242:M242" si="104">H243+H244+H245+H246+H247</f>
        <v>617.20000000000005</v>
      </c>
      <c r="I242" s="134">
        <f t="shared" si="104"/>
        <v>617.20000000000005</v>
      </c>
      <c r="J242" s="134">
        <f t="shared" si="104"/>
        <v>0</v>
      </c>
      <c r="K242" s="134">
        <f t="shared" si="104"/>
        <v>617.20000000000005</v>
      </c>
      <c r="L242" s="134">
        <f t="shared" si="104"/>
        <v>617.20000000000005</v>
      </c>
      <c r="M242" s="134">
        <f t="shared" si="104"/>
        <v>617.20000000000005</v>
      </c>
      <c r="N242" s="136">
        <f t="shared" ref="N242:N342" si="105">L242-M242</f>
        <v>0</v>
      </c>
    </row>
    <row r="243" spans="1:14" ht="51" x14ac:dyDescent="0.2">
      <c r="A243" s="190" t="s">
        <v>97</v>
      </c>
      <c r="B243" s="132" t="s">
        <v>213</v>
      </c>
      <c r="C243" s="132" t="s">
        <v>144</v>
      </c>
      <c r="D243" s="132" t="s">
        <v>156</v>
      </c>
      <c r="E243" s="132" t="s">
        <v>243</v>
      </c>
      <c r="F243" s="132" t="s">
        <v>98</v>
      </c>
      <c r="G243" s="134"/>
      <c r="H243" s="134">
        <f>454.56+12.2</f>
        <v>466.76</v>
      </c>
      <c r="I243" s="134">
        <f>G243+H243</f>
        <v>466.76</v>
      </c>
      <c r="J243" s="134"/>
      <c r="K243" s="134">
        <f>454.56+12.2</f>
        <v>466.76</v>
      </c>
      <c r="L243" s="134">
        <f>J243+K243</f>
        <v>466.76</v>
      </c>
      <c r="M243" s="134">
        <f>454.56+12.2</f>
        <v>466.76</v>
      </c>
      <c r="N243" s="136">
        <f t="shared" si="105"/>
        <v>0</v>
      </c>
    </row>
    <row r="244" spans="1:14" ht="51" x14ac:dyDescent="0.2">
      <c r="A244" s="190" t="s">
        <v>101</v>
      </c>
      <c r="B244" s="132" t="s">
        <v>213</v>
      </c>
      <c r="C244" s="132" t="s">
        <v>144</v>
      </c>
      <c r="D244" s="132" t="s">
        <v>156</v>
      </c>
      <c r="E244" s="132" t="s">
        <v>243</v>
      </c>
      <c r="F244" s="132" t="s">
        <v>102</v>
      </c>
      <c r="G244" s="134"/>
      <c r="H244" s="134">
        <v>1</v>
      </c>
      <c r="I244" s="134">
        <f>G244+H244</f>
        <v>1</v>
      </c>
      <c r="J244" s="134"/>
      <c r="K244" s="134">
        <v>1</v>
      </c>
      <c r="L244" s="134">
        <f>J244+K244</f>
        <v>1</v>
      </c>
      <c r="M244" s="134">
        <v>1</v>
      </c>
      <c r="N244" s="136">
        <f t="shared" si="105"/>
        <v>0</v>
      </c>
    </row>
    <row r="245" spans="1:14" ht="76.5" hidden="1" x14ac:dyDescent="0.2">
      <c r="A245" s="190" t="s">
        <v>231</v>
      </c>
      <c r="B245" s="132" t="s">
        <v>213</v>
      </c>
      <c r="C245" s="132" t="s">
        <v>144</v>
      </c>
      <c r="D245" s="132" t="s">
        <v>156</v>
      </c>
      <c r="E245" s="132" t="s">
        <v>243</v>
      </c>
      <c r="F245" s="132" t="s">
        <v>232</v>
      </c>
      <c r="G245" s="134"/>
      <c r="H245" s="134"/>
      <c r="I245" s="134">
        <f>G245+H245</f>
        <v>0</v>
      </c>
      <c r="J245" s="134"/>
      <c r="K245" s="134"/>
      <c r="L245" s="134">
        <f>J245+K245</f>
        <v>0</v>
      </c>
      <c r="M245" s="134"/>
      <c r="N245" s="136">
        <f t="shared" si="105"/>
        <v>0</v>
      </c>
    </row>
    <row r="246" spans="1:14" ht="38.25" hidden="1" x14ac:dyDescent="0.2">
      <c r="A246" s="191" t="s">
        <v>106</v>
      </c>
      <c r="B246" s="132" t="s">
        <v>213</v>
      </c>
      <c r="C246" s="132" t="s">
        <v>144</v>
      </c>
      <c r="D246" s="132" t="s">
        <v>156</v>
      </c>
      <c r="E246" s="132" t="s">
        <v>243</v>
      </c>
      <c r="F246" s="132" t="s">
        <v>107</v>
      </c>
      <c r="G246" s="134"/>
      <c r="H246" s="134"/>
      <c r="I246" s="134">
        <f>G246+H246</f>
        <v>0</v>
      </c>
      <c r="J246" s="134"/>
      <c r="K246" s="134"/>
      <c r="L246" s="134">
        <f>J246+K246</f>
        <v>0</v>
      </c>
      <c r="M246" s="134"/>
      <c r="N246" s="136">
        <f t="shared" si="105"/>
        <v>0</v>
      </c>
    </row>
    <row r="247" spans="1:14" ht="38.25" x14ac:dyDescent="0.2">
      <c r="A247" s="190" t="s">
        <v>103</v>
      </c>
      <c r="B247" s="132" t="s">
        <v>213</v>
      </c>
      <c r="C247" s="132" t="s">
        <v>144</v>
      </c>
      <c r="D247" s="132" t="s">
        <v>156</v>
      </c>
      <c r="E247" s="132" t="s">
        <v>243</v>
      </c>
      <c r="F247" s="132" t="s">
        <v>104</v>
      </c>
      <c r="G247" s="134"/>
      <c r="H247" s="134">
        <v>149.44</v>
      </c>
      <c r="I247" s="134">
        <f>G247+H247</f>
        <v>149.44</v>
      </c>
      <c r="J247" s="134"/>
      <c r="K247" s="134">
        <v>149.44</v>
      </c>
      <c r="L247" s="134">
        <f>J247+K247</f>
        <v>149.44</v>
      </c>
      <c r="M247" s="134">
        <v>149.44</v>
      </c>
      <c r="N247" s="136">
        <f t="shared" si="105"/>
        <v>0</v>
      </c>
    </row>
    <row r="248" spans="1:14" ht="51" x14ac:dyDescent="0.2">
      <c r="A248" s="108" t="s">
        <v>171</v>
      </c>
      <c r="B248" s="132" t="s">
        <v>213</v>
      </c>
      <c r="C248" s="132" t="s">
        <v>144</v>
      </c>
      <c r="D248" s="132" t="s">
        <v>156</v>
      </c>
      <c r="E248" s="132" t="s">
        <v>172</v>
      </c>
      <c r="F248" s="132"/>
      <c r="G248" s="134">
        <f>G249</f>
        <v>0</v>
      </c>
      <c r="H248" s="134">
        <f t="shared" ref="H248:M248" si="106">H249</f>
        <v>262.60000000000002</v>
      </c>
      <c r="I248" s="134">
        <f t="shared" si="106"/>
        <v>262.60000000000002</v>
      </c>
      <c r="J248" s="134">
        <f t="shared" si="106"/>
        <v>0</v>
      </c>
      <c r="K248" s="134">
        <f t="shared" si="106"/>
        <v>262.60000000000002</v>
      </c>
      <c r="L248" s="134">
        <f t="shared" si="106"/>
        <v>262.60000000000002</v>
      </c>
      <c r="M248" s="134">
        <f t="shared" si="106"/>
        <v>262.60000000000002</v>
      </c>
      <c r="N248" s="136">
        <f t="shared" si="105"/>
        <v>0</v>
      </c>
    </row>
    <row r="249" spans="1:14" ht="89.25" x14ac:dyDescent="0.2">
      <c r="A249" s="108" t="s">
        <v>173</v>
      </c>
      <c r="B249" s="132" t="s">
        <v>213</v>
      </c>
      <c r="C249" s="132" t="s">
        <v>144</v>
      </c>
      <c r="D249" s="132" t="s">
        <v>156</v>
      </c>
      <c r="E249" s="132" t="s">
        <v>174</v>
      </c>
      <c r="F249" s="132"/>
      <c r="G249" s="134">
        <f>G250+G253</f>
        <v>0</v>
      </c>
      <c r="H249" s="134">
        <f t="shared" ref="H249:M249" si="107">H250+H253</f>
        <v>262.60000000000002</v>
      </c>
      <c r="I249" s="134">
        <f t="shared" si="107"/>
        <v>262.60000000000002</v>
      </c>
      <c r="J249" s="134">
        <f t="shared" si="107"/>
        <v>0</v>
      </c>
      <c r="K249" s="134">
        <f t="shared" si="107"/>
        <v>262.60000000000002</v>
      </c>
      <c r="L249" s="134">
        <f t="shared" si="107"/>
        <v>262.60000000000002</v>
      </c>
      <c r="M249" s="134">
        <f t="shared" si="107"/>
        <v>262.60000000000002</v>
      </c>
      <c r="N249" s="136">
        <f t="shared" si="105"/>
        <v>0</v>
      </c>
    </row>
    <row r="250" spans="1:14" ht="140.25" x14ac:dyDescent="0.2">
      <c r="A250" s="108" t="s">
        <v>244</v>
      </c>
      <c r="B250" s="132" t="s">
        <v>213</v>
      </c>
      <c r="C250" s="132" t="s">
        <v>144</v>
      </c>
      <c r="D250" s="132" t="s">
        <v>156</v>
      </c>
      <c r="E250" s="132" t="s">
        <v>245</v>
      </c>
      <c r="F250" s="132"/>
      <c r="G250" s="134">
        <f>G251+G252</f>
        <v>0</v>
      </c>
      <c r="H250" s="134">
        <f t="shared" ref="H250:M250" si="108">H251+H252</f>
        <v>51</v>
      </c>
      <c r="I250" s="134">
        <f t="shared" si="108"/>
        <v>51</v>
      </c>
      <c r="J250" s="134">
        <f t="shared" si="108"/>
        <v>0</v>
      </c>
      <c r="K250" s="134">
        <f t="shared" si="108"/>
        <v>51</v>
      </c>
      <c r="L250" s="134">
        <f t="shared" si="108"/>
        <v>51</v>
      </c>
      <c r="M250" s="134">
        <f t="shared" si="108"/>
        <v>51</v>
      </c>
      <c r="N250" s="136">
        <f t="shared" si="105"/>
        <v>0</v>
      </c>
    </row>
    <row r="251" spans="1:14" ht="38.25" hidden="1" x14ac:dyDescent="0.2">
      <c r="A251" s="99" t="s">
        <v>106</v>
      </c>
      <c r="B251" s="132" t="s">
        <v>213</v>
      </c>
      <c r="C251" s="132" t="s">
        <v>144</v>
      </c>
      <c r="D251" s="132" t="s">
        <v>156</v>
      </c>
      <c r="E251" s="132" t="s">
        <v>245</v>
      </c>
      <c r="F251" s="132" t="s">
        <v>107</v>
      </c>
      <c r="G251" s="134"/>
      <c r="H251" s="134"/>
      <c r="I251" s="134">
        <f>G251+H251</f>
        <v>0</v>
      </c>
      <c r="J251" s="134"/>
      <c r="K251" s="134"/>
      <c r="L251" s="134">
        <f>J251+K251</f>
        <v>0</v>
      </c>
      <c r="M251" s="134"/>
      <c r="N251" s="136">
        <f t="shared" si="105"/>
        <v>0</v>
      </c>
    </row>
    <row r="252" spans="1:14" ht="38.25" x14ac:dyDescent="0.2">
      <c r="A252" s="95" t="s">
        <v>103</v>
      </c>
      <c r="B252" s="132" t="s">
        <v>213</v>
      </c>
      <c r="C252" s="132" t="s">
        <v>144</v>
      </c>
      <c r="D252" s="132" t="s">
        <v>156</v>
      </c>
      <c r="E252" s="132" t="s">
        <v>245</v>
      </c>
      <c r="F252" s="132" t="s">
        <v>104</v>
      </c>
      <c r="G252" s="134"/>
      <c r="H252" s="134">
        <v>51</v>
      </c>
      <c r="I252" s="134">
        <f>G252+H252</f>
        <v>51</v>
      </c>
      <c r="J252" s="134"/>
      <c r="K252" s="134">
        <v>51</v>
      </c>
      <c r="L252" s="134">
        <f>J252+K252</f>
        <v>51</v>
      </c>
      <c r="M252" s="134">
        <v>51</v>
      </c>
      <c r="N252" s="136">
        <f t="shared" si="105"/>
        <v>0</v>
      </c>
    </row>
    <row r="253" spans="1:14" ht="178.5" x14ac:dyDescent="0.2">
      <c r="A253" s="108" t="s">
        <v>246</v>
      </c>
      <c r="B253" s="132" t="s">
        <v>213</v>
      </c>
      <c r="C253" s="132" t="s">
        <v>144</v>
      </c>
      <c r="D253" s="132" t="s">
        <v>156</v>
      </c>
      <c r="E253" s="132" t="s">
        <v>247</v>
      </c>
      <c r="F253" s="132"/>
      <c r="G253" s="134">
        <f t="shared" ref="G253:M253" si="109">G254</f>
        <v>0</v>
      </c>
      <c r="H253" s="134">
        <f t="shared" si="109"/>
        <v>211.6</v>
      </c>
      <c r="I253" s="134">
        <f t="shared" si="109"/>
        <v>211.6</v>
      </c>
      <c r="J253" s="134">
        <f t="shared" si="109"/>
        <v>0</v>
      </c>
      <c r="K253" s="134">
        <f t="shared" si="109"/>
        <v>211.6</v>
      </c>
      <c r="L253" s="134">
        <f t="shared" si="109"/>
        <v>211.6</v>
      </c>
      <c r="M253" s="134">
        <f t="shared" si="109"/>
        <v>211.6</v>
      </c>
      <c r="N253" s="136">
        <f t="shared" si="105"/>
        <v>0</v>
      </c>
    </row>
    <row r="254" spans="1:14" ht="51" x14ac:dyDescent="0.2">
      <c r="A254" s="98" t="s">
        <v>97</v>
      </c>
      <c r="B254" s="132" t="s">
        <v>213</v>
      </c>
      <c r="C254" s="132" t="s">
        <v>144</v>
      </c>
      <c r="D254" s="132" t="s">
        <v>156</v>
      </c>
      <c r="E254" s="132" t="s">
        <v>247</v>
      </c>
      <c r="F254" s="132" t="s">
        <v>98</v>
      </c>
      <c r="G254" s="134"/>
      <c r="H254" s="134">
        <v>211.6</v>
      </c>
      <c r="I254" s="134">
        <f>G254+H254</f>
        <v>211.6</v>
      </c>
      <c r="J254" s="134"/>
      <c r="K254" s="134">
        <v>211.6</v>
      </c>
      <c r="L254" s="134">
        <f>J254+K254</f>
        <v>211.6</v>
      </c>
      <c r="M254" s="134">
        <v>211.6</v>
      </c>
      <c r="N254" s="136">
        <f t="shared" si="105"/>
        <v>0</v>
      </c>
    </row>
    <row r="255" spans="1:14" ht="38.25" x14ac:dyDescent="0.2">
      <c r="A255" s="95" t="s">
        <v>248</v>
      </c>
      <c r="B255" s="132" t="s">
        <v>213</v>
      </c>
      <c r="C255" s="132" t="s">
        <v>144</v>
      </c>
      <c r="D255" s="132" t="s">
        <v>156</v>
      </c>
      <c r="E255" s="132" t="s">
        <v>249</v>
      </c>
      <c r="F255" s="132"/>
      <c r="G255" s="134">
        <f>G256</f>
        <v>49</v>
      </c>
      <c r="H255" s="134">
        <f>H256</f>
        <v>-49</v>
      </c>
      <c r="I255" s="134">
        <f>G255+H255</f>
        <v>0</v>
      </c>
      <c r="J255" s="134">
        <f>J256</f>
        <v>49</v>
      </c>
      <c r="K255" s="134">
        <f>K256</f>
        <v>-49</v>
      </c>
      <c r="L255" s="134">
        <f>J255+K255</f>
        <v>0</v>
      </c>
      <c r="M255" s="134">
        <f>M256</f>
        <v>0</v>
      </c>
      <c r="N255" s="136">
        <f t="shared" si="105"/>
        <v>0</v>
      </c>
    </row>
    <row r="256" spans="1:14" ht="38.25" x14ac:dyDescent="0.2">
      <c r="A256" s="95" t="s">
        <v>103</v>
      </c>
      <c r="B256" s="132" t="s">
        <v>213</v>
      </c>
      <c r="C256" s="132" t="s">
        <v>144</v>
      </c>
      <c r="D256" s="132" t="s">
        <v>156</v>
      </c>
      <c r="E256" s="132" t="s">
        <v>249</v>
      </c>
      <c r="F256" s="132" t="s">
        <v>104</v>
      </c>
      <c r="G256" s="159">
        <v>49</v>
      </c>
      <c r="H256" s="134">
        <v>-49</v>
      </c>
      <c r="I256" s="134">
        <f>G256+H256</f>
        <v>0</v>
      </c>
      <c r="J256" s="159">
        <v>49</v>
      </c>
      <c r="K256" s="159">
        <v>-49</v>
      </c>
      <c r="L256" s="134">
        <f>J256+K256</f>
        <v>0</v>
      </c>
      <c r="M256" s="159"/>
      <c r="N256" s="136">
        <f t="shared" si="105"/>
        <v>0</v>
      </c>
    </row>
    <row r="257" spans="1:14" ht="25.5" x14ac:dyDescent="0.2">
      <c r="A257" s="95" t="s">
        <v>250</v>
      </c>
      <c r="B257" s="132" t="s">
        <v>213</v>
      </c>
      <c r="C257" s="132" t="s">
        <v>144</v>
      </c>
      <c r="D257" s="132" t="s">
        <v>156</v>
      </c>
      <c r="E257" s="132" t="s">
        <v>251</v>
      </c>
      <c r="F257" s="132"/>
      <c r="G257" s="134">
        <f>G258+G259+G260</f>
        <v>605</v>
      </c>
      <c r="H257" s="134">
        <f t="shared" ref="H257:M257" si="110">H258+H259+H260</f>
        <v>-605</v>
      </c>
      <c r="I257" s="134">
        <f t="shared" si="110"/>
        <v>0</v>
      </c>
      <c r="J257" s="134">
        <f t="shared" si="110"/>
        <v>605</v>
      </c>
      <c r="K257" s="134">
        <f t="shared" si="110"/>
        <v>-605</v>
      </c>
      <c r="L257" s="134">
        <f t="shared" si="110"/>
        <v>0</v>
      </c>
      <c r="M257" s="134">
        <f t="shared" si="110"/>
        <v>0</v>
      </c>
      <c r="N257" s="136">
        <f t="shared" si="105"/>
        <v>0</v>
      </c>
    </row>
    <row r="258" spans="1:14" ht="51" x14ac:dyDescent="0.2">
      <c r="A258" s="98" t="s">
        <v>97</v>
      </c>
      <c r="B258" s="132" t="s">
        <v>213</v>
      </c>
      <c r="C258" s="132" t="s">
        <v>144</v>
      </c>
      <c r="D258" s="132" t="s">
        <v>156</v>
      </c>
      <c r="E258" s="132" t="s">
        <v>251</v>
      </c>
      <c r="F258" s="132" t="s">
        <v>98</v>
      </c>
      <c r="G258" s="134">
        <v>454.56</v>
      </c>
      <c r="H258" s="134">
        <v>-454.56</v>
      </c>
      <c r="I258" s="134">
        <f t="shared" ref="I258:I265" si="111">G258+H258</f>
        <v>0</v>
      </c>
      <c r="J258" s="134">
        <v>454.56</v>
      </c>
      <c r="K258" s="134">
        <v>-454.56</v>
      </c>
      <c r="L258" s="134">
        <f t="shared" ref="L258:L265" si="112">J258+K258</f>
        <v>0</v>
      </c>
      <c r="M258" s="134"/>
      <c r="N258" s="136">
        <f t="shared" si="105"/>
        <v>0</v>
      </c>
    </row>
    <row r="259" spans="1:14" ht="51" x14ac:dyDescent="0.2">
      <c r="A259" s="95" t="s">
        <v>101</v>
      </c>
      <c r="B259" s="132" t="s">
        <v>213</v>
      </c>
      <c r="C259" s="132" t="s">
        <v>144</v>
      </c>
      <c r="D259" s="132" t="s">
        <v>156</v>
      </c>
      <c r="E259" s="132" t="s">
        <v>251</v>
      </c>
      <c r="F259" s="132" t="s">
        <v>102</v>
      </c>
      <c r="G259" s="134">
        <v>1</v>
      </c>
      <c r="H259" s="134">
        <v>-1</v>
      </c>
      <c r="I259" s="134">
        <f t="shared" si="111"/>
        <v>0</v>
      </c>
      <c r="J259" s="134">
        <v>1</v>
      </c>
      <c r="K259" s="134">
        <v>-1</v>
      </c>
      <c r="L259" s="134">
        <f t="shared" si="112"/>
        <v>0</v>
      </c>
      <c r="M259" s="134"/>
      <c r="N259" s="136">
        <f t="shared" si="105"/>
        <v>0</v>
      </c>
    </row>
    <row r="260" spans="1:14" ht="38.25" x14ac:dyDescent="0.2">
      <c r="A260" s="95" t="s">
        <v>103</v>
      </c>
      <c r="B260" s="132" t="s">
        <v>213</v>
      </c>
      <c r="C260" s="132" t="s">
        <v>144</v>
      </c>
      <c r="D260" s="132" t="s">
        <v>156</v>
      </c>
      <c r="E260" s="132" t="s">
        <v>251</v>
      </c>
      <c r="F260" s="132" t="s">
        <v>104</v>
      </c>
      <c r="G260" s="134">
        <v>149.44</v>
      </c>
      <c r="H260" s="134">
        <v>-149.44</v>
      </c>
      <c r="I260" s="134">
        <f t="shared" si="111"/>
        <v>0</v>
      </c>
      <c r="J260" s="134">
        <v>149.44</v>
      </c>
      <c r="K260" s="134">
        <v>-149.44</v>
      </c>
      <c r="L260" s="134">
        <f t="shared" si="112"/>
        <v>0</v>
      </c>
      <c r="M260" s="134"/>
      <c r="N260" s="136">
        <f t="shared" si="105"/>
        <v>0</v>
      </c>
    </row>
    <row r="261" spans="1:14" ht="76.5" x14ac:dyDescent="0.2">
      <c r="A261" s="105" t="s">
        <v>252</v>
      </c>
      <c r="B261" s="154" t="s">
        <v>213</v>
      </c>
      <c r="C261" s="154" t="s">
        <v>144</v>
      </c>
      <c r="D261" s="154" t="s">
        <v>156</v>
      </c>
      <c r="E261" s="154" t="s">
        <v>253</v>
      </c>
      <c r="F261" s="132"/>
      <c r="G261" s="134">
        <f>G262+G263+G264</f>
        <v>212</v>
      </c>
      <c r="H261" s="134">
        <f>H262+H263+H264</f>
        <v>-212</v>
      </c>
      <c r="I261" s="134">
        <f t="shared" si="111"/>
        <v>0</v>
      </c>
      <c r="J261" s="134">
        <f>J262+J263+J264</f>
        <v>212</v>
      </c>
      <c r="K261" s="134">
        <f>K262+K263+K264</f>
        <v>-212</v>
      </c>
      <c r="L261" s="134">
        <f t="shared" si="112"/>
        <v>0</v>
      </c>
      <c r="M261" s="134">
        <f>M262+M263+M264</f>
        <v>0</v>
      </c>
      <c r="N261" s="136">
        <f t="shared" si="105"/>
        <v>0</v>
      </c>
    </row>
    <row r="262" spans="1:14" ht="51" x14ac:dyDescent="0.2">
      <c r="A262" s="98" t="s">
        <v>97</v>
      </c>
      <c r="B262" s="154" t="s">
        <v>213</v>
      </c>
      <c r="C262" s="154" t="s">
        <v>144</v>
      </c>
      <c r="D262" s="154" t="s">
        <v>156</v>
      </c>
      <c r="E262" s="154" t="s">
        <v>253</v>
      </c>
      <c r="F262" s="132" t="s">
        <v>98</v>
      </c>
      <c r="G262" s="134">
        <v>212</v>
      </c>
      <c r="H262" s="134">
        <v>-212</v>
      </c>
      <c r="I262" s="134">
        <f t="shared" si="111"/>
        <v>0</v>
      </c>
      <c r="J262" s="134">
        <v>212</v>
      </c>
      <c r="K262" s="134">
        <v>-212</v>
      </c>
      <c r="L262" s="134">
        <f t="shared" si="112"/>
        <v>0</v>
      </c>
      <c r="M262" s="134"/>
      <c r="N262" s="136">
        <f t="shared" si="105"/>
        <v>0</v>
      </c>
    </row>
    <row r="263" spans="1:14" ht="38.25" hidden="1" x14ac:dyDescent="0.2">
      <c r="A263" s="99" t="s">
        <v>106</v>
      </c>
      <c r="B263" s="132" t="s">
        <v>213</v>
      </c>
      <c r="C263" s="132" t="s">
        <v>144</v>
      </c>
      <c r="D263" s="132" t="s">
        <v>156</v>
      </c>
      <c r="E263" s="132" t="s">
        <v>254</v>
      </c>
      <c r="F263" s="132" t="s">
        <v>107</v>
      </c>
      <c r="G263" s="134"/>
      <c r="H263" s="134"/>
      <c r="I263" s="134">
        <f t="shared" si="111"/>
        <v>0</v>
      </c>
      <c r="J263" s="134"/>
      <c r="K263" s="134"/>
      <c r="L263" s="134">
        <f t="shared" si="112"/>
        <v>0</v>
      </c>
      <c r="M263" s="134"/>
      <c r="N263" s="136">
        <f t="shared" si="105"/>
        <v>0</v>
      </c>
    </row>
    <row r="264" spans="1:14" ht="38.25" hidden="1" x14ac:dyDescent="0.2">
      <c r="A264" s="95" t="s">
        <v>103</v>
      </c>
      <c r="B264" s="132" t="s">
        <v>213</v>
      </c>
      <c r="C264" s="132" t="s">
        <v>144</v>
      </c>
      <c r="D264" s="132" t="s">
        <v>156</v>
      </c>
      <c r="E264" s="132" t="s">
        <v>254</v>
      </c>
      <c r="F264" s="132" t="s">
        <v>104</v>
      </c>
      <c r="G264" s="134"/>
      <c r="H264" s="134"/>
      <c r="I264" s="134">
        <f t="shared" si="111"/>
        <v>0</v>
      </c>
      <c r="J264" s="134"/>
      <c r="K264" s="134"/>
      <c r="L264" s="134">
        <f t="shared" si="112"/>
        <v>0</v>
      </c>
      <c r="M264" s="134"/>
      <c r="N264" s="136">
        <f t="shared" si="105"/>
        <v>0</v>
      </c>
    </row>
    <row r="265" spans="1:14" ht="38.25" x14ac:dyDescent="0.2">
      <c r="A265" s="53" t="s">
        <v>255</v>
      </c>
      <c r="B265" s="132" t="s">
        <v>213</v>
      </c>
      <c r="C265" s="132" t="s">
        <v>144</v>
      </c>
      <c r="D265" s="132" t="s">
        <v>156</v>
      </c>
      <c r="E265" s="132" t="s">
        <v>256</v>
      </c>
      <c r="F265" s="132"/>
      <c r="G265" s="159">
        <f>G266</f>
        <v>134.19999999999999</v>
      </c>
      <c r="H265" s="134">
        <f>H266</f>
        <v>0</v>
      </c>
      <c r="I265" s="134">
        <f t="shared" si="111"/>
        <v>134.19999999999999</v>
      </c>
      <c r="J265" s="159">
        <f>J266</f>
        <v>134.19999999999999</v>
      </c>
      <c r="K265" s="159">
        <f>K266</f>
        <v>0</v>
      </c>
      <c r="L265" s="134">
        <f t="shared" si="112"/>
        <v>134.19999999999999</v>
      </c>
      <c r="M265" s="159">
        <f>M266</f>
        <v>134.19999999999999</v>
      </c>
      <c r="N265" s="136">
        <f t="shared" si="105"/>
        <v>0</v>
      </c>
    </row>
    <row r="266" spans="1:14" ht="25.5" x14ac:dyDescent="0.2">
      <c r="A266" s="53" t="s">
        <v>26</v>
      </c>
      <c r="B266" s="132" t="s">
        <v>213</v>
      </c>
      <c r="C266" s="132" t="s">
        <v>144</v>
      </c>
      <c r="D266" s="132" t="s">
        <v>156</v>
      </c>
      <c r="E266" s="132" t="s">
        <v>257</v>
      </c>
      <c r="F266" s="132"/>
      <c r="G266" s="134">
        <f>G268+G267</f>
        <v>134.19999999999999</v>
      </c>
      <c r="H266" s="134">
        <f t="shared" ref="H266:M266" si="113">H268+H267</f>
        <v>0</v>
      </c>
      <c r="I266" s="134">
        <f t="shared" si="113"/>
        <v>134.19999999999999</v>
      </c>
      <c r="J266" s="134">
        <f t="shared" si="113"/>
        <v>134.19999999999999</v>
      </c>
      <c r="K266" s="134">
        <f t="shared" si="113"/>
        <v>0</v>
      </c>
      <c r="L266" s="134">
        <f t="shared" si="113"/>
        <v>134.19999999999999</v>
      </c>
      <c r="M266" s="134">
        <f t="shared" si="113"/>
        <v>134.19999999999999</v>
      </c>
      <c r="N266" s="136">
        <f t="shared" si="105"/>
        <v>0</v>
      </c>
    </row>
    <row r="267" spans="1:14" ht="76.5" x14ac:dyDescent="0.2">
      <c r="A267" s="95" t="s">
        <v>231</v>
      </c>
      <c r="B267" s="132" t="s">
        <v>213</v>
      </c>
      <c r="C267" s="132" t="s">
        <v>144</v>
      </c>
      <c r="D267" s="132" t="s">
        <v>156</v>
      </c>
      <c r="E267" s="132" t="s">
        <v>257</v>
      </c>
      <c r="F267" s="132" t="s">
        <v>232</v>
      </c>
      <c r="G267" s="134"/>
      <c r="H267" s="134">
        <v>134.19999999999999</v>
      </c>
      <c r="I267" s="134">
        <f>G267+H267</f>
        <v>134.19999999999999</v>
      </c>
      <c r="J267" s="134"/>
      <c r="K267" s="134">
        <v>134.19999999999999</v>
      </c>
      <c r="L267" s="134">
        <f>J267+K267</f>
        <v>134.19999999999999</v>
      </c>
      <c r="M267" s="134">
        <v>134.19999999999999</v>
      </c>
      <c r="N267" s="136">
        <f t="shared" si="105"/>
        <v>0</v>
      </c>
    </row>
    <row r="268" spans="1:14" ht="38.25" x14ac:dyDescent="0.2">
      <c r="A268" s="95" t="s">
        <v>103</v>
      </c>
      <c r="B268" s="132" t="s">
        <v>213</v>
      </c>
      <c r="C268" s="132" t="s">
        <v>144</v>
      </c>
      <c r="D268" s="132" t="s">
        <v>156</v>
      </c>
      <c r="E268" s="132" t="s">
        <v>257</v>
      </c>
      <c r="F268" s="132" t="s">
        <v>104</v>
      </c>
      <c r="G268" s="159">
        <v>134.19999999999999</v>
      </c>
      <c r="H268" s="134">
        <v>-134.19999999999999</v>
      </c>
      <c r="I268" s="134">
        <f>G268+H268</f>
        <v>0</v>
      </c>
      <c r="J268" s="159">
        <v>134.19999999999999</v>
      </c>
      <c r="K268" s="159">
        <v>-134.19999999999999</v>
      </c>
      <c r="L268" s="134">
        <f>J268+K268</f>
        <v>0</v>
      </c>
      <c r="M268" s="159"/>
      <c r="N268" s="136">
        <f t="shared" si="105"/>
        <v>0</v>
      </c>
    </row>
    <row r="269" spans="1:14" x14ac:dyDescent="0.2">
      <c r="A269" s="95" t="s">
        <v>479</v>
      </c>
      <c r="B269" s="132" t="s">
        <v>213</v>
      </c>
      <c r="C269" s="132" t="s">
        <v>144</v>
      </c>
      <c r="D269" s="132" t="s">
        <v>156</v>
      </c>
      <c r="E269" s="132" t="s">
        <v>78</v>
      </c>
      <c r="F269" s="132"/>
      <c r="G269" s="159">
        <f>G270+G273</f>
        <v>0</v>
      </c>
      <c r="H269" s="159">
        <f t="shared" ref="H269:M269" si="114">H270+H273</f>
        <v>9844.8430000000008</v>
      </c>
      <c r="I269" s="159">
        <f t="shared" si="114"/>
        <v>9844.8430000000008</v>
      </c>
      <c r="J269" s="159">
        <f t="shared" si="114"/>
        <v>0</v>
      </c>
      <c r="K269" s="159">
        <f t="shared" si="114"/>
        <v>9721.3430000000008</v>
      </c>
      <c r="L269" s="159">
        <f t="shared" si="114"/>
        <v>9721.3430000000008</v>
      </c>
      <c r="M269" s="159">
        <f t="shared" si="114"/>
        <v>9721.3430000000008</v>
      </c>
      <c r="N269" s="136"/>
    </row>
    <row r="270" spans="1:14" ht="38.25" x14ac:dyDescent="0.2">
      <c r="A270" s="195" t="s">
        <v>523</v>
      </c>
      <c r="B270" s="132" t="s">
        <v>213</v>
      </c>
      <c r="C270" s="132" t="s">
        <v>144</v>
      </c>
      <c r="D270" s="132" t="s">
        <v>156</v>
      </c>
      <c r="E270" s="132" t="s">
        <v>525</v>
      </c>
      <c r="F270" s="132"/>
      <c r="G270" s="159">
        <f>SUM(G271:G272)</f>
        <v>0</v>
      </c>
      <c r="H270" s="159">
        <f t="shared" ref="H270:M270" si="115">SUM(H271:H272)</f>
        <v>414</v>
      </c>
      <c r="I270" s="159">
        <f t="shared" si="115"/>
        <v>414</v>
      </c>
      <c r="J270" s="159">
        <f t="shared" si="115"/>
        <v>0</v>
      </c>
      <c r="K270" s="159">
        <f t="shared" si="115"/>
        <v>414</v>
      </c>
      <c r="L270" s="159">
        <f t="shared" si="115"/>
        <v>414</v>
      </c>
      <c r="M270" s="159">
        <f t="shared" si="115"/>
        <v>414</v>
      </c>
      <c r="N270" s="136"/>
    </row>
    <row r="271" spans="1:14" hidden="1" x14ac:dyDescent="0.2">
      <c r="A271" s="195"/>
      <c r="B271" s="132" t="s">
        <v>213</v>
      </c>
      <c r="C271" s="132" t="s">
        <v>144</v>
      </c>
      <c r="D271" s="132" t="s">
        <v>156</v>
      </c>
      <c r="E271" s="132" t="s">
        <v>525</v>
      </c>
      <c r="F271" s="132" t="s">
        <v>295</v>
      </c>
      <c r="G271" s="159"/>
      <c r="H271" s="134"/>
      <c r="I271" s="134">
        <f t="shared" ref="I271" si="116">G271+H271</f>
        <v>0</v>
      </c>
      <c r="J271" s="159"/>
      <c r="K271" s="159"/>
      <c r="L271" s="134">
        <f t="shared" ref="L271" si="117">J271+K271</f>
        <v>0</v>
      </c>
      <c r="M271" s="159"/>
      <c r="N271" s="136"/>
    </row>
    <row r="272" spans="1:14" ht="38.25" x14ac:dyDescent="0.2">
      <c r="A272" s="95" t="s">
        <v>103</v>
      </c>
      <c r="B272" s="132" t="s">
        <v>213</v>
      </c>
      <c r="C272" s="132" t="s">
        <v>144</v>
      </c>
      <c r="D272" s="132" t="s">
        <v>156</v>
      </c>
      <c r="E272" s="132" t="s">
        <v>525</v>
      </c>
      <c r="F272" s="132" t="s">
        <v>104</v>
      </c>
      <c r="G272" s="159"/>
      <c r="H272" s="134">
        <v>414</v>
      </c>
      <c r="I272" s="134">
        <f t="shared" ref="I272" si="118">G272+H272</f>
        <v>414</v>
      </c>
      <c r="J272" s="159"/>
      <c r="K272" s="159">
        <v>414</v>
      </c>
      <c r="L272" s="134">
        <f t="shared" ref="L272" si="119">J272+K272</f>
        <v>414</v>
      </c>
      <c r="M272" s="159">
        <v>414</v>
      </c>
      <c r="N272" s="136"/>
    </row>
    <row r="273" spans="1:14" ht="63.75" x14ac:dyDescent="0.2">
      <c r="A273" s="199" t="s">
        <v>537</v>
      </c>
      <c r="B273" s="132" t="s">
        <v>213</v>
      </c>
      <c r="C273" s="132" t="s">
        <v>144</v>
      </c>
      <c r="D273" s="132" t="s">
        <v>156</v>
      </c>
      <c r="E273" s="132" t="s">
        <v>538</v>
      </c>
      <c r="F273" s="132"/>
      <c r="G273" s="159">
        <f>SUM(G274:G281)</f>
        <v>0</v>
      </c>
      <c r="H273" s="159">
        <f t="shared" ref="H273:M273" si="120">SUM(H274:H281)</f>
        <v>9430.8430000000008</v>
      </c>
      <c r="I273" s="159">
        <f t="shared" si="120"/>
        <v>9430.8430000000008</v>
      </c>
      <c r="J273" s="159">
        <f t="shared" si="120"/>
        <v>0</v>
      </c>
      <c r="K273" s="159">
        <f t="shared" si="120"/>
        <v>9307.3430000000008</v>
      </c>
      <c r="L273" s="159">
        <f t="shared" si="120"/>
        <v>9307.3430000000008</v>
      </c>
      <c r="M273" s="159">
        <f t="shared" si="120"/>
        <v>9307.3430000000008</v>
      </c>
      <c r="N273" s="136"/>
    </row>
    <row r="274" spans="1:14" ht="51" x14ac:dyDescent="0.2">
      <c r="A274" s="98" t="s">
        <v>97</v>
      </c>
      <c r="B274" s="132" t="s">
        <v>213</v>
      </c>
      <c r="C274" s="132" t="s">
        <v>144</v>
      </c>
      <c r="D274" s="132" t="s">
        <v>156</v>
      </c>
      <c r="E274" s="132" t="s">
        <v>538</v>
      </c>
      <c r="F274" s="132" t="s">
        <v>98</v>
      </c>
      <c r="G274" s="159"/>
      <c r="H274" s="134">
        <f>1858.39+216.663</f>
        <v>2075.0529999999999</v>
      </c>
      <c r="I274" s="134">
        <f t="shared" ref="I274:I280" si="121">G274+H274</f>
        <v>2075.0529999999999</v>
      </c>
      <c r="J274" s="159"/>
      <c r="K274" s="134">
        <f>1858.39+216.663</f>
        <v>2075.0529999999999</v>
      </c>
      <c r="L274" s="134">
        <f t="shared" ref="L274:L280" si="122">J274+K274</f>
        <v>2075.0529999999999</v>
      </c>
      <c r="M274" s="134">
        <f>1858.39+216.663</f>
        <v>2075.0529999999999</v>
      </c>
      <c r="N274" s="136"/>
    </row>
    <row r="275" spans="1:14" ht="51" x14ac:dyDescent="0.2">
      <c r="A275" s="95" t="s">
        <v>101</v>
      </c>
      <c r="B275" s="132" t="s">
        <v>213</v>
      </c>
      <c r="C275" s="132" t="s">
        <v>144</v>
      </c>
      <c r="D275" s="132" t="s">
        <v>156</v>
      </c>
      <c r="E275" s="132" t="s">
        <v>538</v>
      </c>
      <c r="F275" s="132" t="s">
        <v>102</v>
      </c>
      <c r="G275" s="159"/>
      <c r="H275" s="134">
        <v>91.4</v>
      </c>
      <c r="I275" s="134">
        <f t="shared" si="121"/>
        <v>91.4</v>
      </c>
      <c r="J275" s="159"/>
      <c r="K275" s="134">
        <v>91.4</v>
      </c>
      <c r="L275" s="134">
        <f t="shared" si="122"/>
        <v>91.4</v>
      </c>
      <c r="M275" s="134">
        <v>91.4</v>
      </c>
      <c r="N275" s="136"/>
    </row>
    <row r="276" spans="1:14" ht="76.5" x14ac:dyDescent="0.2">
      <c r="A276" s="95" t="s">
        <v>231</v>
      </c>
      <c r="B276" s="132" t="s">
        <v>213</v>
      </c>
      <c r="C276" s="132" t="s">
        <v>144</v>
      </c>
      <c r="D276" s="132" t="s">
        <v>156</v>
      </c>
      <c r="E276" s="132" t="s">
        <v>538</v>
      </c>
      <c r="F276" s="132" t="s">
        <v>232</v>
      </c>
      <c r="G276" s="159"/>
      <c r="H276" s="134">
        <v>128.19</v>
      </c>
      <c r="I276" s="134">
        <f t="shared" si="121"/>
        <v>128.19</v>
      </c>
      <c r="J276" s="159"/>
      <c r="K276" s="134">
        <v>128.19</v>
      </c>
      <c r="L276" s="134">
        <f t="shared" si="122"/>
        <v>128.19</v>
      </c>
      <c r="M276" s="134">
        <v>128.19</v>
      </c>
      <c r="N276" s="136"/>
    </row>
    <row r="277" spans="1:14" ht="38.25" x14ac:dyDescent="0.2">
      <c r="A277" s="99" t="s">
        <v>106</v>
      </c>
      <c r="B277" s="132" t="s">
        <v>213</v>
      </c>
      <c r="C277" s="132" t="s">
        <v>144</v>
      </c>
      <c r="D277" s="132" t="s">
        <v>156</v>
      </c>
      <c r="E277" s="132" t="s">
        <v>538</v>
      </c>
      <c r="F277" s="132" t="s">
        <v>107</v>
      </c>
      <c r="G277" s="159"/>
      <c r="H277" s="134">
        <v>619.6</v>
      </c>
      <c r="I277" s="134">
        <f t="shared" si="121"/>
        <v>619.6</v>
      </c>
      <c r="J277" s="159"/>
      <c r="K277" s="134">
        <v>619.6</v>
      </c>
      <c r="L277" s="134">
        <f t="shared" si="122"/>
        <v>619.6</v>
      </c>
      <c r="M277" s="134">
        <v>619.6</v>
      </c>
      <c r="N277" s="136"/>
    </row>
    <row r="278" spans="1:14" hidden="1" x14ac:dyDescent="0.2">
      <c r="A278" s="99"/>
      <c r="B278" s="132" t="s">
        <v>213</v>
      </c>
      <c r="C278" s="132" t="s">
        <v>144</v>
      </c>
      <c r="D278" s="132" t="s">
        <v>156</v>
      </c>
      <c r="E278" s="132" t="s">
        <v>538</v>
      </c>
      <c r="F278" s="132" t="s">
        <v>295</v>
      </c>
      <c r="G278" s="159"/>
      <c r="H278" s="134"/>
      <c r="I278" s="134">
        <f t="shared" si="121"/>
        <v>0</v>
      </c>
      <c r="J278" s="159"/>
      <c r="K278" s="134"/>
      <c r="L278" s="134">
        <f t="shared" si="122"/>
        <v>0</v>
      </c>
      <c r="M278" s="134"/>
      <c r="N278" s="136"/>
    </row>
    <row r="279" spans="1:14" ht="38.25" x14ac:dyDescent="0.2">
      <c r="A279" s="95" t="s">
        <v>103</v>
      </c>
      <c r="B279" s="132" t="s">
        <v>213</v>
      </c>
      <c r="C279" s="132" t="s">
        <v>144</v>
      </c>
      <c r="D279" s="132" t="s">
        <v>156</v>
      </c>
      <c r="E279" s="132" t="s">
        <v>538</v>
      </c>
      <c r="F279" s="132" t="s">
        <v>104</v>
      </c>
      <c r="G279" s="159"/>
      <c r="H279" s="134">
        <f>5151.57-128.19+883.3+123.5</f>
        <v>6030.18</v>
      </c>
      <c r="I279" s="134">
        <f t="shared" si="121"/>
        <v>6030.18</v>
      </c>
      <c r="J279" s="159"/>
      <c r="K279" s="134">
        <f>5151.57-128.19+883.3</f>
        <v>5906.68</v>
      </c>
      <c r="L279" s="134">
        <f t="shared" si="122"/>
        <v>5906.68</v>
      </c>
      <c r="M279" s="134">
        <f>5151.57-128.19+883.3</f>
        <v>5906.68</v>
      </c>
      <c r="N279" s="136"/>
    </row>
    <row r="280" spans="1:14" ht="38.25" x14ac:dyDescent="0.2">
      <c r="A280" s="57" t="s">
        <v>237</v>
      </c>
      <c r="B280" s="132" t="s">
        <v>213</v>
      </c>
      <c r="C280" s="132" t="s">
        <v>144</v>
      </c>
      <c r="D280" s="132" t="s">
        <v>156</v>
      </c>
      <c r="E280" s="132" t="s">
        <v>538</v>
      </c>
      <c r="F280" s="132" t="s">
        <v>109</v>
      </c>
      <c r="G280" s="159"/>
      <c r="H280" s="134">
        <v>421.5</v>
      </c>
      <c r="I280" s="134">
        <f t="shared" si="121"/>
        <v>421.5</v>
      </c>
      <c r="J280" s="159"/>
      <c r="K280" s="134">
        <v>421.5</v>
      </c>
      <c r="L280" s="134">
        <f t="shared" si="122"/>
        <v>421.5</v>
      </c>
      <c r="M280" s="134">
        <v>421.5</v>
      </c>
      <c r="N280" s="136"/>
    </row>
    <row r="281" spans="1:14" ht="25.5" x14ac:dyDescent="0.2">
      <c r="A281" s="104" t="s">
        <v>110</v>
      </c>
      <c r="B281" s="132" t="s">
        <v>213</v>
      </c>
      <c r="C281" s="132" t="s">
        <v>144</v>
      </c>
      <c r="D281" s="132" t="s">
        <v>156</v>
      </c>
      <c r="E281" s="132" t="s">
        <v>538</v>
      </c>
      <c r="F281" s="132" t="s">
        <v>111</v>
      </c>
      <c r="G281" s="159"/>
      <c r="H281" s="134">
        <v>64.92</v>
      </c>
      <c r="I281" s="134">
        <f>G281+H281</f>
        <v>64.92</v>
      </c>
      <c r="J281" s="159"/>
      <c r="K281" s="134">
        <v>64.92</v>
      </c>
      <c r="L281" s="134">
        <f>J281+K281</f>
        <v>64.92</v>
      </c>
      <c r="M281" s="134">
        <v>64.92</v>
      </c>
      <c r="N281" s="136"/>
    </row>
    <row r="282" spans="1:14" x14ac:dyDescent="0.2">
      <c r="A282" s="53" t="s">
        <v>77</v>
      </c>
      <c r="B282" s="132" t="s">
        <v>213</v>
      </c>
      <c r="C282" s="132" t="s">
        <v>144</v>
      </c>
      <c r="D282" s="132" t="s">
        <v>156</v>
      </c>
      <c r="E282" s="132" t="s">
        <v>78</v>
      </c>
      <c r="F282" s="132"/>
      <c r="G282" s="159">
        <f>G283+G285</f>
        <v>5642.69</v>
      </c>
      <c r="H282" s="159">
        <f t="shared" ref="H282:M282" si="123">H283+H285</f>
        <v>-5642.69</v>
      </c>
      <c r="I282" s="159">
        <f t="shared" si="123"/>
        <v>0</v>
      </c>
      <c r="J282" s="159">
        <f t="shared" si="123"/>
        <v>6128.69</v>
      </c>
      <c r="K282" s="159">
        <f t="shared" si="123"/>
        <v>-6128.69</v>
      </c>
      <c r="L282" s="159">
        <f t="shared" si="123"/>
        <v>0</v>
      </c>
      <c r="M282" s="159">
        <f t="shared" si="123"/>
        <v>0</v>
      </c>
      <c r="N282" s="136">
        <f t="shared" si="105"/>
        <v>0</v>
      </c>
    </row>
    <row r="283" spans="1:14" ht="25.5" x14ac:dyDescent="0.2">
      <c r="A283" s="106" t="s">
        <v>258</v>
      </c>
      <c r="B283" s="132" t="s">
        <v>213</v>
      </c>
      <c r="C283" s="132" t="s">
        <v>144</v>
      </c>
      <c r="D283" s="132" t="s">
        <v>156</v>
      </c>
      <c r="E283" s="132" t="s">
        <v>259</v>
      </c>
      <c r="F283" s="132"/>
      <c r="G283" s="159">
        <f>G284</f>
        <v>170.49</v>
      </c>
      <c r="H283" s="159">
        <f t="shared" ref="H283:M283" si="124">H284</f>
        <v>-170.49</v>
      </c>
      <c r="I283" s="159">
        <f t="shared" si="124"/>
        <v>0</v>
      </c>
      <c r="J283" s="159">
        <f t="shared" si="124"/>
        <v>170.49</v>
      </c>
      <c r="K283" s="159">
        <f t="shared" si="124"/>
        <v>-170.49</v>
      </c>
      <c r="L283" s="159">
        <f t="shared" si="124"/>
        <v>0</v>
      </c>
      <c r="M283" s="159">
        <f t="shared" si="124"/>
        <v>0</v>
      </c>
      <c r="N283" s="136">
        <f t="shared" si="105"/>
        <v>0</v>
      </c>
    </row>
    <row r="284" spans="1:14" ht="38.25" x14ac:dyDescent="0.2">
      <c r="A284" s="95" t="s">
        <v>103</v>
      </c>
      <c r="B284" s="132" t="s">
        <v>213</v>
      </c>
      <c r="C284" s="132" t="s">
        <v>144</v>
      </c>
      <c r="D284" s="132" t="s">
        <v>156</v>
      </c>
      <c r="E284" s="132" t="s">
        <v>259</v>
      </c>
      <c r="F284" s="132" t="s">
        <v>104</v>
      </c>
      <c r="G284" s="159">
        <v>170.49</v>
      </c>
      <c r="H284" s="134">
        <v>-170.49</v>
      </c>
      <c r="I284" s="134">
        <f>G284+H284</f>
        <v>0</v>
      </c>
      <c r="J284" s="159">
        <v>170.49</v>
      </c>
      <c r="K284" s="159">
        <v>-170.49</v>
      </c>
      <c r="L284" s="134">
        <f>J284+K284</f>
        <v>0</v>
      </c>
      <c r="M284" s="159"/>
      <c r="N284" s="136">
        <f t="shared" si="105"/>
        <v>0</v>
      </c>
    </row>
    <row r="285" spans="1:14" ht="76.5" x14ac:dyDescent="0.2">
      <c r="A285" s="57" t="s">
        <v>260</v>
      </c>
      <c r="B285" s="132" t="s">
        <v>213</v>
      </c>
      <c r="C285" s="132" t="s">
        <v>144</v>
      </c>
      <c r="D285" s="132" t="s">
        <v>156</v>
      </c>
      <c r="E285" s="132" t="s">
        <v>261</v>
      </c>
      <c r="F285" s="132"/>
      <c r="G285" s="159">
        <f>G289+G290+G291+G292+G286+G287+G288</f>
        <v>5472.2</v>
      </c>
      <c r="H285" s="159">
        <f t="shared" ref="H285:M285" si="125">H289+H290+H291+H292+H286+H287+H288</f>
        <v>-5472.2</v>
      </c>
      <c r="I285" s="159">
        <f t="shared" si="125"/>
        <v>0</v>
      </c>
      <c r="J285" s="159">
        <f t="shared" si="125"/>
        <v>5958.2</v>
      </c>
      <c r="K285" s="159">
        <f t="shared" si="125"/>
        <v>-5958.2</v>
      </c>
      <c r="L285" s="159">
        <f t="shared" si="125"/>
        <v>0</v>
      </c>
      <c r="M285" s="159">
        <f t="shared" si="125"/>
        <v>0</v>
      </c>
      <c r="N285" s="136">
        <f t="shared" si="105"/>
        <v>0</v>
      </c>
    </row>
    <row r="286" spans="1:14" ht="38.25" hidden="1" x14ac:dyDescent="0.2">
      <c r="A286" s="98" t="s">
        <v>97</v>
      </c>
      <c r="B286" s="132" t="s">
        <v>213</v>
      </c>
      <c r="C286" s="132" t="s">
        <v>144</v>
      </c>
      <c r="D286" s="132" t="s">
        <v>156</v>
      </c>
      <c r="E286" s="132" t="s">
        <v>261</v>
      </c>
      <c r="F286" s="132" t="s">
        <v>98</v>
      </c>
      <c r="G286" s="159"/>
      <c r="H286" s="159"/>
      <c r="I286" s="159">
        <f t="shared" ref="I286:I292" si="126">G286+H286</f>
        <v>0</v>
      </c>
      <c r="J286" s="159"/>
      <c r="K286" s="159"/>
      <c r="L286" s="159">
        <f t="shared" ref="L286:L292" si="127">J286+K286</f>
        <v>0</v>
      </c>
      <c r="M286" s="159"/>
      <c r="N286" s="136">
        <f t="shared" si="105"/>
        <v>0</v>
      </c>
    </row>
    <row r="287" spans="1:14" ht="51" hidden="1" x14ac:dyDescent="0.2">
      <c r="A287" s="95" t="s">
        <v>101</v>
      </c>
      <c r="B287" s="132" t="s">
        <v>213</v>
      </c>
      <c r="C287" s="132" t="s">
        <v>144</v>
      </c>
      <c r="D287" s="132" t="s">
        <v>156</v>
      </c>
      <c r="E287" s="132" t="s">
        <v>261</v>
      </c>
      <c r="F287" s="132" t="s">
        <v>102</v>
      </c>
      <c r="G287" s="159"/>
      <c r="H287" s="159"/>
      <c r="I287" s="159">
        <f t="shared" si="126"/>
        <v>0</v>
      </c>
      <c r="J287" s="159"/>
      <c r="K287" s="159"/>
      <c r="L287" s="159">
        <f t="shared" si="127"/>
        <v>0</v>
      </c>
      <c r="M287" s="159"/>
      <c r="N287" s="136">
        <f t="shared" si="105"/>
        <v>0</v>
      </c>
    </row>
    <row r="288" spans="1:14" ht="63.75" hidden="1" x14ac:dyDescent="0.2">
      <c r="A288" s="95" t="s">
        <v>231</v>
      </c>
      <c r="B288" s="132" t="s">
        <v>213</v>
      </c>
      <c r="C288" s="132" t="s">
        <v>144</v>
      </c>
      <c r="D288" s="132" t="s">
        <v>156</v>
      </c>
      <c r="E288" s="132" t="s">
        <v>261</v>
      </c>
      <c r="F288" s="132" t="s">
        <v>232</v>
      </c>
      <c r="G288" s="159"/>
      <c r="H288" s="159"/>
      <c r="I288" s="159">
        <f t="shared" si="126"/>
        <v>0</v>
      </c>
      <c r="J288" s="159"/>
      <c r="K288" s="159"/>
      <c r="L288" s="159">
        <f t="shared" si="127"/>
        <v>0</v>
      </c>
      <c r="M288" s="159"/>
      <c r="N288" s="136">
        <f t="shared" si="105"/>
        <v>0</v>
      </c>
    </row>
    <row r="289" spans="1:25" ht="38.25" x14ac:dyDescent="0.2">
      <c r="A289" s="99" t="s">
        <v>106</v>
      </c>
      <c r="B289" s="132" t="s">
        <v>213</v>
      </c>
      <c r="C289" s="132" t="s">
        <v>144</v>
      </c>
      <c r="D289" s="132" t="s">
        <v>156</v>
      </c>
      <c r="E289" s="132" t="s">
        <v>261</v>
      </c>
      <c r="F289" s="132" t="s">
        <v>107</v>
      </c>
      <c r="G289" s="159">
        <v>51.86</v>
      </c>
      <c r="H289" s="134">
        <v>-51.86</v>
      </c>
      <c r="I289" s="134">
        <f t="shared" si="126"/>
        <v>0</v>
      </c>
      <c r="J289" s="159"/>
      <c r="K289" s="159"/>
      <c r="L289" s="134">
        <f t="shared" si="127"/>
        <v>0</v>
      </c>
      <c r="M289" s="159"/>
      <c r="N289" s="136">
        <f t="shared" si="105"/>
        <v>0</v>
      </c>
    </row>
    <row r="290" spans="1:25" ht="38.25" x14ac:dyDescent="0.2">
      <c r="A290" s="95" t="s">
        <v>103</v>
      </c>
      <c r="B290" s="132" t="s">
        <v>213</v>
      </c>
      <c r="C290" s="132" t="s">
        <v>144</v>
      </c>
      <c r="D290" s="132" t="s">
        <v>156</v>
      </c>
      <c r="E290" s="132" t="s">
        <v>261</v>
      </c>
      <c r="F290" s="132" t="s">
        <v>104</v>
      </c>
      <c r="G290" s="159">
        <v>5059.93</v>
      </c>
      <c r="H290" s="134">
        <v>-5059.93</v>
      </c>
      <c r="I290" s="134">
        <f t="shared" si="126"/>
        <v>0</v>
      </c>
      <c r="J290" s="159">
        <v>5472.2</v>
      </c>
      <c r="K290" s="159">
        <v>-5472.2</v>
      </c>
      <c r="L290" s="134">
        <f t="shared" si="127"/>
        <v>0</v>
      </c>
      <c r="M290" s="159"/>
      <c r="N290" s="136">
        <f t="shared" si="105"/>
        <v>0</v>
      </c>
    </row>
    <row r="291" spans="1:25" ht="38.25" x14ac:dyDescent="0.2">
      <c r="A291" s="57" t="s">
        <v>237</v>
      </c>
      <c r="B291" s="132" t="s">
        <v>213</v>
      </c>
      <c r="C291" s="132" t="s">
        <v>144</v>
      </c>
      <c r="D291" s="132" t="s">
        <v>156</v>
      </c>
      <c r="E291" s="132" t="s">
        <v>261</v>
      </c>
      <c r="F291" s="132" t="s">
        <v>109</v>
      </c>
      <c r="G291" s="159">
        <v>150</v>
      </c>
      <c r="H291" s="134">
        <v>-150</v>
      </c>
      <c r="I291" s="134">
        <f t="shared" si="126"/>
        <v>0</v>
      </c>
      <c r="J291" s="159">
        <v>276</v>
      </c>
      <c r="K291" s="159">
        <v>-276</v>
      </c>
      <c r="L291" s="134">
        <f t="shared" si="127"/>
        <v>0</v>
      </c>
      <c r="M291" s="159"/>
      <c r="N291" s="136">
        <f t="shared" si="105"/>
        <v>0</v>
      </c>
    </row>
    <row r="292" spans="1:25" ht="25.5" x14ac:dyDescent="0.2">
      <c r="A292" s="104" t="s">
        <v>110</v>
      </c>
      <c r="B292" s="132" t="s">
        <v>213</v>
      </c>
      <c r="C292" s="132" t="s">
        <v>144</v>
      </c>
      <c r="D292" s="132" t="s">
        <v>156</v>
      </c>
      <c r="E292" s="132" t="s">
        <v>261</v>
      </c>
      <c r="F292" s="132" t="s">
        <v>111</v>
      </c>
      <c r="G292" s="159">
        <v>210.41</v>
      </c>
      <c r="H292" s="134">
        <v>-210.41</v>
      </c>
      <c r="I292" s="134">
        <f t="shared" si="126"/>
        <v>0</v>
      </c>
      <c r="J292" s="159">
        <v>210</v>
      </c>
      <c r="K292" s="159">
        <v>-210</v>
      </c>
      <c r="L292" s="134">
        <f t="shared" si="127"/>
        <v>0</v>
      </c>
      <c r="M292" s="159"/>
      <c r="N292" s="136">
        <f t="shared" si="105"/>
        <v>0</v>
      </c>
    </row>
    <row r="293" spans="1:25" s="158" customFormat="1" ht="25.5" x14ac:dyDescent="0.2">
      <c r="A293" s="53" t="s">
        <v>262</v>
      </c>
      <c r="B293" s="132" t="s">
        <v>213</v>
      </c>
      <c r="C293" s="132" t="s">
        <v>170</v>
      </c>
      <c r="D293" s="132"/>
      <c r="E293" s="132"/>
      <c r="F293" s="132"/>
      <c r="G293" s="159">
        <f>G294+G298</f>
        <v>590</v>
      </c>
      <c r="H293" s="159">
        <f t="shared" ref="H293:M293" si="128">H294+H298</f>
        <v>154.07999999999998</v>
      </c>
      <c r="I293" s="159">
        <f t="shared" si="128"/>
        <v>744.08</v>
      </c>
      <c r="J293" s="159">
        <f t="shared" si="128"/>
        <v>575</v>
      </c>
      <c r="K293" s="159">
        <f t="shared" si="128"/>
        <v>85</v>
      </c>
      <c r="L293" s="159">
        <f t="shared" si="128"/>
        <v>660</v>
      </c>
      <c r="M293" s="159">
        <f t="shared" si="128"/>
        <v>660</v>
      </c>
      <c r="N293" s="136">
        <f t="shared" si="105"/>
        <v>0</v>
      </c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</row>
    <row r="294" spans="1:25" ht="51" x14ac:dyDescent="0.2">
      <c r="A294" s="53" t="s">
        <v>263</v>
      </c>
      <c r="B294" s="132" t="s">
        <v>213</v>
      </c>
      <c r="C294" s="132" t="s">
        <v>170</v>
      </c>
      <c r="D294" s="132" t="s">
        <v>22</v>
      </c>
      <c r="E294" s="132"/>
      <c r="F294" s="132"/>
      <c r="G294" s="159">
        <f>G295</f>
        <v>565</v>
      </c>
      <c r="H294" s="134">
        <f>H295</f>
        <v>94.08</v>
      </c>
      <c r="I294" s="134">
        <f>G294+H294</f>
        <v>659.08</v>
      </c>
      <c r="J294" s="159">
        <f>J295</f>
        <v>575</v>
      </c>
      <c r="K294" s="159">
        <f>K295</f>
        <v>0</v>
      </c>
      <c r="L294" s="134">
        <f>J294+K294</f>
        <v>575</v>
      </c>
      <c r="M294" s="159">
        <f>M295</f>
        <v>575</v>
      </c>
      <c r="N294" s="136">
        <f t="shared" si="105"/>
        <v>0</v>
      </c>
    </row>
    <row r="295" spans="1:25" ht="38.25" x14ac:dyDescent="0.2">
      <c r="A295" s="53" t="s">
        <v>264</v>
      </c>
      <c r="B295" s="132" t="s">
        <v>213</v>
      </c>
      <c r="C295" s="132" t="s">
        <v>170</v>
      </c>
      <c r="D295" s="132" t="s">
        <v>22</v>
      </c>
      <c r="E295" s="132" t="s">
        <v>265</v>
      </c>
      <c r="F295" s="132"/>
      <c r="G295" s="159">
        <f t="shared" ref="G295:M295" si="129">G296+G297</f>
        <v>565</v>
      </c>
      <c r="H295" s="159">
        <f t="shared" si="129"/>
        <v>94.08</v>
      </c>
      <c r="I295" s="159">
        <f t="shared" si="129"/>
        <v>659.08</v>
      </c>
      <c r="J295" s="159">
        <f t="shared" si="129"/>
        <v>575</v>
      </c>
      <c r="K295" s="159">
        <f t="shared" si="129"/>
        <v>0</v>
      </c>
      <c r="L295" s="159">
        <f t="shared" si="129"/>
        <v>575</v>
      </c>
      <c r="M295" s="159">
        <f t="shared" si="129"/>
        <v>575</v>
      </c>
      <c r="N295" s="136">
        <f t="shared" si="105"/>
        <v>0</v>
      </c>
    </row>
    <row r="296" spans="1:25" ht="38.25" x14ac:dyDescent="0.2">
      <c r="A296" s="98" t="s">
        <v>97</v>
      </c>
      <c r="B296" s="132" t="s">
        <v>213</v>
      </c>
      <c r="C296" s="132" t="s">
        <v>170</v>
      </c>
      <c r="D296" s="132" t="s">
        <v>22</v>
      </c>
      <c r="E296" s="132" t="s">
        <v>266</v>
      </c>
      <c r="F296" s="132" t="s">
        <v>98</v>
      </c>
      <c r="G296" s="159">
        <v>490</v>
      </c>
      <c r="H296" s="134">
        <v>94.08</v>
      </c>
      <c r="I296" s="134">
        <f>G296+H296</f>
        <v>584.08000000000004</v>
      </c>
      <c r="J296" s="159">
        <v>500</v>
      </c>
      <c r="K296" s="159"/>
      <c r="L296" s="134">
        <f>J296+K296</f>
        <v>500</v>
      </c>
      <c r="M296" s="159">
        <v>500</v>
      </c>
      <c r="N296" s="136">
        <f t="shared" si="105"/>
        <v>0</v>
      </c>
    </row>
    <row r="297" spans="1:25" ht="38.25" x14ac:dyDescent="0.2">
      <c r="A297" s="95" t="s">
        <v>103</v>
      </c>
      <c r="B297" s="132" t="s">
        <v>213</v>
      </c>
      <c r="C297" s="132" t="s">
        <v>170</v>
      </c>
      <c r="D297" s="132" t="s">
        <v>22</v>
      </c>
      <c r="E297" s="132" t="s">
        <v>266</v>
      </c>
      <c r="F297" s="132" t="s">
        <v>104</v>
      </c>
      <c r="G297" s="159">
        <v>75</v>
      </c>
      <c r="H297" s="134"/>
      <c r="I297" s="134">
        <f>G297+H297</f>
        <v>75</v>
      </c>
      <c r="J297" s="159">
        <v>75</v>
      </c>
      <c r="K297" s="159"/>
      <c r="L297" s="134">
        <f>J297+K297</f>
        <v>75</v>
      </c>
      <c r="M297" s="159">
        <v>75</v>
      </c>
      <c r="N297" s="136">
        <f t="shared" si="105"/>
        <v>0</v>
      </c>
    </row>
    <row r="298" spans="1:25" ht="38.25" x14ac:dyDescent="0.2">
      <c r="A298" s="107" t="s">
        <v>267</v>
      </c>
      <c r="B298" s="132" t="s">
        <v>213</v>
      </c>
      <c r="C298" s="132" t="s">
        <v>170</v>
      </c>
      <c r="D298" s="132" t="s">
        <v>197</v>
      </c>
      <c r="E298" s="132"/>
      <c r="F298" s="132"/>
      <c r="G298" s="159">
        <f t="shared" ref="G298:M298" si="130">G306+G299</f>
        <v>25</v>
      </c>
      <c r="H298" s="159">
        <f t="shared" si="130"/>
        <v>60</v>
      </c>
      <c r="I298" s="159">
        <f t="shared" si="130"/>
        <v>85</v>
      </c>
      <c r="J298" s="159">
        <f t="shared" si="130"/>
        <v>0</v>
      </c>
      <c r="K298" s="159">
        <f t="shared" si="130"/>
        <v>85</v>
      </c>
      <c r="L298" s="159">
        <f t="shared" si="130"/>
        <v>85</v>
      </c>
      <c r="M298" s="159">
        <f t="shared" si="130"/>
        <v>85</v>
      </c>
      <c r="N298" s="136">
        <f t="shared" si="105"/>
        <v>0</v>
      </c>
    </row>
    <row r="299" spans="1:25" x14ac:dyDescent="0.2">
      <c r="A299" s="95" t="s">
        <v>479</v>
      </c>
      <c r="B299" s="132" t="s">
        <v>213</v>
      </c>
      <c r="C299" s="132" t="s">
        <v>170</v>
      </c>
      <c r="D299" s="132" t="s">
        <v>197</v>
      </c>
      <c r="E299" s="132" t="s">
        <v>78</v>
      </c>
      <c r="F299" s="132"/>
      <c r="G299" s="159">
        <f>G300+G302+G304</f>
        <v>0</v>
      </c>
      <c r="H299" s="159">
        <f t="shared" ref="H299:M299" si="131">H300+H302+H304</f>
        <v>85</v>
      </c>
      <c r="I299" s="159">
        <f t="shared" si="131"/>
        <v>85</v>
      </c>
      <c r="J299" s="159">
        <f t="shared" si="131"/>
        <v>0</v>
      </c>
      <c r="K299" s="159">
        <f t="shared" si="131"/>
        <v>85</v>
      </c>
      <c r="L299" s="159">
        <f t="shared" si="131"/>
        <v>85</v>
      </c>
      <c r="M299" s="159">
        <f t="shared" si="131"/>
        <v>85</v>
      </c>
      <c r="N299" s="136"/>
    </row>
    <row r="300" spans="1:25" ht="63.75" x14ac:dyDescent="0.2">
      <c r="A300" s="195" t="s">
        <v>526</v>
      </c>
      <c r="B300" s="132" t="s">
        <v>213</v>
      </c>
      <c r="C300" s="132" t="s">
        <v>170</v>
      </c>
      <c r="D300" s="132" t="s">
        <v>197</v>
      </c>
      <c r="E300" s="132" t="s">
        <v>583</v>
      </c>
      <c r="F300" s="132"/>
      <c r="G300" s="159">
        <f>G301</f>
        <v>0</v>
      </c>
      <c r="H300" s="159">
        <f>H301</f>
        <v>20</v>
      </c>
      <c r="I300" s="134">
        <f t="shared" ref="I300:I305" si="132">G300+H300</f>
        <v>20</v>
      </c>
      <c r="J300" s="159">
        <f>J301</f>
        <v>0</v>
      </c>
      <c r="K300" s="159">
        <f>K301</f>
        <v>20</v>
      </c>
      <c r="L300" s="134">
        <f t="shared" ref="L300:L305" si="133">J300+K300</f>
        <v>20</v>
      </c>
      <c r="M300" s="159">
        <f>M301</f>
        <v>20</v>
      </c>
      <c r="N300" s="136"/>
    </row>
    <row r="301" spans="1:25" ht="38.25" x14ac:dyDescent="0.2">
      <c r="A301" s="95" t="s">
        <v>103</v>
      </c>
      <c r="B301" s="132" t="s">
        <v>213</v>
      </c>
      <c r="C301" s="132" t="s">
        <v>170</v>
      </c>
      <c r="D301" s="132" t="s">
        <v>197</v>
      </c>
      <c r="E301" s="132" t="s">
        <v>583</v>
      </c>
      <c r="F301" s="132" t="s">
        <v>104</v>
      </c>
      <c r="G301" s="159"/>
      <c r="H301" s="159">
        <v>20</v>
      </c>
      <c r="I301" s="134">
        <f t="shared" si="132"/>
        <v>20</v>
      </c>
      <c r="J301" s="159"/>
      <c r="K301" s="159">
        <v>20</v>
      </c>
      <c r="L301" s="134">
        <f t="shared" si="133"/>
        <v>20</v>
      </c>
      <c r="M301" s="159">
        <v>20</v>
      </c>
      <c r="N301" s="136"/>
    </row>
    <row r="302" spans="1:25" ht="51" x14ac:dyDescent="0.2">
      <c r="A302" s="195" t="s">
        <v>527</v>
      </c>
      <c r="B302" s="132" t="s">
        <v>213</v>
      </c>
      <c r="C302" s="132" t="s">
        <v>170</v>
      </c>
      <c r="D302" s="132" t="s">
        <v>197</v>
      </c>
      <c r="E302" s="132" t="s">
        <v>530</v>
      </c>
      <c r="F302" s="132"/>
      <c r="G302" s="159">
        <f>G303</f>
        <v>0</v>
      </c>
      <c r="H302" s="159">
        <f>H303</f>
        <v>15</v>
      </c>
      <c r="I302" s="134">
        <f t="shared" si="132"/>
        <v>15</v>
      </c>
      <c r="J302" s="159">
        <f>J303</f>
        <v>0</v>
      </c>
      <c r="K302" s="159">
        <f>K303</f>
        <v>15</v>
      </c>
      <c r="L302" s="134">
        <f t="shared" si="133"/>
        <v>15</v>
      </c>
      <c r="M302" s="159">
        <f>M303</f>
        <v>15</v>
      </c>
      <c r="N302" s="136"/>
    </row>
    <row r="303" spans="1:25" ht="38.25" x14ac:dyDescent="0.2">
      <c r="A303" s="95" t="s">
        <v>103</v>
      </c>
      <c r="B303" s="132" t="s">
        <v>213</v>
      </c>
      <c r="C303" s="132" t="s">
        <v>170</v>
      </c>
      <c r="D303" s="132" t="s">
        <v>197</v>
      </c>
      <c r="E303" s="132" t="s">
        <v>530</v>
      </c>
      <c r="F303" s="132" t="s">
        <v>104</v>
      </c>
      <c r="G303" s="159"/>
      <c r="H303" s="159">
        <v>15</v>
      </c>
      <c r="I303" s="134">
        <f t="shared" si="132"/>
        <v>15</v>
      </c>
      <c r="J303" s="159"/>
      <c r="K303" s="159">
        <v>15</v>
      </c>
      <c r="L303" s="134">
        <f t="shared" si="133"/>
        <v>15</v>
      </c>
      <c r="M303" s="159">
        <v>15</v>
      </c>
      <c r="N303" s="136"/>
    </row>
    <row r="304" spans="1:25" ht="38.25" x14ac:dyDescent="0.2">
      <c r="A304" s="195" t="s">
        <v>528</v>
      </c>
      <c r="B304" s="132" t="s">
        <v>213</v>
      </c>
      <c r="C304" s="132" t="s">
        <v>170</v>
      </c>
      <c r="D304" s="132" t="s">
        <v>197</v>
      </c>
      <c r="E304" s="132" t="s">
        <v>529</v>
      </c>
      <c r="F304" s="132"/>
      <c r="G304" s="159">
        <f>G305</f>
        <v>0</v>
      </c>
      <c r="H304" s="159">
        <f>H305</f>
        <v>50</v>
      </c>
      <c r="I304" s="134">
        <f t="shared" si="132"/>
        <v>50</v>
      </c>
      <c r="J304" s="159">
        <f>J305</f>
        <v>0</v>
      </c>
      <c r="K304" s="159">
        <f>K305</f>
        <v>50</v>
      </c>
      <c r="L304" s="134">
        <f t="shared" si="133"/>
        <v>50</v>
      </c>
      <c r="M304" s="159">
        <f>M305</f>
        <v>50</v>
      </c>
      <c r="N304" s="136"/>
    </row>
    <row r="305" spans="1:25" ht="38.25" x14ac:dyDescent="0.2">
      <c r="A305" s="95" t="s">
        <v>103</v>
      </c>
      <c r="B305" s="132" t="s">
        <v>213</v>
      </c>
      <c r="C305" s="132" t="s">
        <v>170</v>
      </c>
      <c r="D305" s="132" t="s">
        <v>197</v>
      </c>
      <c r="E305" s="132" t="s">
        <v>529</v>
      </c>
      <c r="F305" s="132" t="s">
        <v>104</v>
      </c>
      <c r="G305" s="159"/>
      <c r="H305" s="159">
        <v>50</v>
      </c>
      <c r="I305" s="134">
        <f t="shared" si="132"/>
        <v>50</v>
      </c>
      <c r="J305" s="159"/>
      <c r="K305" s="159">
        <v>50</v>
      </c>
      <c r="L305" s="134">
        <f t="shared" si="133"/>
        <v>50</v>
      </c>
      <c r="M305" s="159">
        <v>50</v>
      </c>
      <c r="N305" s="136"/>
    </row>
    <row r="306" spans="1:25" x14ac:dyDescent="0.2">
      <c r="A306" s="53" t="s">
        <v>77</v>
      </c>
      <c r="B306" s="132" t="s">
        <v>213</v>
      </c>
      <c r="C306" s="132" t="s">
        <v>170</v>
      </c>
      <c r="D306" s="132" t="s">
        <v>197</v>
      </c>
      <c r="E306" s="132" t="s">
        <v>78</v>
      </c>
      <c r="F306" s="132"/>
      <c r="G306" s="159">
        <f>G307+G309+G311</f>
        <v>25</v>
      </c>
      <c r="H306" s="159">
        <f t="shared" ref="H306:M306" si="134">H307+H309+H311</f>
        <v>-25</v>
      </c>
      <c r="I306" s="159">
        <f t="shared" si="134"/>
        <v>0</v>
      </c>
      <c r="J306" s="159">
        <f t="shared" si="134"/>
        <v>0</v>
      </c>
      <c r="K306" s="159">
        <f t="shared" si="134"/>
        <v>0</v>
      </c>
      <c r="L306" s="159">
        <f t="shared" si="134"/>
        <v>0</v>
      </c>
      <c r="M306" s="159">
        <f t="shared" si="134"/>
        <v>0</v>
      </c>
      <c r="N306" s="136">
        <f t="shared" si="105"/>
        <v>0</v>
      </c>
    </row>
    <row r="307" spans="1:25" ht="63.75" x14ac:dyDescent="0.2">
      <c r="A307" s="106" t="s">
        <v>268</v>
      </c>
      <c r="B307" s="132" t="s">
        <v>213</v>
      </c>
      <c r="C307" s="132" t="s">
        <v>170</v>
      </c>
      <c r="D307" s="132" t="s">
        <v>197</v>
      </c>
      <c r="E307" s="132" t="s">
        <v>269</v>
      </c>
      <c r="F307" s="132"/>
      <c r="G307" s="159">
        <f>G308</f>
        <v>15</v>
      </c>
      <c r="H307" s="159">
        <f>H308</f>
        <v>-15</v>
      </c>
      <c r="I307" s="134">
        <f>G307+H307</f>
        <v>0</v>
      </c>
      <c r="J307" s="159">
        <f>J308</f>
        <v>0</v>
      </c>
      <c r="K307" s="159">
        <f>K308</f>
        <v>0</v>
      </c>
      <c r="L307" s="134">
        <f>J307+K307</f>
        <v>0</v>
      </c>
      <c r="M307" s="159">
        <f>M308</f>
        <v>0</v>
      </c>
      <c r="N307" s="136">
        <f t="shared" si="105"/>
        <v>0</v>
      </c>
    </row>
    <row r="308" spans="1:25" ht="38.25" x14ac:dyDescent="0.2">
      <c r="A308" s="95" t="s">
        <v>103</v>
      </c>
      <c r="B308" s="132" t="s">
        <v>213</v>
      </c>
      <c r="C308" s="132" t="s">
        <v>170</v>
      </c>
      <c r="D308" s="132" t="s">
        <v>197</v>
      </c>
      <c r="E308" s="132" t="s">
        <v>269</v>
      </c>
      <c r="F308" s="132" t="s">
        <v>104</v>
      </c>
      <c r="G308" s="159">
        <v>15</v>
      </c>
      <c r="H308" s="159">
        <v>-15</v>
      </c>
      <c r="I308" s="134">
        <f>G308+H308</f>
        <v>0</v>
      </c>
      <c r="J308" s="159"/>
      <c r="K308" s="159"/>
      <c r="L308" s="134">
        <f>J308+K308</f>
        <v>0</v>
      </c>
      <c r="M308" s="159"/>
      <c r="N308" s="136">
        <f t="shared" si="105"/>
        <v>0</v>
      </c>
    </row>
    <row r="309" spans="1:25" ht="38.25" x14ac:dyDescent="0.2">
      <c r="A309" s="57" t="s">
        <v>270</v>
      </c>
      <c r="B309" s="132" t="s">
        <v>213</v>
      </c>
      <c r="C309" s="132" t="s">
        <v>170</v>
      </c>
      <c r="D309" s="132" t="s">
        <v>197</v>
      </c>
      <c r="E309" s="132" t="s">
        <v>271</v>
      </c>
      <c r="F309" s="132"/>
      <c r="G309" s="159">
        <f>G310</f>
        <v>10</v>
      </c>
      <c r="H309" s="159">
        <f>H310</f>
        <v>-10</v>
      </c>
      <c r="I309" s="134">
        <f>G309+H309</f>
        <v>0</v>
      </c>
      <c r="J309" s="159">
        <f>J310</f>
        <v>0</v>
      </c>
      <c r="K309" s="159">
        <f>K310</f>
        <v>0</v>
      </c>
      <c r="L309" s="134">
        <f>J309+K309</f>
        <v>0</v>
      </c>
      <c r="M309" s="159">
        <f>M310</f>
        <v>0</v>
      </c>
      <c r="N309" s="136">
        <f t="shared" si="105"/>
        <v>0</v>
      </c>
    </row>
    <row r="310" spans="1:25" ht="38.25" x14ac:dyDescent="0.2">
      <c r="A310" s="95" t="s">
        <v>103</v>
      </c>
      <c r="B310" s="132" t="s">
        <v>213</v>
      </c>
      <c r="C310" s="132" t="s">
        <v>170</v>
      </c>
      <c r="D310" s="132" t="s">
        <v>197</v>
      </c>
      <c r="E310" s="132" t="s">
        <v>271</v>
      </c>
      <c r="F310" s="132" t="s">
        <v>104</v>
      </c>
      <c r="G310" s="159">
        <v>10</v>
      </c>
      <c r="H310" s="134">
        <v>-10</v>
      </c>
      <c r="I310" s="134">
        <f>G310+H310</f>
        <v>0</v>
      </c>
      <c r="J310" s="159"/>
      <c r="K310" s="159"/>
      <c r="L310" s="134">
        <f>J310+K310</f>
        <v>0</v>
      </c>
      <c r="M310" s="159"/>
      <c r="N310" s="136">
        <f t="shared" si="105"/>
        <v>0</v>
      </c>
    </row>
    <row r="311" spans="1:25" ht="51" hidden="1" x14ac:dyDescent="0.2">
      <c r="A311" s="201" t="s">
        <v>272</v>
      </c>
      <c r="B311" s="132" t="s">
        <v>213</v>
      </c>
      <c r="C311" s="132" t="s">
        <v>170</v>
      </c>
      <c r="D311" s="132" t="s">
        <v>197</v>
      </c>
      <c r="E311" s="132" t="s">
        <v>273</v>
      </c>
      <c r="F311" s="132"/>
      <c r="G311" s="159">
        <f>G312</f>
        <v>0</v>
      </c>
      <c r="H311" s="159">
        <f t="shared" ref="H311:M311" si="135">H312</f>
        <v>0</v>
      </c>
      <c r="I311" s="159">
        <f t="shared" si="135"/>
        <v>0</v>
      </c>
      <c r="J311" s="159">
        <f t="shared" si="135"/>
        <v>0</v>
      </c>
      <c r="K311" s="159">
        <f t="shared" si="135"/>
        <v>0</v>
      </c>
      <c r="L311" s="159">
        <f t="shared" si="135"/>
        <v>0</v>
      </c>
      <c r="M311" s="159">
        <f t="shared" si="135"/>
        <v>0</v>
      </c>
      <c r="N311" s="136">
        <f t="shared" si="105"/>
        <v>0</v>
      </c>
    </row>
    <row r="312" spans="1:25" ht="38.25" hidden="1" x14ac:dyDescent="0.2">
      <c r="A312" s="95" t="s">
        <v>103</v>
      </c>
      <c r="B312" s="132" t="s">
        <v>213</v>
      </c>
      <c r="C312" s="132" t="s">
        <v>170</v>
      </c>
      <c r="D312" s="132" t="s">
        <v>197</v>
      </c>
      <c r="E312" s="132" t="s">
        <v>273</v>
      </c>
      <c r="F312" s="132" t="s">
        <v>104</v>
      </c>
      <c r="G312" s="159"/>
      <c r="H312" s="134"/>
      <c r="I312" s="134">
        <f>G312+H312</f>
        <v>0</v>
      </c>
      <c r="J312" s="159"/>
      <c r="K312" s="159"/>
      <c r="L312" s="134">
        <f>J312+K312</f>
        <v>0</v>
      </c>
      <c r="M312" s="159"/>
      <c r="N312" s="136">
        <f t="shared" si="105"/>
        <v>0</v>
      </c>
    </row>
    <row r="313" spans="1:25" s="158" customFormat="1" x14ac:dyDescent="0.2">
      <c r="A313" s="53" t="s">
        <v>181</v>
      </c>
      <c r="B313" s="132" t="s">
        <v>213</v>
      </c>
      <c r="C313" s="132" t="s">
        <v>114</v>
      </c>
      <c r="D313" s="132"/>
      <c r="E313" s="132"/>
      <c r="F313" s="132"/>
      <c r="G313" s="159">
        <f>G314+G321</f>
        <v>2387.11</v>
      </c>
      <c r="H313" s="159">
        <f t="shared" ref="H313:M313" si="136">H314+H321</f>
        <v>-33.350000000000136</v>
      </c>
      <c r="I313" s="159">
        <f t="shared" si="136"/>
        <v>2353.7600000000002</v>
      </c>
      <c r="J313" s="159">
        <f t="shared" si="136"/>
        <v>1727.1100000000001</v>
      </c>
      <c r="K313" s="159">
        <f t="shared" si="136"/>
        <v>126.64999999999986</v>
      </c>
      <c r="L313" s="159">
        <f t="shared" si="136"/>
        <v>1853.76</v>
      </c>
      <c r="M313" s="159">
        <f t="shared" si="136"/>
        <v>1853.76</v>
      </c>
      <c r="N313" s="136">
        <f t="shared" si="105"/>
        <v>0</v>
      </c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</row>
    <row r="314" spans="1:25" x14ac:dyDescent="0.2">
      <c r="A314" s="53" t="s">
        <v>274</v>
      </c>
      <c r="B314" s="132" t="s">
        <v>213</v>
      </c>
      <c r="C314" s="132" t="s">
        <v>114</v>
      </c>
      <c r="D314" s="132" t="s">
        <v>80</v>
      </c>
      <c r="E314" s="132"/>
      <c r="F314" s="132"/>
      <c r="G314" s="159">
        <f>G318+G315</f>
        <v>660</v>
      </c>
      <c r="H314" s="159">
        <f t="shared" ref="H314:M314" si="137">H318+H315</f>
        <v>-10</v>
      </c>
      <c r="I314" s="159">
        <f t="shared" si="137"/>
        <v>650</v>
      </c>
      <c r="J314" s="159">
        <f t="shared" si="137"/>
        <v>0</v>
      </c>
      <c r="K314" s="159">
        <f t="shared" si="137"/>
        <v>150</v>
      </c>
      <c r="L314" s="159">
        <f t="shared" si="137"/>
        <v>150</v>
      </c>
      <c r="M314" s="159">
        <f t="shared" si="137"/>
        <v>150</v>
      </c>
      <c r="N314" s="136">
        <f t="shared" si="105"/>
        <v>0</v>
      </c>
    </row>
    <row r="315" spans="1:25" x14ac:dyDescent="0.2">
      <c r="A315" s="95" t="s">
        <v>479</v>
      </c>
      <c r="B315" s="132" t="s">
        <v>213</v>
      </c>
      <c r="C315" s="132" t="s">
        <v>114</v>
      </c>
      <c r="D315" s="132" t="s">
        <v>80</v>
      </c>
      <c r="E315" s="132" t="s">
        <v>78</v>
      </c>
      <c r="F315" s="132"/>
      <c r="G315" s="159">
        <f>G316</f>
        <v>0</v>
      </c>
      <c r="H315" s="159">
        <f t="shared" ref="H315:M316" si="138">H316</f>
        <v>650</v>
      </c>
      <c r="I315" s="159">
        <f t="shared" si="138"/>
        <v>650</v>
      </c>
      <c r="J315" s="159">
        <f t="shared" si="138"/>
        <v>0</v>
      </c>
      <c r="K315" s="159">
        <f t="shared" si="138"/>
        <v>150</v>
      </c>
      <c r="L315" s="159">
        <f t="shared" si="138"/>
        <v>150</v>
      </c>
      <c r="M315" s="159">
        <f t="shared" si="138"/>
        <v>150</v>
      </c>
      <c r="N315" s="136"/>
    </row>
    <row r="316" spans="1:25" ht="38.25" x14ac:dyDescent="0.2">
      <c r="A316" s="195" t="s">
        <v>514</v>
      </c>
      <c r="B316" s="132" t="s">
        <v>213</v>
      </c>
      <c r="C316" s="132" t="s">
        <v>114</v>
      </c>
      <c r="D316" s="132" t="s">
        <v>80</v>
      </c>
      <c r="E316" s="132" t="s">
        <v>515</v>
      </c>
      <c r="F316" s="132"/>
      <c r="G316" s="159">
        <f>G317</f>
        <v>0</v>
      </c>
      <c r="H316" s="159">
        <f>H317</f>
        <v>650</v>
      </c>
      <c r="I316" s="159">
        <f t="shared" si="138"/>
        <v>650</v>
      </c>
      <c r="J316" s="159">
        <f t="shared" si="138"/>
        <v>0</v>
      </c>
      <c r="K316" s="159">
        <f t="shared" si="138"/>
        <v>150</v>
      </c>
      <c r="L316" s="159">
        <f t="shared" si="138"/>
        <v>150</v>
      </c>
      <c r="M316" s="159">
        <f t="shared" si="138"/>
        <v>150</v>
      </c>
      <c r="N316" s="136"/>
    </row>
    <row r="317" spans="1:25" ht="38.25" x14ac:dyDescent="0.2">
      <c r="A317" s="95" t="s">
        <v>103</v>
      </c>
      <c r="B317" s="132" t="s">
        <v>213</v>
      </c>
      <c r="C317" s="132" t="s">
        <v>114</v>
      </c>
      <c r="D317" s="132" t="s">
        <v>80</v>
      </c>
      <c r="E317" s="132" t="s">
        <v>515</v>
      </c>
      <c r="F317" s="132" t="s">
        <v>104</v>
      </c>
      <c r="G317" s="159"/>
      <c r="H317" s="159">
        <v>650</v>
      </c>
      <c r="I317" s="134">
        <f>G317+H317</f>
        <v>650</v>
      </c>
      <c r="J317" s="159"/>
      <c r="K317" s="159">
        <v>150</v>
      </c>
      <c r="L317" s="134">
        <f>J317+K317</f>
        <v>150</v>
      </c>
      <c r="M317" s="159">
        <v>150</v>
      </c>
      <c r="N317" s="136"/>
    </row>
    <row r="318" spans="1:25" x14ac:dyDescent="0.2">
      <c r="A318" s="53" t="s">
        <v>77</v>
      </c>
      <c r="B318" s="132" t="s">
        <v>213</v>
      </c>
      <c r="C318" s="132" t="s">
        <v>114</v>
      </c>
      <c r="D318" s="132" t="s">
        <v>80</v>
      </c>
      <c r="E318" s="132" t="s">
        <v>78</v>
      </c>
      <c r="F318" s="132"/>
      <c r="G318" s="159">
        <f>G319</f>
        <v>660</v>
      </c>
      <c r="H318" s="159">
        <f>H319</f>
        <v>-660</v>
      </c>
      <c r="I318" s="134">
        <f>G318+H318</f>
        <v>0</v>
      </c>
      <c r="J318" s="159">
        <f>J319</f>
        <v>0</v>
      </c>
      <c r="K318" s="159">
        <f>K319</f>
        <v>0</v>
      </c>
      <c r="L318" s="134">
        <f>J318+K318</f>
        <v>0</v>
      </c>
      <c r="M318" s="159">
        <f>M319</f>
        <v>0</v>
      </c>
      <c r="N318" s="136">
        <f t="shared" si="105"/>
        <v>0</v>
      </c>
    </row>
    <row r="319" spans="1:25" ht="38.25" x14ac:dyDescent="0.2">
      <c r="A319" s="53" t="s">
        <v>275</v>
      </c>
      <c r="B319" s="132" t="s">
        <v>213</v>
      </c>
      <c r="C319" s="132" t="s">
        <v>114</v>
      </c>
      <c r="D319" s="132" t="s">
        <v>80</v>
      </c>
      <c r="E319" s="132" t="s">
        <v>276</v>
      </c>
      <c r="F319" s="132"/>
      <c r="G319" s="134">
        <f>G320</f>
        <v>660</v>
      </c>
      <c r="H319" s="134">
        <f t="shared" ref="H319:M319" si="139">H320</f>
        <v>-660</v>
      </c>
      <c r="I319" s="134">
        <f t="shared" si="139"/>
        <v>0</v>
      </c>
      <c r="J319" s="134">
        <f t="shared" si="139"/>
        <v>0</v>
      </c>
      <c r="K319" s="134">
        <f t="shared" si="139"/>
        <v>0</v>
      </c>
      <c r="L319" s="134">
        <f t="shared" si="139"/>
        <v>0</v>
      </c>
      <c r="M319" s="134">
        <f t="shared" si="139"/>
        <v>0</v>
      </c>
      <c r="N319" s="136">
        <f t="shared" si="105"/>
        <v>0</v>
      </c>
    </row>
    <row r="320" spans="1:25" ht="38.25" x14ac:dyDescent="0.2">
      <c r="A320" s="95" t="s">
        <v>103</v>
      </c>
      <c r="B320" s="132" t="s">
        <v>213</v>
      </c>
      <c r="C320" s="132" t="s">
        <v>114</v>
      </c>
      <c r="D320" s="132" t="s">
        <v>80</v>
      </c>
      <c r="E320" s="132" t="s">
        <v>276</v>
      </c>
      <c r="F320" s="132" t="s">
        <v>104</v>
      </c>
      <c r="G320" s="159">
        <v>660</v>
      </c>
      <c r="H320" s="134">
        <v>-660</v>
      </c>
      <c r="I320" s="134">
        <f>G320+H320</f>
        <v>0</v>
      </c>
      <c r="J320" s="159"/>
      <c r="K320" s="159"/>
      <c r="L320" s="134">
        <f>J320+K320</f>
        <v>0</v>
      </c>
      <c r="M320" s="159"/>
      <c r="N320" s="136">
        <f t="shared" si="105"/>
        <v>0</v>
      </c>
    </row>
    <row r="321" spans="1:25" ht="25.5" x14ac:dyDescent="0.2">
      <c r="A321" s="53" t="s">
        <v>277</v>
      </c>
      <c r="B321" s="132" t="s">
        <v>213</v>
      </c>
      <c r="C321" s="132" t="s">
        <v>114</v>
      </c>
      <c r="D321" s="132" t="s">
        <v>183</v>
      </c>
      <c r="E321" s="132"/>
      <c r="F321" s="132"/>
      <c r="G321" s="159">
        <f>G333+G331+G322</f>
        <v>1727.1100000000001</v>
      </c>
      <c r="H321" s="159">
        <f t="shared" ref="H321:M321" si="140">H333+H331+H322</f>
        <v>-23.350000000000136</v>
      </c>
      <c r="I321" s="159">
        <f t="shared" si="140"/>
        <v>1703.76</v>
      </c>
      <c r="J321" s="159">
        <f t="shared" si="140"/>
        <v>1727.1100000000001</v>
      </c>
      <c r="K321" s="159">
        <f t="shared" si="140"/>
        <v>-23.350000000000136</v>
      </c>
      <c r="L321" s="159">
        <f t="shared" si="140"/>
        <v>1703.76</v>
      </c>
      <c r="M321" s="159">
        <f t="shared" si="140"/>
        <v>1703.76</v>
      </c>
      <c r="N321" s="136">
        <f t="shared" si="105"/>
        <v>0</v>
      </c>
    </row>
    <row r="322" spans="1:25" x14ac:dyDescent="0.2">
      <c r="A322" s="95" t="s">
        <v>479</v>
      </c>
      <c r="B322" s="132" t="s">
        <v>213</v>
      </c>
      <c r="C322" s="132" t="s">
        <v>114</v>
      </c>
      <c r="D322" s="132" t="s">
        <v>183</v>
      </c>
      <c r="E322" s="132" t="s">
        <v>78</v>
      </c>
      <c r="F322" s="132"/>
      <c r="G322" s="159">
        <f>G323+G325+G327</f>
        <v>0</v>
      </c>
      <c r="H322" s="159">
        <f t="shared" ref="H322:M322" si="141">H323+H325+H327</f>
        <v>1703.76</v>
      </c>
      <c r="I322" s="159">
        <f t="shared" si="141"/>
        <v>1703.76</v>
      </c>
      <c r="J322" s="159">
        <f t="shared" si="141"/>
        <v>0</v>
      </c>
      <c r="K322" s="159">
        <f t="shared" si="141"/>
        <v>1703.76</v>
      </c>
      <c r="L322" s="159">
        <f t="shared" si="141"/>
        <v>1703.76</v>
      </c>
      <c r="M322" s="159">
        <f t="shared" si="141"/>
        <v>1703.76</v>
      </c>
      <c r="N322" s="136"/>
    </row>
    <row r="323" spans="1:25" ht="51" x14ac:dyDescent="0.2">
      <c r="A323" s="195" t="s">
        <v>531</v>
      </c>
      <c r="B323" s="132" t="s">
        <v>213</v>
      </c>
      <c r="C323" s="132" t="s">
        <v>114</v>
      </c>
      <c r="D323" s="132" t="s">
        <v>183</v>
      </c>
      <c r="E323" s="132" t="s">
        <v>533</v>
      </c>
      <c r="F323" s="132"/>
      <c r="G323" s="159">
        <f>G324</f>
        <v>0</v>
      </c>
      <c r="H323" s="159">
        <f t="shared" ref="H323:M323" si="142">H324</f>
        <v>100</v>
      </c>
      <c r="I323" s="159">
        <f t="shared" si="142"/>
        <v>100</v>
      </c>
      <c r="J323" s="159">
        <f t="shared" si="142"/>
        <v>0</v>
      </c>
      <c r="K323" s="159">
        <f t="shared" si="142"/>
        <v>100</v>
      </c>
      <c r="L323" s="159">
        <f t="shared" si="142"/>
        <v>100</v>
      </c>
      <c r="M323" s="159">
        <f t="shared" si="142"/>
        <v>100</v>
      </c>
      <c r="N323" s="136"/>
    </row>
    <row r="324" spans="1:25" ht="38.25" x14ac:dyDescent="0.2">
      <c r="A324" s="95" t="s">
        <v>103</v>
      </c>
      <c r="B324" s="132" t="s">
        <v>213</v>
      </c>
      <c r="C324" s="132" t="s">
        <v>114</v>
      </c>
      <c r="D324" s="132" t="s">
        <v>183</v>
      </c>
      <c r="E324" s="132" t="s">
        <v>533</v>
      </c>
      <c r="F324" s="132" t="s">
        <v>104</v>
      </c>
      <c r="G324" s="159"/>
      <c r="H324" s="159">
        <v>100</v>
      </c>
      <c r="I324" s="159">
        <f>G324+H324</f>
        <v>100</v>
      </c>
      <c r="J324" s="159"/>
      <c r="K324" s="159">
        <v>100</v>
      </c>
      <c r="L324" s="159">
        <f>J324+K324</f>
        <v>100</v>
      </c>
      <c r="M324" s="159">
        <v>100</v>
      </c>
      <c r="N324" s="136"/>
    </row>
    <row r="325" spans="1:25" ht="51" x14ac:dyDescent="0.2">
      <c r="A325" s="195" t="s">
        <v>532</v>
      </c>
      <c r="B325" s="132" t="s">
        <v>213</v>
      </c>
      <c r="C325" s="132" t="s">
        <v>114</v>
      </c>
      <c r="D325" s="132" t="s">
        <v>183</v>
      </c>
      <c r="E325" s="132" t="s">
        <v>534</v>
      </c>
      <c r="F325" s="132"/>
      <c r="G325" s="159">
        <f>G326</f>
        <v>0</v>
      </c>
      <c r="H325" s="159">
        <f t="shared" ref="H325:M325" si="143">H326</f>
        <v>200</v>
      </c>
      <c r="I325" s="159">
        <f t="shared" si="143"/>
        <v>200</v>
      </c>
      <c r="J325" s="159">
        <f t="shared" si="143"/>
        <v>0</v>
      </c>
      <c r="K325" s="159">
        <f t="shared" si="143"/>
        <v>200</v>
      </c>
      <c r="L325" s="159">
        <f t="shared" si="143"/>
        <v>200</v>
      </c>
      <c r="M325" s="159">
        <f t="shared" si="143"/>
        <v>200</v>
      </c>
      <c r="N325" s="136"/>
    </row>
    <row r="326" spans="1:25" ht="38.25" x14ac:dyDescent="0.2">
      <c r="A326" s="95" t="s">
        <v>103</v>
      </c>
      <c r="B326" s="132" t="s">
        <v>213</v>
      </c>
      <c r="C326" s="132" t="s">
        <v>114</v>
      </c>
      <c r="D326" s="132" t="s">
        <v>183</v>
      </c>
      <c r="E326" s="132" t="s">
        <v>534</v>
      </c>
      <c r="F326" s="132" t="s">
        <v>104</v>
      </c>
      <c r="G326" s="159"/>
      <c r="H326" s="159">
        <v>200</v>
      </c>
      <c r="I326" s="159">
        <f>G326+H326</f>
        <v>200</v>
      </c>
      <c r="J326" s="159"/>
      <c r="K326" s="159">
        <v>200</v>
      </c>
      <c r="L326" s="159">
        <f>J326+K326</f>
        <v>200</v>
      </c>
      <c r="M326" s="159">
        <v>200</v>
      </c>
      <c r="N326" s="136"/>
    </row>
    <row r="327" spans="1:25" ht="38.25" x14ac:dyDescent="0.2">
      <c r="A327" s="202" t="s">
        <v>517</v>
      </c>
      <c r="B327" s="132" t="s">
        <v>213</v>
      </c>
      <c r="C327" s="132" t="s">
        <v>114</v>
      </c>
      <c r="D327" s="132" t="s">
        <v>183</v>
      </c>
      <c r="E327" s="132" t="s">
        <v>516</v>
      </c>
      <c r="F327" s="132"/>
      <c r="G327" s="159">
        <f>G328</f>
        <v>0</v>
      </c>
      <c r="H327" s="159">
        <f t="shared" ref="H327:M327" si="144">H328</f>
        <v>1403.76</v>
      </c>
      <c r="I327" s="159">
        <f t="shared" si="144"/>
        <v>1403.76</v>
      </c>
      <c r="J327" s="159">
        <f t="shared" si="144"/>
        <v>0</v>
      </c>
      <c r="K327" s="159">
        <f t="shared" si="144"/>
        <v>1403.76</v>
      </c>
      <c r="L327" s="159">
        <f t="shared" si="144"/>
        <v>1403.76</v>
      </c>
      <c r="M327" s="159">
        <f t="shared" si="144"/>
        <v>1403.76</v>
      </c>
      <c r="N327" s="136"/>
    </row>
    <row r="328" spans="1:25" ht="38.25" x14ac:dyDescent="0.2">
      <c r="A328" s="195" t="s">
        <v>535</v>
      </c>
      <c r="B328" s="132" t="s">
        <v>213</v>
      </c>
      <c r="C328" s="132" t="s">
        <v>114</v>
      </c>
      <c r="D328" s="132" t="s">
        <v>183</v>
      </c>
      <c r="E328" s="132" t="s">
        <v>536</v>
      </c>
      <c r="F328" s="132"/>
      <c r="G328" s="159">
        <f>G329+G330</f>
        <v>0</v>
      </c>
      <c r="H328" s="159">
        <f t="shared" ref="H328:M328" si="145">H329+H330</f>
        <v>1403.76</v>
      </c>
      <c r="I328" s="159">
        <f t="shared" si="145"/>
        <v>1403.76</v>
      </c>
      <c r="J328" s="159">
        <f t="shared" si="145"/>
        <v>0</v>
      </c>
      <c r="K328" s="159">
        <f t="shared" si="145"/>
        <v>1403.76</v>
      </c>
      <c r="L328" s="159">
        <f t="shared" si="145"/>
        <v>1403.76</v>
      </c>
      <c r="M328" s="159">
        <f t="shared" si="145"/>
        <v>1403.76</v>
      </c>
      <c r="N328" s="136"/>
    </row>
    <row r="329" spans="1:25" ht="76.5" x14ac:dyDescent="0.2">
      <c r="A329" s="95" t="s">
        <v>51</v>
      </c>
      <c r="B329" s="132" t="s">
        <v>213</v>
      </c>
      <c r="C329" s="132" t="s">
        <v>114</v>
      </c>
      <c r="D329" s="132" t="s">
        <v>183</v>
      </c>
      <c r="E329" s="132" t="s">
        <v>536</v>
      </c>
      <c r="F329" s="132" t="s">
        <v>52</v>
      </c>
      <c r="G329" s="159"/>
      <c r="H329" s="159">
        <v>1403.76</v>
      </c>
      <c r="I329" s="159">
        <f>G329+H329</f>
        <v>1403.76</v>
      </c>
      <c r="J329" s="159"/>
      <c r="K329" s="159">
        <v>1403.76</v>
      </c>
      <c r="L329" s="159">
        <f>J329+K329</f>
        <v>1403.76</v>
      </c>
      <c r="M329" s="159">
        <v>1403.76</v>
      </c>
      <c r="N329" s="136"/>
    </row>
    <row r="330" spans="1:25" ht="25.5" hidden="1" x14ac:dyDescent="0.2">
      <c r="A330" s="95" t="s">
        <v>57</v>
      </c>
      <c r="B330" s="132" t="s">
        <v>213</v>
      </c>
      <c r="C330" s="132" t="s">
        <v>114</v>
      </c>
      <c r="D330" s="132" t="s">
        <v>183</v>
      </c>
      <c r="E330" s="132" t="s">
        <v>536</v>
      </c>
      <c r="F330" s="132" t="s">
        <v>58</v>
      </c>
      <c r="G330" s="159"/>
      <c r="H330" s="159"/>
      <c r="I330" s="159">
        <f>G330+H330</f>
        <v>0</v>
      </c>
      <c r="J330" s="159"/>
      <c r="K330" s="159"/>
      <c r="L330" s="159">
        <f>J330+K330</f>
        <v>0</v>
      </c>
      <c r="M330" s="159"/>
      <c r="N330" s="136"/>
    </row>
    <row r="331" spans="1:25" x14ac:dyDescent="0.2">
      <c r="A331" s="57" t="s">
        <v>278</v>
      </c>
      <c r="B331" s="132" t="s">
        <v>213</v>
      </c>
      <c r="C331" s="132" t="s">
        <v>114</v>
      </c>
      <c r="D331" s="132" t="s">
        <v>183</v>
      </c>
      <c r="E331" s="132" t="s">
        <v>279</v>
      </c>
      <c r="F331" s="132"/>
      <c r="G331" s="159">
        <f>G332</f>
        <v>1051.71</v>
      </c>
      <c r="H331" s="159">
        <f>H332</f>
        <v>-1051.71</v>
      </c>
      <c r="I331" s="134">
        <f>G331+H331</f>
        <v>0</v>
      </c>
      <c r="J331" s="159">
        <f>J332</f>
        <v>1051.71</v>
      </c>
      <c r="K331" s="159">
        <f>K332</f>
        <v>-1051.71</v>
      </c>
      <c r="L331" s="134">
        <f>J331+K331</f>
        <v>0</v>
      </c>
      <c r="M331" s="159">
        <f>M332</f>
        <v>0</v>
      </c>
      <c r="N331" s="136">
        <f t="shared" si="105"/>
        <v>0</v>
      </c>
    </row>
    <row r="332" spans="1:25" ht="76.5" x14ac:dyDescent="0.2">
      <c r="A332" s="95" t="s">
        <v>51</v>
      </c>
      <c r="B332" s="132" t="s">
        <v>213</v>
      </c>
      <c r="C332" s="132" t="s">
        <v>114</v>
      </c>
      <c r="D332" s="132" t="s">
        <v>183</v>
      </c>
      <c r="E332" s="132" t="s">
        <v>279</v>
      </c>
      <c r="F332" s="132" t="s">
        <v>52</v>
      </c>
      <c r="G332" s="159">
        <v>1051.71</v>
      </c>
      <c r="H332" s="134">
        <v>-1051.71</v>
      </c>
      <c r="I332" s="134">
        <f>G332+H332</f>
        <v>0</v>
      </c>
      <c r="J332" s="159">
        <v>1051.71</v>
      </c>
      <c r="K332" s="159">
        <v>-1051.71</v>
      </c>
      <c r="L332" s="134">
        <f>J332+K332</f>
        <v>0</v>
      </c>
      <c r="M332" s="159"/>
      <c r="N332" s="136">
        <f t="shared" si="105"/>
        <v>0</v>
      </c>
    </row>
    <row r="333" spans="1:25" ht="25.5" x14ac:dyDescent="0.2">
      <c r="A333" s="53" t="s">
        <v>280</v>
      </c>
      <c r="B333" s="132" t="s">
        <v>213</v>
      </c>
      <c r="C333" s="132" t="s">
        <v>114</v>
      </c>
      <c r="D333" s="132" t="s">
        <v>183</v>
      </c>
      <c r="E333" s="132" t="s">
        <v>281</v>
      </c>
      <c r="F333" s="132"/>
      <c r="G333" s="159">
        <f>G334</f>
        <v>675.4</v>
      </c>
      <c r="H333" s="159">
        <f t="shared" ref="H333:M334" si="146">H334</f>
        <v>-675.4</v>
      </c>
      <c r="I333" s="159">
        <f t="shared" si="146"/>
        <v>0</v>
      </c>
      <c r="J333" s="159">
        <f t="shared" si="146"/>
        <v>675.4</v>
      </c>
      <c r="K333" s="159">
        <f t="shared" si="146"/>
        <v>-675.4</v>
      </c>
      <c r="L333" s="159">
        <f t="shared" si="146"/>
        <v>0</v>
      </c>
      <c r="M333" s="159">
        <f t="shared" si="146"/>
        <v>0</v>
      </c>
      <c r="N333" s="136">
        <f t="shared" si="105"/>
        <v>0</v>
      </c>
    </row>
    <row r="334" spans="1:25" ht="25.5" x14ac:dyDescent="0.2">
      <c r="A334" s="53" t="s">
        <v>282</v>
      </c>
      <c r="B334" s="132" t="s">
        <v>213</v>
      </c>
      <c r="C334" s="132" t="s">
        <v>114</v>
      </c>
      <c r="D334" s="132" t="s">
        <v>183</v>
      </c>
      <c r="E334" s="132" t="s">
        <v>283</v>
      </c>
      <c r="F334" s="132"/>
      <c r="G334" s="134">
        <f>G335</f>
        <v>675.4</v>
      </c>
      <c r="H334" s="134">
        <f t="shared" si="146"/>
        <v>-675.4</v>
      </c>
      <c r="I334" s="134">
        <f t="shared" si="146"/>
        <v>0</v>
      </c>
      <c r="J334" s="134">
        <f t="shared" si="146"/>
        <v>675.4</v>
      </c>
      <c r="K334" s="134">
        <f t="shared" si="146"/>
        <v>-675.4</v>
      </c>
      <c r="L334" s="134">
        <f t="shared" si="146"/>
        <v>0</v>
      </c>
      <c r="M334" s="134">
        <f t="shared" si="146"/>
        <v>0</v>
      </c>
      <c r="N334" s="136">
        <f t="shared" si="105"/>
        <v>0</v>
      </c>
    </row>
    <row r="335" spans="1:25" ht="38.25" x14ac:dyDescent="0.2">
      <c r="A335" s="95" t="s">
        <v>103</v>
      </c>
      <c r="B335" s="132" t="s">
        <v>213</v>
      </c>
      <c r="C335" s="132" t="s">
        <v>114</v>
      </c>
      <c r="D335" s="132" t="s">
        <v>183</v>
      </c>
      <c r="E335" s="132" t="s">
        <v>283</v>
      </c>
      <c r="F335" s="132" t="s">
        <v>104</v>
      </c>
      <c r="G335" s="159">
        <v>675.4</v>
      </c>
      <c r="H335" s="134">
        <v>-675.4</v>
      </c>
      <c r="I335" s="134">
        <f>G335+H335</f>
        <v>0</v>
      </c>
      <c r="J335" s="159">
        <v>675.4</v>
      </c>
      <c r="K335" s="159">
        <v>-675.4</v>
      </c>
      <c r="L335" s="134">
        <f>J335+K335</f>
        <v>0</v>
      </c>
      <c r="M335" s="159"/>
      <c r="N335" s="136">
        <f t="shared" si="105"/>
        <v>0</v>
      </c>
    </row>
    <row r="336" spans="1:25" s="158" customFormat="1" x14ac:dyDescent="0.2">
      <c r="A336" s="53" t="s">
        <v>284</v>
      </c>
      <c r="B336" s="132" t="s">
        <v>213</v>
      </c>
      <c r="C336" s="132" t="s">
        <v>80</v>
      </c>
      <c r="D336" s="132"/>
      <c r="E336" s="132"/>
      <c r="F336" s="132"/>
      <c r="G336" s="134">
        <f t="shared" ref="G336:M336" si="147">G342+G362+G337</f>
        <v>1582.15</v>
      </c>
      <c r="H336" s="134">
        <f t="shared" si="147"/>
        <v>3249.09</v>
      </c>
      <c r="I336" s="134">
        <f t="shared" si="147"/>
        <v>4831.24</v>
      </c>
      <c r="J336" s="134">
        <f t="shared" si="147"/>
        <v>0</v>
      </c>
      <c r="K336" s="134">
        <f t="shared" si="147"/>
        <v>2365.44</v>
      </c>
      <c r="L336" s="134">
        <f t="shared" si="147"/>
        <v>2365.44</v>
      </c>
      <c r="M336" s="134">
        <f t="shared" si="147"/>
        <v>2365.44</v>
      </c>
      <c r="N336" s="136">
        <f t="shared" si="105"/>
        <v>0</v>
      </c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</row>
    <row r="337" spans="1:25" s="158" customFormat="1" x14ac:dyDescent="0.2">
      <c r="A337" s="53" t="s">
        <v>432</v>
      </c>
      <c r="B337" s="132" t="s">
        <v>213</v>
      </c>
      <c r="C337" s="132" t="s">
        <v>80</v>
      </c>
      <c r="D337" s="132" t="s">
        <v>144</v>
      </c>
      <c r="E337" s="132"/>
      <c r="F337" s="132"/>
      <c r="G337" s="134">
        <f>G338</f>
        <v>0</v>
      </c>
      <c r="H337" s="134">
        <f t="shared" ref="H337:M338" si="148">H338</f>
        <v>1500</v>
      </c>
      <c r="I337" s="134">
        <f t="shared" si="148"/>
        <v>1500</v>
      </c>
      <c r="J337" s="134">
        <f t="shared" si="148"/>
        <v>0</v>
      </c>
      <c r="K337" s="134">
        <f t="shared" si="148"/>
        <v>0</v>
      </c>
      <c r="L337" s="134">
        <f t="shared" si="148"/>
        <v>0</v>
      </c>
      <c r="M337" s="134">
        <f t="shared" si="148"/>
        <v>0</v>
      </c>
      <c r="N337" s="136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</row>
    <row r="338" spans="1:25" s="158" customFormat="1" x14ac:dyDescent="0.2">
      <c r="A338" s="95" t="s">
        <v>479</v>
      </c>
      <c r="B338" s="132" t="s">
        <v>213</v>
      </c>
      <c r="C338" s="132" t="s">
        <v>80</v>
      </c>
      <c r="D338" s="132" t="s">
        <v>144</v>
      </c>
      <c r="E338" s="132" t="s">
        <v>78</v>
      </c>
      <c r="F338" s="132"/>
      <c r="G338" s="134">
        <f>G339</f>
        <v>0</v>
      </c>
      <c r="H338" s="134">
        <f t="shared" si="148"/>
        <v>1500</v>
      </c>
      <c r="I338" s="134">
        <f t="shared" si="148"/>
        <v>1500</v>
      </c>
      <c r="J338" s="134">
        <f t="shared" si="148"/>
        <v>0</v>
      </c>
      <c r="K338" s="134">
        <f t="shared" si="148"/>
        <v>0</v>
      </c>
      <c r="L338" s="134">
        <f t="shared" si="148"/>
        <v>0</v>
      </c>
      <c r="M338" s="134">
        <f t="shared" si="148"/>
        <v>0</v>
      </c>
      <c r="N338" s="136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spans="1:25" ht="51" x14ac:dyDescent="0.2">
      <c r="A339" s="195" t="s">
        <v>496</v>
      </c>
      <c r="B339" s="132" t="s">
        <v>213</v>
      </c>
      <c r="C339" s="132" t="s">
        <v>80</v>
      </c>
      <c r="D339" s="132" t="s">
        <v>144</v>
      </c>
      <c r="E339" s="132" t="s">
        <v>498</v>
      </c>
      <c r="F339" s="132"/>
      <c r="G339" s="134">
        <f>G340</f>
        <v>0</v>
      </c>
      <c r="H339" s="134">
        <f t="shared" ref="H339:M340" si="149">H340</f>
        <v>1500</v>
      </c>
      <c r="I339" s="134">
        <f t="shared" si="149"/>
        <v>1500</v>
      </c>
      <c r="J339" s="134">
        <f t="shared" si="149"/>
        <v>0</v>
      </c>
      <c r="K339" s="134">
        <f t="shared" si="149"/>
        <v>0</v>
      </c>
      <c r="L339" s="134">
        <f t="shared" si="149"/>
        <v>0</v>
      </c>
      <c r="M339" s="134">
        <f t="shared" si="149"/>
        <v>0</v>
      </c>
      <c r="N339" s="136"/>
    </row>
    <row r="340" spans="1:25" x14ac:dyDescent="0.2">
      <c r="A340" s="203" t="s">
        <v>497</v>
      </c>
      <c r="B340" s="132" t="s">
        <v>213</v>
      </c>
      <c r="C340" s="132" t="s">
        <v>80</v>
      </c>
      <c r="D340" s="132" t="s">
        <v>144</v>
      </c>
      <c r="E340" s="132" t="s">
        <v>499</v>
      </c>
      <c r="F340" s="132"/>
      <c r="G340" s="134">
        <f>G341</f>
        <v>0</v>
      </c>
      <c r="H340" s="134">
        <f t="shared" si="149"/>
        <v>1500</v>
      </c>
      <c r="I340" s="134">
        <f t="shared" si="149"/>
        <v>1500</v>
      </c>
      <c r="J340" s="134">
        <f t="shared" si="149"/>
        <v>0</v>
      </c>
      <c r="K340" s="134">
        <f t="shared" si="149"/>
        <v>0</v>
      </c>
      <c r="L340" s="134">
        <f t="shared" si="149"/>
        <v>0</v>
      </c>
      <c r="M340" s="134">
        <f t="shared" si="149"/>
        <v>0</v>
      </c>
      <c r="N340" s="136"/>
    </row>
    <row r="341" spans="1:25" ht="51" x14ac:dyDescent="0.2">
      <c r="A341" s="204" t="s">
        <v>321</v>
      </c>
      <c r="B341" s="132" t="s">
        <v>213</v>
      </c>
      <c r="C341" s="132" t="s">
        <v>80</v>
      </c>
      <c r="D341" s="132" t="s">
        <v>144</v>
      </c>
      <c r="E341" s="132" t="s">
        <v>499</v>
      </c>
      <c r="F341" s="132" t="s">
        <v>322</v>
      </c>
      <c r="G341" s="134"/>
      <c r="H341" s="134">
        <v>1500</v>
      </c>
      <c r="I341" s="134">
        <f>G341+H341</f>
        <v>1500</v>
      </c>
      <c r="J341" s="134"/>
      <c r="K341" s="134"/>
      <c r="L341" s="134">
        <f>J341+K341</f>
        <v>0</v>
      </c>
      <c r="M341" s="134"/>
      <c r="N341" s="136"/>
    </row>
    <row r="342" spans="1:25" x14ac:dyDescent="0.2">
      <c r="A342" s="53" t="s">
        <v>285</v>
      </c>
      <c r="B342" s="132" t="s">
        <v>213</v>
      </c>
      <c r="C342" s="132" t="s">
        <v>80</v>
      </c>
      <c r="D342" s="132" t="s">
        <v>42</v>
      </c>
      <c r="E342" s="132"/>
      <c r="F342" s="132"/>
      <c r="G342" s="159">
        <f>G359+G343+G347</f>
        <v>1582.15</v>
      </c>
      <c r="H342" s="159">
        <f t="shared" ref="H342:M342" si="150">H359+H343+H347</f>
        <v>783.29</v>
      </c>
      <c r="I342" s="159">
        <f t="shared" si="150"/>
        <v>2365.44</v>
      </c>
      <c r="J342" s="159">
        <f t="shared" si="150"/>
        <v>0</v>
      </c>
      <c r="K342" s="159">
        <f t="shared" si="150"/>
        <v>2365.44</v>
      </c>
      <c r="L342" s="159">
        <f t="shared" si="150"/>
        <v>2365.44</v>
      </c>
      <c r="M342" s="159">
        <f t="shared" si="150"/>
        <v>2365.44</v>
      </c>
      <c r="N342" s="136">
        <f t="shared" si="105"/>
        <v>0</v>
      </c>
    </row>
    <row r="343" spans="1:25" ht="51" x14ac:dyDescent="0.2">
      <c r="A343" s="108" t="s">
        <v>223</v>
      </c>
      <c r="B343" s="132" t="s">
        <v>213</v>
      </c>
      <c r="C343" s="132" t="s">
        <v>80</v>
      </c>
      <c r="D343" s="132" t="s">
        <v>42</v>
      </c>
      <c r="E343" s="132" t="s">
        <v>224</v>
      </c>
      <c r="F343" s="132"/>
      <c r="G343" s="159">
        <f>G344</f>
        <v>0</v>
      </c>
      <c r="H343" s="159">
        <f t="shared" ref="H343:M345" si="151">H344</f>
        <v>20</v>
      </c>
      <c r="I343" s="159">
        <f t="shared" si="151"/>
        <v>20</v>
      </c>
      <c r="J343" s="159">
        <f t="shared" si="151"/>
        <v>0</v>
      </c>
      <c r="K343" s="159">
        <f t="shared" si="151"/>
        <v>20</v>
      </c>
      <c r="L343" s="159">
        <f t="shared" si="151"/>
        <v>20</v>
      </c>
      <c r="M343" s="159">
        <f t="shared" si="151"/>
        <v>20</v>
      </c>
      <c r="N343" s="136">
        <f t="shared" ref="N343:N452" si="152">L343-M343</f>
        <v>0</v>
      </c>
    </row>
    <row r="344" spans="1:25" ht="76.5" x14ac:dyDescent="0.2">
      <c r="A344" s="108" t="s">
        <v>225</v>
      </c>
      <c r="B344" s="132" t="s">
        <v>213</v>
      </c>
      <c r="C344" s="132" t="s">
        <v>80</v>
      </c>
      <c r="D344" s="132" t="s">
        <v>42</v>
      </c>
      <c r="E344" s="132" t="s">
        <v>226</v>
      </c>
      <c r="F344" s="132"/>
      <c r="G344" s="159">
        <f>G345</f>
        <v>0</v>
      </c>
      <c r="H344" s="159">
        <f t="shared" si="151"/>
        <v>20</v>
      </c>
      <c r="I344" s="159">
        <f t="shared" si="151"/>
        <v>20</v>
      </c>
      <c r="J344" s="159">
        <f t="shared" si="151"/>
        <v>0</v>
      </c>
      <c r="K344" s="159">
        <f t="shared" si="151"/>
        <v>20</v>
      </c>
      <c r="L344" s="159">
        <f t="shared" si="151"/>
        <v>20</v>
      </c>
      <c r="M344" s="159">
        <f t="shared" si="151"/>
        <v>20</v>
      </c>
      <c r="N344" s="136">
        <f t="shared" si="152"/>
        <v>0</v>
      </c>
    </row>
    <row r="345" spans="1:25" ht="140.25" x14ac:dyDescent="0.2">
      <c r="A345" s="192" t="s">
        <v>286</v>
      </c>
      <c r="B345" s="132" t="s">
        <v>213</v>
      </c>
      <c r="C345" s="132" t="s">
        <v>80</v>
      </c>
      <c r="D345" s="132" t="s">
        <v>42</v>
      </c>
      <c r="E345" s="132" t="s">
        <v>287</v>
      </c>
      <c r="F345" s="132"/>
      <c r="G345" s="159">
        <f>G346</f>
        <v>0</v>
      </c>
      <c r="H345" s="159">
        <f t="shared" si="151"/>
        <v>20</v>
      </c>
      <c r="I345" s="159">
        <f t="shared" si="151"/>
        <v>20</v>
      </c>
      <c r="J345" s="159">
        <f t="shared" si="151"/>
        <v>0</v>
      </c>
      <c r="K345" s="159">
        <f t="shared" si="151"/>
        <v>20</v>
      </c>
      <c r="L345" s="159">
        <f t="shared" si="151"/>
        <v>20</v>
      </c>
      <c r="M345" s="159">
        <f t="shared" si="151"/>
        <v>20</v>
      </c>
      <c r="N345" s="136">
        <f t="shared" si="152"/>
        <v>0</v>
      </c>
    </row>
    <row r="346" spans="1:25" ht="38.25" x14ac:dyDescent="0.2">
      <c r="A346" s="95" t="s">
        <v>103</v>
      </c>
      <c r="B346" s="132" t="s">
        <v>213</v>
      </c>
      <c r="C346" s="132" t="s">
        <v>80</v>
      </c>
      <c r="D346" s="132" t="s">
        <v>42</v>
      </c>
      <c r="E346" s="132" t="s">
        <v>287</v>
      </c>
      <c r="F346" s="132" t="s">
        <v>104</v>
      </c>
      <c r="G346" s="159"/>
      <c r="H346" s="159">
        <v>20</v>
      </c>
      <c r="I346" s="159">
        <f>G346+H346</f>
        <v>20</v>
      </c>
      <c r="J346" s="159"/>
      <c r="K346" s="159">
        <v>20</v>
      </c>
      <c r="L346" s="159">
        <f>J346+K346</f>
        <v>20</v>
      </c>
      <c r="M346" s="159">
        <v>20</v>
      </c>
      <c r="N346" s="136">
        <f t="shared" si="152"/>
        <v>0</v>
      </c>
    </row>
    <row r="347" spans="1:25" x14ac:dyDescent="0.2">
      <c r="A347" s="95" t="s">
        <v>479</v>
      </c>
      <c r="B347" s="132" t="s">
        <v>213</v>
      </c>
      <c r="C347" s="132" t="s">
        <v>80</v>
      </c>
      <c r="D347" s="132" t="s">
        <v>42</v>
      </c>
      <c r="E347" s="132" t="s">
        <v>78</v>
      </c>
      <c r="F347" s="132"/>
      <c r="G347" s="159">
        <f>G348+G350+G353+G356</f>
        <v>0</v>
      </c>
      <c r="H347" s="159">
        <f t="shared" ref="H347:M347" si="153">H348+H350+H353+H356</f>
        <v>2345.44</v>
      </c>
      <c r="I347" s="159">
        <f t="shared" si="153"/>
        <v>2345.44</v>
      </c>
      <c r="J347" s="159">
        <f t="shared" si="153"/>
        <v>0</v>
      </c>
      <c r="K347" s="159">
        <f t="shared" si="153"/>
        <v>2345.44</v>
      </c>
      <c r="L347" s="159">
        <f t="shared" si="153"/>
        <v>2345.44</v>
      </c>
      <c r="M347" s="159">
        <f t="shared" si="153"/>
        <v>2345.44</v>
      </c>
      <c r="N347" s="136"/>
    </row>
    <row r="348" spans="1:25" ht="51" x14ac:dyDescent="0.2">
      <c r="A348" s="195" t="s">
        <v>522</v>
      </c>
      <c r="B348" s="132" t="s">
        <v>213</v>
      </c>
      <c r="C348" s="132" t="s">
        <v>80</v>
      </c>
      <c r="D348" s="132" t="s">
        <v>42</v>
      </c>
      <c r="E348" s="132" t="s">
        <v>524</v>
      </c>
      <c r="F348" s="132"/>
      <c r="G348" s="159">
        <f>G349</f>
        <v>0</v>
      </c>
      <c r="H348" s="159">
        <f t="shared" ref="H348:M348" si="154">H349</f>
        <v>300</v>
      </c>
      <c r="I348" s="159">
        <f t="shared" si="154"/>
        <v>300</v>
      </c>
      <c r="J348" s="159">
        <f t="shared" si="154"/>
        <v>0</v>
      </c>
      <c r="K348" s="159">
        <f t="shared" si="154"/>
        <v>300</v>
      </c>
      <c r="L348" s="159">
        <f t="shared" si="154"/>
        <v>300</v>
      </c>
      <c r="M348" s="159">
        <f t="shared" si="154"/>
        <v>300</v>
      </c>
      <c r="N348" s="136"/>
    </row>
    <row r="349" spans="1:25" ht="38.25" x14ac:dyDescent="0.2">
      <c r="A349" s="95" t="s">
        <v>103</v>
      </c>
      <c r="B349" s="132" t="s">
        <v>213</v>
      </c>
      <c r="C349" s="132" t="s">
        <v>80</v>
      </c>
      <c r="D349" s="132" t="s">
        <v>42</v>
      </c>
      <c r="E349" s="132" t="s">
        <v>524</v>
      </c>
      <c r="F349" s="132" t="s">
        <v>104</v>
      </c>
      <c r="G349" s="159"/>
      <c r="H349" s="159">
        <v>300</v>
      </c>
      <c r="I349" s="159">
        <f>G349+H349</f>
        <v>300</v>
      </c>
      <c r="J349" s="159"/>
      <c r="K349" s="159">
        <v>300</v>
      </c>
      <c r="L349" s="159">
        <f>J349+K349</f>
        <v>300</v>
      </c>
      <c r="M349" s="159">
        <v>300</v>
      </c>
      <c r="N349" s="136"/>
    </row>
    <row r="350" spans="1:25" ht="38.25" x14ac:dyDescent="0.2">
      <c r="A350" s="195" t="s">
        <v>523</v>
      </c>
      <c r="B350" s="132" t="s">
        <v>213</v>
      </c>
      <c r="C350" s="132" t="s">
        <v>80</v>
      </c>
      <c r="D350" s="132" t="s">
        <v>42</v>
      </c>
      <c r="E350" s="132" t="s">
        <v>525</v>
      </c>
      <c r="F350" s="132"/>
      <c r="G350" s="159">
        <f>G352+G351</f>
        <v>0</v>
      </c>
      <c r="H350" s="159">
        <f t="shared" ref="H350:M350" si="155">H352+H351</f>
        <v>700</v>
      </c>
      <c r="I350" s="159">
        <f t="shared" si="155"/>
        <v>700</v>
      </c>
      <c r="J350" s="159">
        <f t="shared" si="155"/>
        <v>0</v>
      </c>
      <c r="K350" s="159">
        <f t="shared" si="155"/>
        <v>700</v>
      </c>
      <c r="L350" s="159">
        <f t="shared" si="155"/>
        <v>700</v>
      </c>
      <c r="M350" s="159">
        <f t="shared" si="155"/>
        <v>700</v>
      </c>
      <c r="N350" s="136"/>
    </row>
    <row r="351" spans="1:25" ht="38.25" x14ac:dyDescent="0.2">
      <c r="A351" s="95" t="s">
        <v>294</v>
      </c>
      <c r="B351" s="132" t="s">
        <v>213</v>
      </c>
      <c r="C351" s="132" t="s">
        <v>80</v>
      </c>
      <c r="D351" s="132" t="s">
        <v>42</v>
      </c>
      <c r="E351" s="132" t="s">
        <v>525</v>
      </c>
      <c r="F351" s="132" t="s">
        <v>295</v>
      </c>
      <c r="G351" s="159"/>
      <c r="H351" s="159">
        <v>700</v>
      </c>
      <c r="I351" s="159">
        <f>G351+H351</f>
        <v>700</v>
      </c>
      <c r="J351" s="159"/>
      <c r="K351" s="159">
        <v>700</v>
      </c>
      <c r="L351" s="159">
        <f>J351+K351</f>
        <v>700</v>
      </c>
      <c r="M351" s="159">
        <v>700</v>
      </c>
      <c r="N351" s="136"/>
    </row>
    <row r="352" spans="1:25" ht="38.25" x14ac:dyDescent="0.2">
      <c r="A352" s="95" t="s">
        <v>103</v>
      </c>
      <c r="B352" s="132" t="s">
        <v>213</v>
      </c>
      <c r="C352" s="132" t="s">
        <v>80</v>
      </c>
      <c r="D352" s="132" t="s">
        <v>42</v>
      </c>
      <c r="E352" s="132" t="s">
        <v>525</v>
      </c>
      <c r="F352" s="132" t="s">
        <v>104</v>
      </c>
      <c r="G352" s="159"/>
      <c r="H352" s="159"/>
      <c r="I352" s="159">
        <f>G352+H352</f>
        <v>0</v>
      </c>
      <c r="J352" s="159"/>
      <c r="K352" s="159"/>
      <c r="L352" s="159">
        <f>J352+K352</f>
        <v>0</v>
      </c>
      <c r="M352" s="159"/>
      <c r="N352" s="136"/>
    </row>
    <row r="353" spans="1:25" ht="51" x14ac:dyDescent="0.2">
      <c r="A353" s="195" t="s">
        <v>496</v>
      </c>
      <c r="B353" s="132" t="s">
        <v>213</v>
      </c>
      <c r="C353" s="132" t="s">
        <v>80</v>
      </c>
      <c r="D353" s="132" t="s">
        <v>42</v>
      </c>
      <c r="E353" s="132" t="s">
        <v>498</v>
      </c>
      <c r="F353" s="132"/>
      <c r="G353" s="159">
        <f>G354</f>
        <v>0</v>
      </c>
      <c r="H353" s="159">
        <f t="shared" ref="H353:H354" si="156">H354</f>
        <v>700</v>
      </c>
      <c r="I353" s="159">
        <f t="shared" ref="I353:I354" si="157">I354</f>
        <v>700</v>
      </c>
      <c r="J353" s="159">
        <f t="shared" ref="J353:J354" si="158">J354</f>
        <v>0</v>
      </c>
      <c r="K353" s="159">
        <f t="shared" ref="K353:K354" si="159">K354</f>
        <v>700</v>
      </c>
      <c r="L353" s="159">
        <f t="shared" ref="L353:L354" si="160">L354</f>
        <v>700</v>
      </c>
      <c r="M353" s="159">
        <f t="shared" ref="M353:M354" si="161">M354</f>
        <v>700</v>
      </c>
      <c r="N353" s="136"/>
    </row>
    <row r="354" spans="1:25" x14ac:dyDescent="0.2">
      <c r="A354" s="203" t="s">
        <v>513</v>
      </c>
      <c r="B354" s="132" t="s">
        <v>213</v>
      </c>
      <c r="C354" s="132" t="s">
        <v>80</v>
      </c>
      <c r="D354" s="132" t="s">
        <v>42</v>
      </c>
      <c r="E354" s="132" t="s">
        <v>512</v>
      </c>
      <c r="F354" s="132"/>
      <c r="G354" s="159">
        <f>G355</f>
        <v>0</v>
      </c>
      <c r="H354" s="159">
        <f t="shared" si="156"/>
        <v>700</v>
      </c>
      <c r="I354" s="159">
        <f t="shared" si="157"/>
        <v>700</v>
      </c>
      <c r="J354" s="159">
        <f t="shared" si="158"/>
        <v>0</v>
      </c>
      <c r="K354" s="159">
        <f t="shared" si="159"/>
        <v>700</v>
      </c>
      <c r="L354" s="159">
        <f t="shared" si="160"/>
        <v>700</v>
      </c>
      <c r="M354" s="159">
        <f t="shared" si="161"/>
        <v>700</v>
      </c>
      <c r="N354" s="136"/>
    </row>
    <row r="355" spans="1:25" ht="51" x14ac:dyDescent="0.2">
      <c r="A355" s="109" t="s">
        <v>292</v>
      </c>
      <c r="B355" s="132" t="s">
        <v>213</v>
      </c>
      <c r="C355" s="132" t="s">
        <v>80</v>
      </c>
      <c r="D355" s="132" t="s">
        <v>42</v>
      </c>
      <c r="E355" s="132" t="s">
        <v>512</v>
      </c>
      <c r="F355" s="132" t="s">
        <v>293</v>
      </c>
      <c r="G355" s="159"/>
      <c r="H355" s="159">
        <v>700</v>
      </c>
      <c r="I355" s="159">
        <f>G355+H355</f>
        <v>700</v>
      </c>
      <c r="J355" s="159"/>
      <c r="K355" s="159">
        <v>700</v>
      </c>
      <c r="L355" s="159">
        <f>J355+K355</f>
        <v>700</v>
      </c>
      <c r="M355" s="159">
        <v>700</v>
      </c>
      <c r="N355" s="136"/>
    </row>
    <row r="356" spans="1:25" ht="38.25" x14ac:dyDescent="0.2">
      <c r="A356" s="195" t="s">
        <v>517</v>
      </c>
      <c r="B356" s="132" t="s">
        <v>213</v>
      </c>
      <c r="C356" s="132" t="s">
        <v>80</v>
      </c>
      <c r="D356" s="132" t="s">
        <v>42</v>
      </c>
      <c r="E356" s="132" t="s">
        <v>516</v>
      </c>
      <c r="F356" s="132"/>
      <c r="G356" s="159">
        <f>G357</f>
        <v>0</v>
      </c>
      <c r="H356" s="159">
        <f t="shared" ref="H356:M357" si="162">H357</f>
        <v>645.44000000000005</v>
      </c>
      <c r="I356" s="159">
        <f t="shared" si="162"/>
        <v>645.44000000000005</v>
      </c>
      <c r="J356" s="159">
        <f t="shared" si="162"/>
        <v>0</v>
      </c>
      <c r="K356" s="159">
        <f t="shared" si="162"/>
        <v>645.44000000000005</v>
      </c>
      <c r="L356" s="159">
        <f t="shared" si="162"/>
        <v>645.44000000000005</v>
      </c>
      <c r="M356" s="159">
        <f t="shared" si="162"/>
        <v>645.44000000000005</v>
      </c>
      <c r="N356" s="136"/>
    </row>
    <row r="357" spans="1:25" ht="25.5" x14ac:dyDescent="0.2">
      <c r="A357" s="195" t="s">
        <v>519</v>
      </c>
      <c r="B357" s="132" t="s">
        <v>213</v>
      </c>
      <c r="C357" s="132" t="s">
        <v>80</v>
      </c>
      <c r="D357" s="132" t="s">
        <v>42</v>
      </c>
      <c r="E357" s="132" t="s">
        <v>518</v>
      </c>
      <c r="F357" s="132"/>
      <c r="G357" s="159">
        <f>G358</f>
        <v>0</v>
      </c>
      <c r="H357" s="159">
        <f t="shared" si="162"/>
        <v>645.44000000000005</v>
      </c>
      <c r="I357" s="159">
        <f t="shared" si="162"/>
        <v>645.44000000000005</v>
      </c>
      <c r="J357" s="159">
        <f t="shared" si="162"/>
        <v>0</v>
      </c>
      <c r="K357" s="159">
        <f t="shared" si="162"/>
        <v>645.44000000000005</v>
      </c>
      <c r="L357" s="159">
        <f t="shared" si="162"/>
        <v>645.44000000000005</v>
      </c>
      <c r="M357" s="159">
        <f t="shared" si="162"/>
        <v>645.44000000000005</v>
      </c>
      <c r="N357" s="136"/>
    </row>
    <row r="358" spans="1:25" ht="51" x14ac:dyDescent="0.2">
      <c r="A358" s="109" t="s">
        <v>292</v>
      </c>
      <c r="B358" s="132" t="s">
        <v>213</v>
      </c>
      <c r="C358" s="132" t="s">
        <v>80</v>
      </c>
      <c r="D358" s="132" t="s">
        <v>42</v>
      </c>
      <c r="E358" s="132" t="s">
        <v>518</v>
      </c>
      <c r="F358" s="132" t="s">
        <v>293</v>
      </c>
      <c r="G358" s="159"/>
      <c r="H358" s="159">
        <f>645.44</f>
        <v>645.44000000000005</v>
      </c>
      <c r="I358" s="159">
        <f>G358+H358</f>
        <v>645.44000000000005</v>
      </c>
      <c r="J358" s="159"/>
      <c r="K358" s="159">
        <v>645.44000000000005</v>
      </c>
      <c r="L358" s="159">
        <f>J358+K358</f>
        <v>645.44000000000005</v>
      </c>
      <c r="M358" s="159">
        <v>645.44000000000005</v>
      </c>
      <c r="N358" s="136"/>
    </row>
    <row r="359" spans="1:25" ht="51" x14ac:dyDescent="0.2">
      <c r="A359" s="53" t="s">
        <v>288</v>
      </c>
      <c r="B359" s="132" t="s">
        <v>213</v>
      </c>
      <c r="C359" s="132" t="s">
        <v>80</v>
      </c>
      <c r="D359" s="132" t="s">
        <v>42</v>
      </c>
      <c r="E359" s="132" t="s">
        <v>289</v>
      </c>
      <c r="F359" s="132"/>
      <c r="G359" s="159">
        <f t="shared" ref="G359:M359" si="163">G360+G361</f>
        <v>1582.15</v>
      </c>
      <c r="H359" s="159">
        <f t="shared" si="163"/>
        <v>-1582.15</v>
      </c>
      <c r="I359" s="159">
        <f t="shared" si="163"/>
        <v>0</v>
      </c>
      <c r="J359" s="159">
        <f t="shared" si="163"/>
        <v>0</v>
      </c>
      <c r="K359" s="159">
        <f t="shared" si="163"/>
        <v>0</v>
      </c>
      <c r="L359" s="159">
        <f t="shared" si="163"/>
        <v>0</v>
      </c>
      <c r="M359" s="159">
        <f t="shared" si="163"/>
        <v>0</v>
      </c>
      <c r="N359" s="136">
        <f t="shared" si="152"/>
        <v>0</v>
      </c>
    </row>
    <row r="360" spans="1:25" ht="51" x14ac:dyDescent="0.2">
      <c r="A360" s="57" t="s">
        <v>290</v>
      </c>
      <c r="B360" s="132" t="s">
        <v>213</v>
      </c>
      <c r="C360" s="132" t="s">
        <v>80</v>
      </c>
      <c r="D360" s="132" t="s">
        <v>42</v>
      </c>
      <c r="E360" s="132" t="s">
        <v>289</v>
      </c>
      <c r="F360" s="132" t="s">
        <v>291</v>
      </c>
      <c r="G360" s="159">
        <v>1582.15</v>
      </c>
      <c r="H360" s="159">
        <v>-1582.15</v>
      </c>
      <c r="I360" s="134">
        <f>G360+H360</f>
        <v>0</v>
      </c>
      <c r="J360" s="159"/>
      <c r="K360" s="159"/>
      <c r="L360" s="134">
        <f>J360+K360</f>
        <v>0</v>
      </c>
      <c r="M360" s="159"/>
      <c r="N360" s="136">
        <f t="shared" si="152"/>
        <v>0</v>
      </c>
    </row>
    <row r="361" spans="1:25" ht="51" hidden="1" x14ac:dyDescent="0.2">
      <c r="A361" s="109" t="s">
        <v>292</v>
      </c>
      <c r="B361" s="132" t="s">
        <v>213</v>
      </c>
      <c r="C361" s="132" t="s">
        <v>80</v>
      </c>
      <c r="D361" s="132" t="s">
        <v>42</v>
      </c>
      <c r="E361" s="132" t="s">
        <v>289</v>
      </c>
      <c r="F361" s="132" t="s">
        <v>293</v>
      </c>
      <c r="G361" s="159"/>
      <c r="H361" s="159"/>
      <c r="I361" s="134">
        <f>G361+H361</f>
        <v>0</v>
      </c>
      <c r="J361" s="159"/>
      <c r="K361" s="159"/>
      <c r="L361" s="134">
        <f>J361+K361</f>
        <v>0</v>
      </c>
      <c r="M361" s="159"/>
      <c r="N361" s="136">
        <f t="shared" si="152"/>
        <v>0</v>
      </c>
    </row>
    <row r="362" spans="1:25" x14ac:dyDescent="0.2">
      <c r="A362" s="53" t="s">
        <v>296</v>
      </c>
      <c r="B362" s="164" t="s">
        <v>213</v>
      </c>
      <c r="C362" s="164" t="s">
        <v>80</v>
      </c>
      <c r="D362" s="164" t="s">
        <v>170</v>
      </c>
      <c r="E362" s="164"/>
      <c r="F362" s="164"/>
      <c r="G362" s="159">
        <f>G363</f>
        <v>0</v>
      </c>
      <c r="H362" s="159">
        <f t="shared" ref="H362:M362" si="164">H363</f>
        <v>965.8</v>
      </c>
      <c r="I362" s="159">
        <f t="shared" si="164"/>
        <v>965.8</v>
      </c>
      <c r="J362" s="159">
        <f t="shared" si="164"/>
        <v>0</v>
      </c>
      <c r="K362" s="159">
        <f t="shared" si="164"/>
        <v>0</v>
      </c>
      <c r="L362" s="159">
        <f t="shared" si="164"/>
        <v>0</v>
      </c>
      <c r="M362" s="159">
        <f t="shared" si="164"/>
        <v>0</v>
      </c>
      <c r="N362" s="136">
        <f t="shared" si="152"/>
        <v>0</v>
      </c>
    </row>
    <row r="363" spans="1:25" x14ac:dyDescent="0.2">
      <c r="A363" s="95" t="s">
        <v>479</v>
      </c>
      <c r="B363" s="164" t="s">
        <v>213</v>
      </c>
      <c r="C363" s="164" t="s">
        <v>80</v>
      </c>
      <c r="D363" s="164" t="s">
        <v>170</v>
      </c>
      <c r="E363" s="164" t="s">
        <v>78</v>
      </c>
      <c r="F363" s="164"/>
      <c r="G363" s="159">
        <f>G364</f>
        <v>0</v>
      </c>
      <c r="H363" s="159">
        <f t="shared" ref="H363:M364" si="165">H364</f>
        <v>965.8</v>
      </c>
      <c r="I363" s="159">
        <f t="shared" si="165"/>
        <v>965.8</v>
      </c>
      <c r="J363" s="159">
        <f t="shared" si="165"/>
        <v>0</v>
      </c>
      <c r="K363" s="159">
        <f t="shared" si="165"/>
        <v>0</v>
      </c>
      <c r="L363" s="159">
        <f t="shared" si="165"/>
        <v>0</v>
      </c>
      <c r="M363" s="159">
        <f t="shared" si="165"/>
        <v>0</v>
      </c>
      <c r="N363" s="136"/>
    </row>
    <row r="364" spans="1:25" ht="25.5" x14ac:dyDescent="0.2">
      <c r="A364" s="205" t="s">
        <v>520</v>
      </c>
      <c r="B364" s="164" t="s">
        <v>213</v>
      </c>
      <c r="C364" s="164" t="s">
        <v>80</v>
      </c>
      <c r="D364" s="164" t="s">
        <v>170</v>
      </c>
      <c r="E364" s="164" t="s">
        <v>521</v>
      </c>
      <c r="F364" s="164"/>
      <c r="G364" s="159">
        <f>G365</f>
        <v>0</v>
      </c>
      <c r="H364" s="159">
        <f t="shared" si="165"/>
        <v>965.8</v>
      </c>
      <c r="I364" s="159">
        <f t="shared" si="165"/>
        <v>965.8</v>
      </c>
      <c r="J364" s="159">
        <f t="shared" si="165"/>
        <v>0</v>
      </c>
      <c r="K364" s="159">
        <f t="shared" si="165"/>
        <v>0</v>
      </c>
      <c r="L364" s="159">
        <f t="shared" si="165"/>
        <v>0</v>
      </c>
      <c r="M364" s="159">
        <f t="shared" si="165"/>
        <v>0</v>
      </c>
      <c r="N364" s="136"/>
    </row>
    <row r="365" spans="1:25" ht="38.25" x14ac:dyDescent="0.2">
      <c r="A365" s="95" t="s">
        <v>103</v>
      </c>
      <c r="B365" s="164" t="s">
        <v>213</v>
      </c>
      <c r="C365" s="164" t="s">
        <v>80</v>
      </c>
      <c r="D365" s="164" t="s">
        <v>170</v>
      </c>
      <c r="E365" s="164" t="s">
        <v>521</v>
      </c>
      <c r="F365" s="164" t="s">
        <v>104</v>
      </c>
      <c r="G365" s="159"/>
      <c r="H365" s="159">
        <f>1100-134.2</f>
        <v>965.8</v>
      </c>
      <c r="I365" s="159">
        <f>G365+H365</f>
        <v>965.8</v>
      </c>
      <c r="J365" s="159"/>
      <c r="K365" s="159"/>
      <c r="L365" s="159">
        <f>J365+K365</f>
        <v>0</v>
      </c>
      <c r="M365" s="159"/>
      <c r="N365" s="136"/>
    </row>
    <row r="366" spans="1:25" s="158" customFormat="1" x14ac:dyDescent="0.2">
      <c r="A366" s="110" t="s">
        <v>297</v>
      </c>
      <c r="B366" s="132" t="s">
        <v>213</v>
      </c>
      <c r="C366" s="132" t="s">
        <v>40</v>
      </c>
      <c r="D366" s="132"/>
      <c r="E366" s="132"/>
      <c r="F366" s="132"/>
      <c r="G366" s="134">
        <f t="shared" ref="G366:M366" si="166">G374+G404+G367</f>
        <v>18562.710000000003</v>
      </c>
      <c r="H366" s="134">
        <f t="shared" si="166"/>
        <v>7797.0299999999988</v>
      </c>
      <c r="I366" s="134">
        <f>I374+I404+I367</f>
        <v>26359.74</v>
      </c>
      <c r="J366" s="134">
        <f t="shared" si="166"/>
        <v>15515</v>
      </c>
      <c r="K366" s="134">
        <f t="shared" si="166"/>
        <v>671.7400000000016</v>
      </c>
      <c r="L366" s="134">
        <f t="shared" si="166"/>
        <v>16186.740000000002</v>
      </c>
      <c r="M366" s="134">
        <f t="shared" si="166"/>
        <v>16186.740000000002</v>
      </c>
      <c r="N366" s="136">
        <f t="shared" si="152"/>
        <v>0</v>
      </c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</row>
    <row r="367" spans="1:25" x14ac:dyDescent="0.2">
      <c r="A367" s="94" t="s">
        <v>298</v>
      </c>
      <c r="B367" s="132" t="s">
        <v>213</v>
      </c>
      <c r="C367" s="132" t="s">
        <v>40</v>
      </c>
      <c r="D367" s="132" t="s">
        <v>144</v>
      </c>
      <c r="E367" s="132"/>
      <c r="F367" s="132"/>
      <c r="G367" s="159">
        <f t="shared" ref="G367:M367" si="167">G371+G368</f>
        <v>241.59</v>
      </c>
      <c r="H367" s="159">
        <f t="shared" si="167"/>
        <v>31.409999999999997</v>
      </c>
      <c r="I367" s="159">
        <f t="shared" si="167"/>
        <v>273</v>
      </c>
      <c r="J367" s="159">
        <f t="shared" si="167"/>
        <v>1000</v>
      </c>
      <c r="K367" s="159">
        <f t="shared" si="167"/>
        <v>-1000</v>
      </c>
      <c r="L367" s="159">
        <f t="shared" si="167"/>
        <v>0</v>
      </c>
      <c r="M367" s="159">
        <f t="shared" si="167"/>
        <v>0</v>
      </c>
      <c r="N367" s="136">
        <f t="shared" si="152"/>
        <v>0</v>
      </c>
    </row>
    <row r="368" spans="1:25" ht="38.25" x14ac:dyDescent="0.2">
      <c r="A368" s="195" t="s">
        <v>517</v>
      </c>
      <c r="B368" s="132" t="s">
        <v>213</v>
      </c>
      <c r="C368" s="132" t="s">
        <v>40</v>
      </c>
      <c r="D368" s="132" t="s">
        <v>144</v>
      </c>
      <c r="E368" s="132" t="s">
        <v>516</v>
      </c>
      <c r="F368" s="132"/>
      <c r="G368" s="159">
        <f>G369</f>
        <v>0</v>
      </c>
      <c r="H368" s="159">
        <f t="shared" ref="H368:H369" si="168">H369</f>
        <v>273</v>
      </c>
      <c r="I368" s="159">
        <f t="shared" ref="I368:I369" si="169">I369</f>
        <v>273</v>
      </c>
      <c r="J368" s="159">
        <f t="shared" ref="J368:J369" si="170">J369</f>
        <v>0</v>
      </c>
      <c r="K368" s="159">
        <f t="shared" ref="K368:K369" si="171">K369</f>
        <v>0</v>
      </c>
      <c r="L368" s="159">
        <f t="shared" ref="L368:L369" si="172">L369</f>
        <v>0</v>
      </c>
      <c r="M368" s="159">
        <f t="shared" ref="M368:M369" si="173">M369</f>
        <v>0</v>
      </c>
      <c r="N368" s="136"/>
    </row>
    <row r="369" spans="1:14" ht="25.5" x14ac:dyDescent="0.2">
      <c r="A369" s="195" t="s">
        <v>519</v>
      </c>
      <c r="B369" s="132" t="s">
        <v>213</v>
      </c>
      <c r="C369" s="132" t="s">
        <v>40</v>
      </c>
      <c r="D369" s="132" t="s">
        <v>144</v>
      </c>
      <c r="E369" s="132" t="s">
        <v>518</v>
      </c>
      <c r="F369" s="132"/>
      <c r="G369" s="159">
        <f>G370</f>
        <v>0</v>
      </c>
      <c r="H369" s="159">
        <f t="shared" si="168"/>
        <v>273</v>
      </c>
      <c r="I369" s="159">
        <f t="shared" si="169"/>
        <v>273</v>
      </c>
      <c r="J369" s="159">
        <f t="shared" si="170"/>
        <v>0</v>
      </c>
      <c r="K369" s="159">
        <f t="shared" si="171"/>
        <v>0</v>
      </c>
      <c r="L369" s="159">
        <f t="shared" si="172"/>
        <v>0</v>
      </c>
      <c r="M369" s="159">
        <f t="shared" si="173"/>
        <v>0</v>
      </c>
      <c r="N369" s="136"/>
    </row>
    <row r="370" spans="1:14" ht="51" x14ac:dyDescent="0.2">
      <c r="A370" s="109" t="s">
        <v>292</v>
      </c>
      <c r="B370" s="132" t="s">
        <v>213</v>
      </c>
      <c r="C370" s="132" t="s">
        <v>40</v>
      </c>
      <c r="D370" s="132" t="s">
        <v>144</v>
      </c>
      <c r="E370" s="132" t="s">
        <v>518</v>
      </c>
      <c r="F370" s="132" t="s">
        <v>293</v>
      </c>
      <c r="G370" s="159"/>
      <c r="H370" s="159">
        <v>273</v>
      </c>
      <c r="I370" s="159">
        <f>G370+H370</f>
        <v>273</v>
      </c>
      <c r="J370" s="159"/>
      <c r="K370" s="159"/>
      <c r="L370" s="159">
        <f>J370+K370</f>
        <v>0</v>
      </c>
      <c r="M370" s="159"/>
      <c r="N370" s="136"/>
    </row>
    <row r="371" spans="1:14" ht="38.25" x14ac:dyDescent="0.2">
      <c r="A371" s="94" t="s">
        <v>299</v>
      </c>
      <c r="B371" s="132" t="s">
        <v>213</v>
      </c>
      <c r="C371" s="132" t="s">
        <v>40</v>
      </c>
      <c r="D371" s="132" t="s">
        <v>144</v>
      </c>
      <c r="E371" s="132" t="s">
        <v>300</v>
      </c>
      <c r="F371" s="132"/>
      <c r="G371" s="159">
        <f t="shared" ref="G371:M372" si="174">G372</f>
        <v>241.59</v>
      </c>
      <c r="H371" s="134">
        <f t="shared" si="174"/>
        <v>-241.59</v>
      </c>
      <c r="I371" s="134">
        <f>G371+H371</f>
        <v>0</v>
      </c>
      <c r="J371" s="159">
        <f t="shared" si="174"/>
        <v>1000</v>
      </c>
      <c r="K371" s="159">
        <f t="shared" si="174"/>
        <v>-1000</v>
      </c>
      <c r="L371" s="134">
        <f>J371+K371</f>
        <v>0</v>
      </c>
      <c r="M371" s="159">
        <f t="shared" si="174"/>
        <v>0</v>
      </c>
      <c r="N371" s="136">
        <f t="shared" si="152"/>
        <v>0</v>
      </c>
    </row>
    <row r="372" spans="1:14" ht="51" x14ac:dyDescent="0.2">
      <c r="A372" s="94" t="s">
        <v>301</v>
      </c>
      <c r="B372" s="132" t="s">
        <v>213</v>
      </c>
      <c r="C372" s="132" t="s">
        <v>40</v>
      </c>
      <c r="D372" s="132" t="s">
        <v>144</v>
      </c>
      <c r="E372" s="132" t="s">
        <v>289</v>
      </c>
      <c r="F372" s="132"/>
      <c r="G372" s="159">
        <f>G373</f>
        <v>241.59</v>
      </c>
      <c r="H372" s="159">
        <f t="shared" si="174"/>
        <v>-241.59</v>
      </c>
      <c r="I372" s="159">
        <f t="shared" si="174"/>
        <v>0</v>
      </c>
      <c r="J372" s="159">
        <f t="shared" si="174"/>
        <v>1000</v>
      </c>
      <c r="K372" s="159">
        <f t="shared" si="174"/>
        <v>-1000</v>
      </c>
      <c r="L372" s="159">
        <f t="shared" si="174"/>
        <v>0</v>
      </c>
      <c r="M372" s="159">
        <f t="shared" si="174"/>
        <v>0</v>
      </c>
      <c r="N372" s="136">
        <f t="shared" si="152"/>
        <v>0</v>
      </c>
    </row>
    <row r="373" spans="1:14" ht="51" x14ac:dyDescent="0.2">
      <c r="A373" s="57" t="s">
        <v>290</v>
      </c>
      <c r="B373" s="132" t="s">
        <v>213</v>
      </c>
      <c r="C373" s="132" t="s">
        <v>40</v>
      </c>
      <c r="D373" s="132" t="s">
        <v>144</v>
      </c>
      <c r="E373" s="132" t="s">
        <v>289</v>
      </c>
      <c r="F373" s="132" t="s">
        <v>291</v>
      </c>
      <c r="G373" s="159">
        <v>241.59</v>
      </c>
      <c r="H373" s="134">
        <v>-241.59</v>
      </c>
      <c r="I373" s="134">
        <f>G373+H373</f>
        <v>0</v>
      </c>
      <c r="J373" s="159">
        <v>1000</v>
      </c>
      <c r="K373" s="159">
        <v>-1000</v>
      </c>
      <c r="L373" s="134">
        <f>J373+K373</f>
        <v>0</v>
      </c>
      <c r="M373" s="159"/>
      <c r="N373" s="136">
        <f t="shared" si="152"/>
        <v>0</v>
      </c>
    </row>
    <row r="374" spans="1:14" x14ac:dyDescent="0.2">
      <c r="A374" s="94" t="s">
        <v>41</v>
      </c>
      <c r="B374" s="132" t="s">
        <v>213</v>
      </c>
      <c r="C374" s="132" t="s">
        <v>40</v>
      </c>
      <c r="D374" s="132" t="s">
        <v>42</v>
      </c>
      <c r="E374" s="132"/>
      <c r="F374" s="132"/>
      <c r="G374" s="159">
        <f>G395+G398+G375+G381</f>
        <v>18306.120000000003</v>
      </c>
      <c r="H374" s="159">
        <f t="shared" ref="H374:M374" si="175">H395+H398+H375+H381</f>
        <v>7780.619999999999</v>
      </c>
      <c r="I374" s="159">
        <f>I395+I398+I375+I381</f>
        <v>26086.74</v>
      </c>
      <c r="J374" s="159">
        <f t="shared" si="175"/>
        <v>14500</v>
      </c>
      <c r="K374" s="159">
        <f t="shared" si="175"/>
        <v>1686.7400000000016</v>
      </c>
      <c r="L374" s="159">
        <f t="shared" si="175"/>
        <v>16186.740000000002</v>
      </c>
      <c r="M374" s="159">
        <f t="shared" si="175"/>
        <v>16186.740000000002</v>
      </c>
      <c r="N374" s="136">
        <f t="shared" si="152"/>
        <v>0</v>
      </c>
    </row>
    <row r="375" spans="1:14" ht="25.5" x14ac:dyDescent="0.2">
      <c r="A375" s="108" t="s">
        <v>43</v>
      </c>
      <c r="B375" s="132" t="s">
        <v>213</v>
      </c>
      <c r="C375" s="132" t="s">
        <v>40</v>
      </c>
      <c r="D375" s="132" t="s">
        <v>42</v>
      </c>
      <c r="E375" s="132" t="s">
        <v>44</v>
      </c>
      <c r="F375" s="132"/>
      <c r="G375" s="159">
        <f>G376</f>
        <v>0</v>
      </c>
      <c r="H375" s="159">
        <f t="shared" ref="H375:M375" si="176">H376</f>
        <v>9000</v>
      </c>
      <c r="I375" s="159">
        <f t="shared" si="176"/>
        <v>9000</v>
      </c>
      <c r="J375" s="159">
        <f t="shared" si="176"/>
        <v>0</v>
      </c>
      <c r="K375" s="159">
        <f t="shared" si="176"/>
        <v>0</v>
      </c>
      <c r="L375" s="159">
        <f t="shared" si="176"/>
        <v>0</v>
      </c>
      <c r="M375" s="159">
        <f t="shared" si="176"/>
        <v>0</v>
      </c>
      <c r="N375" s="136"/>
    </row>
    <row r="376" spans="1:14" ht="51" x14ac:dyDescent="0.2">
      <c r="A376" s="108" t="s">
        <v>45</v>
      </c>
      <c r="B376" s="132" t="s">
        <v>213</v>
      </c>
      <c r="C376" s="132" t="s">
        <v>40</v>
      </c>
      <c r="D376" s="132" t="s">
        <v>42</v>
      </c>
      <c r="E376" s="132" t="s">
        <v>46</v>
      </c>
      <c r="F376" s="132"/>
      <c r="G376" s="159">
        <f>G377+G379</f>
        <v>0</v>
      </c>
      <c r="H376" s="159">
        <f t="shared" ref="H376:M376" si="177">H377+H379</f>
        <v>9000</v>
      </c>
      <c r="I376" s="159">
        <f t="shared" si="177"/>
        <v>9000</v>
      </c>
      <c r="J376" s="159">
        <f t="shared" si="177"/>
        <v>0</v>
      </c>
      <c r="K376" s="159">
        <f t="shared" si="177"/>
        <v>0</v>
      </c>
      <c r="L376" s="159">
        <f t="shared" si="177"/>
        <v>0</v>
      </c>
      <c r="M376" s="159">
        <f t="shared" si="177"/>
        <v>0</v>
      </c>
      <c r="N376" s="136"/>
    </row>
    <row r="377" spans="1:14" ht="114.75" x14ac:dyDescent="0.2">
      <c r="A377" s="193" t="s">
        <v>475</v>
      </c>
      <c r="B377" s="132" t="s">
        <v>213</v>
      </c>
      <c r="C377" s="132" t="s">
        <v>40</v>
      </c>
      <c r="D377" s="132" t="s">
        <v>42</v>
      </c>
      <c r="E377" s="132" t="s">
        <v>476</v>
      </c>
      <c r="F377" s="132"/>
      <c r="G377" s="159">
        <f>G378</f>
        <v>0</v>
      </c>
      <c r="H377" s="159">
        <f t="shared" ref="H377" si="178">H378</f>
        <v>1000</v>
      </c>
      <c r="I377" s="159">
        <f t="shared" ref="I377" si="179">I378</f>
        <v>1000</v>
      </c>
      <c r="J377" s="159">
        <f t="shared" ref="J377" si="180">J378</f>
        <v>0</v>
      </c>
      <c r="K377" s="159">
        <f t="shared" ref="K377" si="181">K378</f>
        <v>0</v>
      </c>
      <c r="L377" s="159">
        <f t="shared" ref="L377" si="182">L378</f>
        <v>0</v>
      </c>
      <c r="M377" s="159">
        <f t="shared" ref="M377" si="183">M378</f>
        <v>0</v>
      </c>
      <c r="N377" s="136"/>
    </row>
    <row r="378" spans="1:14" ht="51" x14ac:dyDescent="0.2">
      <c r="A378" s="109" t="s">
        <v>292</v>
      </c>
      <c r="B378" s="132" t="s">
        <v>213</v>
      </c>
      <c r="C378" s="132" t="s">
        <v>40</v>
      </c>
      <c r="D378" s="132" t="s">
        <v>42</v>
      </c>
      <c r="E378" s="132" t="s">
        <v>476</v>
      </c>
      <c r="F378" s="132" t="s">
        <v>293</v>
      </c>
      <c r="G378" s="159"/>
      <c r="H378" s="159">
        <v>1000</v>
      </c>
      <c r="I378" s="159">
        <f>G378+H378</f>
        <v>1000</v>
      </c>
      <c r="J378" s="159"/>
      <c r="K378" s="159"/>
      <c r="L378" s="159">
        <f>J378+K378</f>
        <v>0</v>
      </c>
      <c r="M378" s="159"/>
      <c r="N378" s="136"/>
    </row>
    <row r="379" spans="1:14" ht="63.75" x14ac:dyDescent="0.2">
      <c r="A379" s="94" t="s">
        <v>478</v>
      </c>
      <c r="B379" s="132" t="s">
        <v>213</v>
      </c>
      <c r="C379" s="132" t="s">
        <v>40</v>
      </c>
      <c r="D379" s="132" t="s">
        <v>42</v>
      </c>
      <c r="E379" s="132" t="s">
        <v>477</v>
      </c>
      <c r="F379" s="132"/>
      <c r="G379" s="159">
        <f>G380</f>
        <v>0</v>
      </c>
      <c r="H379" s="159">
        <f t="shared" ref="H379:M379" si="184">H380</f>
        <v>8000</v>
      </c>
      <c r="I379" s="159">
        <f t="shared" si="184"/>
        <v>8000</v>
      </c>
      <c r="J379" s="159">
        <f t="shared" si="184"/>
        <v>0</v>
      </c>
      <c r="K379" s="159">
        <f t="shared" si="184"/>
        <v>0</v>
      </c>
      <c r="L379" s="159">
        <f t="shared" si="184"/>
        <v>0</v>
      </c>
      <c r="M379" s="159">
        <f t="shared" si="184"/>
        <v>0</v>
      </c>
      <c r="N379" s="136"/>
    </row>
    <row r="380" spans="1:14" ht="51" x14ac:dyDescent="0.2">
      <c r="A380" s="109" t="s">
        <v>292</v>
      </c>
      <c r="B380" s="132" t="s">
        <v>213</v>
      </c>
      <c r="C380" s="132" t="s">
        <v>40</v>
      </c>
      <c r="D380" s="132" t="s">
        <v>42</v>
      </c>
      <c r="E380" s="132" t="s">
        <v>477</v>
      </c>
      <c r="F380" s="132" t="s">
        <v>293</v>
      </c>
      <c r="G380" s="159"/>
      <c r="H380" s="159">
        <v>8000</v>
      </c>
      <c r="I380" s="159">
        <f>G380+H380</f>
        <v>8000</v>
      </c>
      <c r="J380" s="159"/>
      <c r="K380" s="159"/>
      <c r="L380" s="159">
        <f>J380+K380</f>
        <v>0</v>
      </c>
      <c r="M380" s="159"/>
      <c r="N380" s="136"/>
    </row>
    <row r="381" spans="1:14" x14ac:dyDescent="0.2">
      <c r="A381" s="95" t="s">
        <v>479</v>
      </c>
      <c r="B381" s="132" t="s">
        <v>213</v>
      </c>
      <c r="C381" s="132" t="s">
        <v>40</v>
      </c>
      <c r="D381" s="132" t="s">
        <v>42</v>
      </c>
      <c r="E381" s="132" t="s">
        <v>78</v>
      </c>
      <c r="F381" s="132"/>
      <c r="G381" s="159">
        <f>G382+G389+G392</f>
        <v>0</v>
      </c>
      <c r="H381" s="159">
        <f t="shared" ref="H381:M381" si="185">H382+H389+H392</f>
        <v>17086.740000000002</v>
      </c>
      <c r="I381" s="159">
        <f t="shared" si="185"/>
        <v>17086.740000000002</v>
      </c>
      <c r="J381" s="159">
        <f t="shared" si="185"/>
        <v>0</v>
      </c>
      <c r="K381" s="159">
        <f t="shared" si="185"/>
        <v>16186.740000000002</v>
      </c>
      <c r="L381" s="159">
        <f t="shared" si="185"/>
        <v>16186.740000000002</v>
      </c>
      <c r="M381" s="159">
        <f t="shared" si="185"/>
        <v>16186.740000000002</v>
      </c>
      <c r="N381" s="136"/>
    </row>
    <row r="382" spans="1:14" ht="38.25" x14ac:dyDescent="0.2">
      <c r="A382" s="195" t="s">
        <v>502</v>
      </c>
      <c r="B382" s="132" t="s">
        <v>213</v>
      </c>
      <c r="C382" s="132" t="s">
        <v>40</v>
      </c>
      <c r="D382" s="132" t="s">
        <v>42</v>
      </c>
      <c r="E382" s="132" t="s">
        <v>503</v>
      </c>
      <c r="F382" s="132"/>
      <c r="G382" s="159">
        <f>G383+G386</f>
        <v>0</v>
      </c>
      <c r="H382" s="159">
        <f t="shared" ref="H382:M382" si="186">H383+H386</f>
        <v>15586.740000000002</v>
      </c>
      <c r="I382" s="159">
        <f t="shared" si="186"/>
        <v>15586.740000000002</v>
      </c>
      <c r="J382" s="159">
        <f t="shared" si="186"/>
        <v>0</v>
      </c>
      <c r="K382" s="159">
        <f t="shared" si="186"/>
        <v>15586.740000000002</v>
      </c>
      <c r="L382" s="159">
        <f t="shared" si="186"/>
        <v>15586.740000000002</v>
      </c>
      <c r="M382" s="159">
        <f t="shared" si="186"/>
        <v>15586.740000000002</v>
      </c>
      <c r="N382" s="136"/>
    </row>
    <row r="383" spans="1:14" ht="51" x14ac:dyDescent="0.2">
      <c r="A383" s="195" t="s">
        <v>504</v>
      </c>
      <c r="B383" s="132" t="s">
        <v>213</v>
      </c>
      <c r="C383" s="132" t="s">
        <v>40</v>
      </c>
      <c r="D383" s="132" t="s">
        <v>42</v>
      </c>
      <c r="E383" s="132" t="s">
        <v>505</v>
      </c>
      <c r="F383" s="132"/>
      <c r="G383" s="159">
        <f>G384+G385</f>
        <v>0</v>
      </c>
      <c r="H383" s="159">
        <f t="shared" ref="H383:M383" si="187">H384+H385</f>
        <v>4209.62</v>
      </c>
      <c r="I383" s="159">
        <f t="shared" si="187"/>
        <v>4209.62</v>
      </c>
      <c r="J383" s="159">
        <f t="shared" si="187"/>
        <v>0</v>
      </c>
      <c r="K383" s="159">
        <f t="shared" si="187"/>
        <v>4209.62</v>
      </c>
      <c r="L383" s="159">
        <f t="shared" si="187"/>
        <v>4209.62</v>
      </c>
      <c r="M383" s="159">
        <f t="shared" si="187"/>
        <v>4209.62</v>
      </c>
      <c r="N383" s="136"/>
    </row>
    <row r="384" spans="1:14" ht="51" x14ac:dyDescent="0.2">
      <c r="A384" s="53" t="s">
        <v>305</v>
      </c>
      <c r="B384" s="132" t="s">
        <v>213</v>
      </c>
      <c r="C384" s="132" t="s">
        <v>40</v>
      </c>
      <c r="D384" s="132" t="s">
        <v>42</v>
      </c>
      <c r="E384" s="132" t="s">
        <v>505</v>
      </c>
      <c r="F384" s="132" t="s">
        <v>306</v>
      </c>
      <c r="G384" s="159"/>
      <c r="H384" s="159">
        <v>4209.62</v>
      </c>
      <c r="I384" s="159">
        <f>G384+H384</f>
        <v>4209.62</v>
      </c>
      <c r="J384" s="159"/>
      <c r="K384" s="159">
        <v>4209.62</v>
      </c>
      <c r="L384" s="159">
        <f>J384+K384</f>
        <v>4209.62</v>
      </c>
      <c r="M384" s="159">
        <v>4209.62</v>
      </c>
      <c r="N384" s="136"/>
    </row>
    <row r="385" spans="1:14" ht="25.5" hidden="1" x14ac:dyDescent="0.2">
      <c r="A385" s="53" t="s">
        <v>506</v>
      </c>
      <c r="B385" s="132" t="s">
        <v>213</v>
      </c>
      <c r="C385" s="132" t="s">
        <v>40</v>
      </c>
      <c r="D385" s="132" t="s">
        <v>42</v>
      </c>
      <c r="E385" s="132" t="s">
        <v>505</v>
      </c>
      <c r="F385" s="132" t="s">
        <v>507</v>
      </c>
      <c r="G385" s="159"/>
      <c r="H385" s="159"/>
      <c r="I385" s="159">
        <f>G385+H385</f>
        <v>0</v>
      </c>
      <c r="J385" s="159"/>
      <c r="K385" s="159"/>
      <c r="L385" s="159">
        <f>J385+K385</f>
        <v>0</v>
      </c>
      <c r="M385" s="159"/>
      <c r="N385" s="136"/>
    </row>
    <row r="386" spans="1:14" ht="63.75" x14ac:dyDescent="0.2">
      <c r="A386" s="195" t="s">
        <v>508</v>
      </c>
      <c r="B386" s="132" t="s">
        <v>213</v>
      </c>
      <c r="C386" s="132" t="s">
        <v>40</v>
      </c>
      <c r="D386" s="132" t="s">
        <v>42</v>
      </c>
      <c r="E386" s="132" t="s">
        <v>509</v>
      </c>
      <c r="F386" s="132"/>
      <c r="G386" s="159">
        <f>G387+G388</f>
        <v>0</v>
      </c>
      <c r="H386" s="159">
        <f t="shared" ref="H386:M386" si="188">H387+H388</f>
        <v>11377.12</v>
      </c>
      <c r="I386" s="159">
        <f t="shared" si="188"/>
        <v>11377.12</v>
      </c>
      <c r="J386" s="159">
        <f t="shared" si="188"/>
        <v>0</v>
      </c>
      <c r="K386" s="159">
        <f t="shared" si="188"/>
        <v>11377.12</v>
      </c>
      <c r="L386" s="159">
        <f t="shared" si="188"/>
        <v>11377.12</v>
      </c>
      <c r="M386" s="159">
        <f t="shared" si="188"/>
        <v>11377.12</v>
      </c>
      <c r="N386" s="136"/>
    </row>
    <row r="387" spans="1:14" ht="51" x14ac:dyDescent="0.2">
      <c r="A387" s="53" t="s">
        <v>305</v>
      </c>
      <c r="B387" s="132" t="s">
        <v>213</v>
      </c>
      <c r="C387" s="132" t="s">
        <v>40</v>
      </c>
      <c r="D387" s="132" t="s">
        <v>42</v>
      </c>
      <c r="E387" s="132" t="s">
        <v>509</v>
      </c>
      <c r="F387" s="132" t="s">
        <v>306</v>
      </c>
      <c r="G387" s="159"/>
      <c r="H387" s="159">
        <v>11377.12</v>
      </c>
      <c r="I387" s="159">
        <f>G387+H387</f>
        <v>11377.12</v>
      </c>
      <c r="J387" s="159"/>
      <c r="K387" s="159">
        <v>11377.12</v>
      </c>
      <c r="L387" s="159">
        <f>J387+K387</f>
        <v>11377.12</v>
      </c>
      <c r="M387" s="159">
        <v>11377.12</v>
      </c>
      <c r="N387" s="136"/>
    </row>
    <row r="388" spans="1:14" ht="25.5" hidden="1" x14ac:dyDescent="0.2">
      <c r="A388" s="53" t="s">
        <v>506</v>
      </c>
      <c r="B388" s="132" t="s">
        <v>213</v>
      </c>
      <c r="C388" s="132" t="s">
        <v>40</v>
      </c>
      <c r="D388" s="132" t="s">
        <v>42</v>
      </c>
      <c r="E388" s="132" t="s">
        <v>509</v>
      </c>
      <c r="F388" s="132" t="s">
        <v>507</v>
      </c>
      <c r="G388" s="159"/>
      <c r="H388" s="159"/>
      <c r="I388" s="159">
        <f>G388+H388</f>
        <v>0</v>
      </c>
      <c r="J388" s="159"/>
      <c r="K388" s="159"/>
      <c r="L388" s="159">
        <f>J388+K388</f>
        <v>0</v>
      </c>
      <c r="M388" s="159"/>
      <c r="N388" s="136"/>
    </row>
    <row r="389" spans="1:14" ht="51" x14ac:dyDescent="0.2">
      <c r="A389" s="195" t="s">
        <v>496</v>
      </c>
      <c r="B389" s="132" t="s">
        <v>213</v>
      </c>
      <c r="C389" s="132" t="s">
        <v>40</v>
      </c>
      <c r="D389" s="132" t="s">
        <v>42</v>
      </c>
      <c r="E389" s="132" t="s">
        <v>498</v>
      </c>
      <c r="F389" s="132"/>
      <c r="G389" s="159">
        <f>G390</f>
        <v>0</v>
      </c>
      <c r="H389" s="159">
        <f t="shared" ref="H389:M390" si="189">H390</f>
        <v>900</v>
      </c>
      <c r="I389" s="159">
        <f t="shared" si="189"/>
        <v>900</v>
      </c>
      <c r="J389" s="159">
        <f t="shared" si="189"/>
        <v>0</v>
      </c>
      <c r="K389" s="159">
        <f t="shared" si="189"/>
        <v>0</v>
      </c>
      <c r="L389" s="159">
        <f t="shared" si="189"/>
        <v>0</v>
      </c>
      <c r="M389" s="159">
        <f t="shared" si="189"/>
        <v>0</v>
      </c>
      <c r="N389" s="136"/>
    </row>
    <row r="390" spans="1:14" x14ac:dyDescent="0.2">
      <c r="A390" s="203" t="s">
        <v>513</v>
      </c>
      <c r="B390" s="132" t="s">
        <v>213</v>
      </c>
      <c r="C390" s="132" t="s">
        <v>40</v>
      </c>
      <c r="D390" s="132" t="s">
        <v>42</v>
      </c>
      <c r="E390" s="132" t="s">
        <v>512</v>
      </c>
      <c r="F390" s="132"/>
      <c r="G390" s="159">
        <f>G391</f>
        <v>0</v>
      </c>
      <c r="H390" s="159">
        <f t="shared" si="189"/>
        <v>900</v>
      </c>
      <c r="I390" s="159">
        <f t="shared" si="189"/>
        <v>900</v>
      </c>
      <c r="J390" s="159">
        <f t="shared" si="189"/>
        <v>0</v>
      </c>
      <c r="K390" s="159">
        <f t="shared" si="189"/>
        <v>0</v>
      </c>
      <c r="L390" s="159">
        <f t="shared" si="189"/>
        <v>0</v>
      </c>
      <c r="M390" s="159">
        <f t="shared" si="189"/>
        <v>0</v>
      </c>
      <c r="N390" s="136"/>
    </row>
    <row r="391" spans="1:14" ht="51" x14ac:dyDescent="0.2">
      <c r="A391" s="109" t="s">
        <v>292</v>
      </c>
      <c r="B391" s="132" t="s">
        <v>213</v>
      </c>
      <c r="C391" s="132" t="s">
        <v>40</v>
      </c>
      <c r="D391" s="132" t="s">
        <v>42</v>
      </c>
      <c r="E391" s="132" t="s">
        <v>512</v>
      </c>
      <c r="F391" s="132" t="s">
        <v>293</v>
      </c>
      <c r="G391" s="159"/>
      <c r="H391" s="159">
        <f>900</f>
        <v>900</v>
      </c>
      <c r="I391" s="159">
        <f>G391+H391</f>
        <v>900</v>
      </c>
      <c r="J391" s="159"/>
      <c r="K391" s="159"/>
      <c r="L391" s="159">
        <f>J391+K391</f>
        <v>0</v>
      </c>
      <c r="M391" s="159"/>
      <c r="N391" s="136"/>
    </row>
    <row r="392" spans="1:14" ht="38.25" x14ac:dyDescent="0.2">
      <c r="A392" s="195" t="s">
        <v>581</v>
      </c>
      <c r="B392" s="132" t="s">
        <v>213</v>
      </c>
      <c r="C392" s="132" t="s">
        <v>40</v>
      </c>
      <c r="D392" s="132" t="s">
        <v>42</v>
      </c>
      <c r="E392" s="132" t="s">
        <v>516</v>
      </c>
      <c r="F392" s="132"/>
      <c r="G392" s="159">
        <f>G393</f>
        <v>0</v>
      </c>
      <c r="H392" s="159">
        <f t="shared" ref="H392:M393" si="190">H393</f>
        <v>600</v>
      </c>
      <c r="I392" s="159">
        <f t="shared" si="190"/>
        <v>600</v>
      </c>
      <c r="J392" s="159">
        <f t="shared" si="190"/>
        <v>0</v>
      </c>
      <c r="K392" s="159">
        <f t="shared" si="190"/>
        <v>600</v>
      </c>
      <c r="L392" s="159">
        <f t="shared" si="190"/>
        <v>600</v>
      </c>
      <c r="M392" s="159">
        <f t="shared" si="190"/>
        <v>600</v>
      </c>
      <c r="N392" s="136"/>
    </row>
    <row r="393" spans="1:14" ht="25.5" x14ac:dyDescent="0.2">
      <c r="A393" s="195" t="s">
        <v>519</v>
      </c>
      <c r="B393" s="132" t="s">
        <v>213</v>
      </c>
      <c r="C393" s="132" t="s">
        <v>40</v>
      </c>
      <c r="D393" s="132" t="s">
        <v>42</v>
      </c>
      <c r="E393" s="132" t="s">
        <v>518</v>
      </c>
      <c r="F393" s="132"/>
      <c r="G393" s="159">
        <f>G394</f>
        <v>0</v>
      </c>
      <c r="H393" s="159">
        <f t="shared" si="190"/>
        <v>600</v>
      </c>
      <c r="I393" s="159">
        <f t="shared" si="190"/>
        <v>600</v>
      </c>
      <c r="J393" s="159">
        <f t="shared" si="190"/>
        <v>0</v>
      </c>
      <c r="K393" s="159">
        <f t="shared" si="190"/>
        <v>600</v>
      </c>
      <c r="L393" s="159">
        <f t="shared" si="190"/>
        <v>600</v>
      </c>
      <c r="M393" s="159">
        <f t="shared" si="190"/>
        <v>600</v>
      </c>
      <c r="N393" s="136"/>
    </row>
    <row r="394" spans="1:14" ht="51" x14ac:dyDescent="0.2">
      <c r="A394" s="109" t="s">
        <v>292</v>
      </c>
      <c r="B394" s="132" t="s">
        <v>213</v>
      </c>
      <c r="C394" s="132" t="s">
        <v>40</v>
      </c>
      <c r="D394" s="132" t="s">
        <v>42</v>
      </c>
      <c r="E394" s="132" t="s">
        <v>518</v>
      </c>
      <c r="F394" s="132" t="s">
        <v>293</v>
      </c>
      <c r="G394" s="159"/>
      <c r="H394" s="159">
        <f>200+350+50</f>
        <v>600</v>
      </c>
      <c r="I394" s="159">
        <f>G394+H394</f>
        <v>600</v>
      </c>
      <c r="J394" s="159"/>
      <c r="K394" s="159">
        <v>600</v>
      </c>
      <c r="L394" s="159">
        <f>J394+K394</f>
        <v>600</v>
      </c>
      <c r="M394" s="159">
        <v>600</v>
      </c>
      <c r="N394" s="136"/>
    </row>
    <row r="395" spans="1:14" ht="51" x14ac:dyDescent="0.2">
      <c r="A395" s="53" t="s">
        <v>288</v>
      </c>
      <c r="B395" s="132" t="s">
        <v>213</v>
      </c>
      <c r="C395" s="132" t="s">
        <v>40</v>
      </c>
      <c r="D395" s="132" t="s">
        <v>42</v>
      </c>
      <c r="E395" s="132" t="s">
        <v>289</v>
      </c>
      <c r="F395" s="132"/>
      <c r="G395" s="134">
        <f>G396+G397</f>
        <v>4940</v>
      </c>
      <c r="H395" s="134">
        <f t="shared" ref="H395:M395" si="191">H396+H397</f>
        <v>-4940</v>
      </c>
      <c r="I395" s="134">
        <f t="shared" si="191"/>
        <v>0</v>
      </c>
      <c r="J395" s="134">
        <f t="shared" si="191"/>
        <v>0</v>
      </c>
      <c r="K395" s="134">
        <f t="shared" si="191"/>
        <v>0</v>
      </c>
      <c r="L395" s="134">
        <f t="shared" si="191"/>
        <v>0</v>
      </c>
      <c r="M395" s="134">
        <f t="shared" si="191"/>
        <v>0</v>
      </c>
      <c r="N395" s="136">
        <f t="shared" si="152"/>
        <v>0</v>
      </c>
    </row>
    <row r="396" spans="1:14" ht="51" x14ac:dyDescent="0.2">
      <c r="A396" s="57" t="s">
        <v>290</v>
      </c>
      <c r="B396" s="132" t="s">
        <v>213</v>
      </c>
      <c r="C396" s="132" t="s">
        <v>40</v>
      </c>
      <c r="D396" s="132" t="s">
        <v>42</v>
      </c>
      <c r="E396" s="132" t="s">
        <v>289</v>
      </c>
      <c r="F396" s="132" t="s">
        <v>291</v>
      </c>
      <c r="G396" s="159">
        <v>4940</v>
      </c>
      <c r="H396" s="134">
        <v>-4940</v>
      </c>
      <c r="I396" s="134">
        <f>G396+H396</f>
        <v>0</v>
      </c>
      <c r="J396" s="159"/>
      <c r="K396" s="159"/>
      <c r="L396" s="134">
        <f>J396+K396</f>
        <v>0</v>
      </c>
      <c r="M396" s="159"/>
      <c r="N396" s="136">
        <f t="shared" si="152"/>
        <v>0</v>
      </c>
    </row>
    <row r="397" spans="1:14" ht="51" hidden="1" x14ac:dyDescent="0.2">
      <c r="A397" s="109" t="s">
        <v>292</v>
      </c>
      <c r="B397" s="132" t="s">
        <v>213</v>
      </c>
      <c r="C397" s="132" t="s">
        <v>40</v>
      </c>
      <c r="D397" s="132" t="s">
        <v>42</v>
      </c>
      <c r="E397" s="132" t="s">
        <v>289</v>
      </c>
      <c r="F397" s="132" t="s">
        <v>293</v>
      </c>
      <c r="G397" s="159"/>
      <c r="H397" s="159"/>
      <c r="I397" s="134">
        <f>G397+H397</f>
        <v>0</v>
      </c>
      <c r="J397" s="159"/>
      <c r="K397" s="159"/>
      <c r="L397" s="134">
        <f>J397+K397</f>
        <v>0</v>
      </c>
      <c r="M397" s="159"/>
      <c r="N397" s="136">
        <f t="shared" si="152"/>
        <v>0</v>
      </c>
    </row>
    <row r="398" spans="1:14" ht="38.25" x14ac:dyDescent="0.2">
      <c r="A398" s="94" t="s">
        <v>302</v>
      </c>
      <c r="B398" s="132" t="s">
        <v>213</v>
      </c>
      <c r="C398" s="132" t="s">
        <v>40</v>
      </c>
      <c r="D398" s="132" t="s">
        <v>42</v>
      </c>
      <c r="E398" s="132" t="s">
        <v>69</v>
      </c>
      <c r="F398" s="132"/>
      <c r="G398" s="159">
        <f>G399</f>
        <v>13366.12</v>
      </c>
      <c r="H398" s="159">
        <f t="shared" ref="H398:M398" si="192">H399</f>
        <v>-13366.12</v>
      </c>
      <c r="I398" s="159">
        <f t="shared" si="192"/>
        <v>0</v>
      </c>
      <c r="J398" s="159">
        <f t="shared" si="192"/>
        <v>14500</v>
      </c>
      <c r="K398" s="159">
        <f t="shared" si="192"/>
        <v>-14500</v>
      </c>
      <c r="L398" s="159">
        <f t="shared" si="192"/>
        <v>0</v>
      </c>
      <c r="M398" s="159">
        <f t="shared" si="192"/>
        <v>0</v>
      </c>
      <c r="N398" s="136">
        <f t="shared" si="152"/>
        <v>0</v>
      </c>
    </row>
    <row r="399" spans="1:14" ht="25.5" x14ac:dyDescent="0.2">
      <c r="A399" s="94" t="s">
        <v>26</v>
      </c>
      <c r="B399" s="132" t="s">
        <v>213</v>
      </c>
      <c r="C399" s="132" t="s">
        <v>40</v>
      </c>
      <c r="D399" s="132" t="s">
        <v>42</v>
      </c>
      <c r="E399" s="132" t="s">
        <v>70</v>
      </c>
      <c r="F399" s="132"/>
      <c r="G399" s="134">
        <f>G400+G402</f>
        <v>13366.12</v>
      </c>
      <c r="H399" s="134">
        <f t="shared" ref="H399:M399" si="193">H400+H402</f>
        <v>-13366.12</v>
      </c>
      <c r="I399" s="134">
        <f t="shared" si="193"/>
        <v>0</v>
      </c>
      <c r="J399" s="134">
        <f t="shared" si="193"/>
        <v>14500</v>
      </c>
      <c r="K399" s="134">
        <f t="shared" si="193"/>
        <v>-14500</v>
      </c>
      <c r="L399" s="134">
        <f t="shared" si="193"/>
        <v>0</v>
      </c>
      <c r="M399" s="134">
        <f t="shared" si="193"/>
        <v>0</v>
      </c>
      <c r="N399" s="136">
        <f t="shared" si="152"/>
        <v>0</v>
      </c>
    </row>
    <row r="400" spans="1:14" ht="25.5" x14ac:dyDescent="0.2">
      <c r="A400" s="53" t="s">
        <v>303</v>
      </c>
      <c r="B400" s="132" t="s">
        <v>213</v>
      </c>
      <c r="C400" s="132" t="s">
        <v>40</v>
      </c>
      <c r="D400" s="132" t="s">
        <v>42</v>
      </c>
      <c r="E400" s="132" t="s">
        <v>304</v>
      </c>
      <c r="F400" s="132"/>
      <c r="G400" s="159">
        <f>G401</f>
        <v>4000</v>
      </c>
      <c r="H400" s="159">
        <f t="shared" ref="H400:M400" si="194">H401</f>
        <v>-4000</v>
      </c>
      <c r="I400" s="159">
        <f t="shared" si="194"/>
        <v>0</v>
      </c>
      <c r="J400" s="159">
        <f t="shared" si="194"/>
        <v>4500</v>
      </c>
      <c r="K400" s="159">
        <f t="shared" si="194"/>
        <v>-4500</v>
      </c>
      <c r="L400" s="159">
        <f t="shared" si="194"/>
        <v>0</v>
      </c>
      <c r="M400" s="159">
        <f t="shared" si="194"/>
        <v>0</v>
      </c>
      <c r="N400" s="136">
        <f t="shared" si="152"/>
        <v>0</v>
      </c>
    </row>
    <row r="401" spans="1:25" ht="51" x14ac:dyDescent="0.2">
      <c r="A401" s="53" t="s">
        <v>305</v>
      </c>
      <c r="B401" s="132" t="s">
        <v>213</v>
      </c>
      <c r="C401" s="132" t="s">
        <v>40</v>
      </c>
      <c r="D401" s="132" t="s">
        <v>42</v>
      </c>
      <c r="E401" s="132" t="s">
        <v>304</v>
      </c>
      <c r="F401" s="132" t="s">
        <v>306</v>
      </c>
      <c r="G401" s="159">
        <v>4000</v>
      </c>
      <c r="H401" s="134">
        <v>-4000</v>
      </c>
      <c r="I401" s="134">
        <f>G401+H401</f>
        <v>0</v>
      </c>
      <c r="J401" s="134">
        <v>4500</v>
      </c>
      <c r="K401" s="134">
        <v>-4500</v>
      </c>
      <c r="L401" s="134">
        <f>J401+K401</f>
        <v>0</v>
      </c>
      <c r="M401" s="134"/>
      <c r="N401" s="136">
        <f t="shared" si="152"/>
        <v>0</v>
      </c>
    </row>
    <row r="402" spans="1:25" ht="25.5" x14ac:dyDescent="0.2">
      <c r="A402" s="53" t="s">
        <v>307</v>
      </c>
      <c r="B402" s="132" t="s">
        <v>213</v>
      </c>
      <c r="C402" s="132" t="s">
        <v>40</v>
      </c>
      <c r="D402" s="132" t="s">
        <v>42</v>
      </c>
      <c r="E402" s="132" t="s">
        <v>308</v>
      </c>
      <c r="F402" s="132"/>
      <c r="G402" s="159">
        <f>G403</f>
        <v>9366.1200000000008</v>
      </c>
      <c r="H402" s="159">
        <f t="shared" ref="H402:M402" si="195">H403</f>
        <v>-9366.1200000000008</v>
      </c>
      <c r="I402" s="159">
        <f t="shared" si="195"/>
        <v>0</v>
      </c>
      <c r="J402" s="159">
        <f t="shared" si="195"/>
        <v>10000</v>
      </c>
      <c r="K402" s="159">
        <f t="shared" si="195"/>
        <v>-10000</v>
      </c>
      <c r="L402" s="159">
        <f t="shared" si="195"/>
        <v>0</v>
      </c>
      <c r="M402" s="159">
        <f t="shared" si="195"/>
        <v>0</v>
      </c>
      <c r="N402" s="136">
        <f t="shared" si="152"/>
        <v>0</v>
      </c>
    </row>
    <row r="403" spans="1:25" ht="51" x14ac:dyDescent="0.2">
      <c r="A403" s="53" t="s">
        <v>305</v>
      </c>
      <c r="B403" s="132" t="s">
        <v>213</v>
      </c>
      <c r="C403" s="132" t="s">
        <v>40</v>
      </c>
      <c r="D403" s="132" t="s">
        <v>42</v>
      </c>
      <c r="E403" s="132" t="s">
        <v>308</v>
      </c>
      <c r="F403" s="132" t="s">
        <v>306</v>
      </c>
      <c r="G403" s="159">
        <v>9366.1200000000008</v>
      </c>
      <c r="H403" s="134">
        <v>-9366.1200000000008</v>
      </c>
      <c r="I403" s="134">
        <f>G403+H403</f>
        <v>0</v>
      </c>
      <c r="J403" s="134">
        <v>10000</v>
      </c>
      <c r="K403" s="134">
        <v>-10000</v>
      </c>
      <c r="L403" s="134">
        <f>J403+K403</f>
        <v>0</v>
      </c>
      <c r="M403" s="134"/>
      <c r="N403" s="136">
        <f t="shared" si="152"/>
        <v>0</v>
      </c>
    </row>
    <row r="404" spans="1:25" ht="25.5" x14ac:dyDescent="0.2">
      <c r="A404" s="53" t="s">
        <v>81</v>
      </c>
      <c r="B404" s="132" t="s">
        <v>213</v>
      </c>
      <c r="C404" s="132" t="s">
        <v>40</v>
      </c>
      <c r="D404" s="132" t="s">
        <v>40</v>
      </c>
      <c r="E404" s="132"/>
      <c r="F404" s="132"/>
      <c r="G404" s="159">
        <f t="shared" ref="G404:H406" si="196">G405</f>
        <v>15</v>
      </c>
      <c r="H404" s="159">
        <f t="shared" si="196"/>
        <v>-15</v>
      </c>
      <c r="I404" s="134">
        <f>G404+H404</f>
        <v>0</v>
      </c>
      <c r="J404" s="159">
        <f t="shared" ref="J404:K406" si="197">J405</f>
        <v>15</v>
      </c>
      <c r="K404" s="159">
        <f t="shared" si="197"/>
        <v>-15</v>
      </c>
      <c r="L404" s="134">
        <f>J404+K404</f>
        <v>0</v>
      </c>
      <c r="M404" s="159">
        <f>M405</f>
        <v>0</v>
      </c>
      <c r="N404" s="136">
        <f t="shared" si="152"/>
        <v>0</v>
      </c>
    </row>
    <row r="405" spans="1:25" x14ac:dyDescent="0.2">
      <c r="A405" s="53" t="s">
        <v>77</v>
      </c>
      <c r="B405" s="132" t="s">
        <v>213</v>
      </c>
      <c r="C405" s="132" t="s">
        <v>40</v>
      </c>
      <c r="D405" s="132" t="s">
        <v>40</v>
      </c>
      <c r="E405" s="132" t="s">
        <v>78</v>
      </c>
      <c r="F405" s="132"/>
      <c r="G405" s="159">
        <f t="shared" si="196"/>
        <v>15</v>
      </c>
      <c r="H405" s="159">
        <f t="shared" si="196"/>
        <v>-15</v>
      </c>
      <c r="I405" s="134">
        <f>G405+H405</f>
        <v>0</v>
      </c>
      <c r="J405" s="159">
        <f t="shared" si="197"/>
        <v>15</v>
      </c>
      <c r="K405" s="159">
        <f t="shared" si="197"/>
        <v>-15</v>
      </c>
      <c r="L405" s="134">
        <f>J405+K405</f>
        <v>0</v>
      </c>
      <c r="M405" s="159">
        <f>M406</f>
        <v>0</v>
      </c>
      <c r="N405" s="136">
        <f t="shared" si="152"/>
        <v>0</v>
      </c>
    </row>
    <row r="406" spans="1:25" ht="38.25" x14ac:dyDescent="0.2">
      <c r="A406" s="106" t="s">
        <v>309</v>
      </c>
      <c r="B406" s="132" t="s">
        <v>213</v>
      </c>
      <c r="C406" s="132" t="s">
        <v>40</v>
      </c>
      <c r="D406" s="132" t="s">
        <v>40</v>
      </c>
      <c r="E406" s="132" t="s">
        <v>310</v>
      </c>
      <c r="F406" s="132"/>
      <c r="G406" s="159">
        <f t="shared" si="196"/>
        <v>15</v>
      </c>
      <c r="H406" s="159">
        <f t="shared" si="196"/>
        <v>-15</v>
      </c>
      <c r="I406" s="134">
        <f>G406+H406</f>
        <v>0</v>
      </c>
      <c r="J406" s="159">
        <f t="shared" si="197"/>
        <v>15</v>
      </c>
      <c r="K406" s="159">
        <f t="shared" si="197"/>
        <v>-15</v>
      </c>
      <c r="L406" s="134">
        <f>J406+K406</f>
        <v>0</v>
      </c>
      <c r="M406" s="159">
        <f>M407</f>
        <v>0</v>
      </c>
      <c r="N406" s="136">
        <f t="shared" si="152"/>
        <v>0</v>
      </c>
    </row>
    <row r="407" spans="1:25" ht="38.25" x14ac:dyDescent="0.2">
      <c r="A407" s="95" t="s">
        <v>103</v>
      </c>
      <c r="B407" s="132" t="s">
        <v>213</v>
      </c>
      <c r="C407" s="132" t="s">
        <v>40</v>
      </c>
      <c r="D407" s="132" t="s">
        <v>40</v>
      </c>
      <c r="E407" s="132" t="s">
        <v>310</v>
      </c>
      <c r="F407" s="132" t="s">
        <v>104</v>
      </c>
      <c r="G407" s="159">
        <v>15</v>
      </c>
      <c r="H407" s="134">
        <v>-15</v>
      </c>
      <c r="I407" s="134">
        <f>G407+H407</f>
        <v>0</v>
      </c>
      <c r="J407" s="159">
        <v>15</v>
      </c>
      <c r="K407" s="159">
        <v>-15</v>
      </c>
      <c r="L407" s="134">
        <f>J407+K407</f>
        <v>0</v>
      </c>
      <c r="M407" s="159"/>
      <c r="N407" s="136">
        <f t="shared" si="152"/>
        <v>0</v>
      </c>
    </row>
    <row r="408" spans="1:25" s="158" customFormat="1" x14ac:dyDescent="0.2">
      <c r="A408" s="53" t="s">
        <v>311</v>
      </c>
      <c r="B408" s="132" t="s">
        <v>213</v>
      </c>
      <c r="C408" s="132" t="s">
        <v>312</v>
      </c>
      <c r="D408" s="132"/>
      <c r="E408" s="132"/>
      <c r="F408" s="132"/>
      <c r="G408" s="159">
        <f>G409+G413</f>
        <v>1850</v>
      </c>
      <c r="H408" s="159">
        <f t="shared" ref="H408:M408" si="198">H409+H413</f>
        <v>-1850</v>
      </c>
      <c r="I408" s="159">
        <f t="shared" si="198"/>
        <v>0</v>
      </c>
      <c r="J408" s="159">
        <f t="shared" si="198"/>
        <v>905.78</v>
      </c>
      <c r="K408" s="159">
        <f t="shared" si="198"/>
        <v>-905.78</v>
      </c>
      <c r="L408" s="159">
        <f t="shared" si="198"/>
        <v>0</v>
      </c>
      <c r="M408" s="159">
        <f t="shared" si="198"/>
        <v>0</v>
      </c>
      <c r="N408" s="136">
        <f t="shared" si="152"/>
        <v>0</v>
      </c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</row>
    <row r="409" spans="1:25" s="158" customFormat="1" x14ac:dyDescent="0.2">
      <c r="A409" s="53" t="s">
        <v>313</v>
      </c>
      <c r="B409" s="132" t="s">
        <v>213</v>
      </c>
      <c r="C409" s="132" t="s">
        <v>312</v>
      </c>
      <c r="D409" s="132" t="s">
        <v>144</v>
      </c>
      <c r="E409" s="132"/>
      <c r="F409" s="132"/>
      <c r="G409" s="159">
        <f>G410</f>
        <v>1700</v>
      </c>
      <c r="H409" s="159">
        <f>H410</f>
        <v>-1700</v>
      </c>
      <c r="I409" s="134">
        <f>G409+H409</f>
        <v>0</v>
      </c>
      <c r="J409" s="159">
        <f>J410</f>
        <v>755.78</v>
      </c>
      <c r="K409" s="159">
        <f>K410</f>
        <v>-755.78</v>
      </c>
      <c r="L409" s="134">
        <f>J409+K409</f>
        <v>0</v>
      </c>
      <c r="M409" s="159">
        <f>M410</f>
        <v>0</v>
      </c>
      <c r="N409" s="136">
        <f t="shared" si="152"/>
        <v>0</v>
      </c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</row>
    <row r="410" spans="1:25" s="158" customFormat="1" ht="51" x14ac:dyDescent="0.2">
      <c r="A410" s="53" t="s">
        <v>288</v>
      </c>
      <c r="B410" s="132" t="s">
        <v>213</v>
      </c>
      <c r="C410" s="132" t="s">
        <v>312</v>
      </c>
      <c r="D410" s="132" t="s">
        <v>144</v>
      </c>
      <c r="E410" s="132" t="s">
        <v>314</v>
      </c>
      <c r="F410" s="132"/>
      <c r="G410" s="159">
        <f t="shared" ref="G410:J410" si="199">G411+G412</f>
        <v>1700</v>
      </c>
      <c r="H410" s="159">
        <f t="shared" si="199"/>
        <v>-1700</v>
      </c>
      <c r="I410" s="159">
        <f t="shared" si="199"/>
        <v>0</v>
      </c>
      <c r="J410" s="159">
        <f t="shared" si="199"/>
        <v>755.78</v>
      </c>
      <c r="K410" s="159">
        <f>K411+K412</f>
        <v>-755.78</v>
      </c>
      <c r="L410" s="159">
        <f t="shared" ref="L410:M410" si="200">L411+L412</f>
        <v>0</v>
      </c>
      <c r="M410" s="159">
        <f t="shared" si="200"/>
        <v>0</v>
      </c>
      <c r="N410" s="136">
        <f t="shared" si="152"/>
        <v>0</v>
      </c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</row>
    <row r="411" spans="1:25" s="158" customFormat="1" ht="51" x14ac:dyDescent="0.2">
      <c r="A411" s="57" t="s">
        <v>290</v>
      </c>
      <c r="B411" s="132" t="s">
        <v>213</v>
      </c>
      <c r="C411" s="132" t="s">
        <v>312</v>
      </c>
      <c r="D411" s="132" t="s">
        <v>144</v>
      </c>
      <c r="E411" s="132" t="s">
        <v>289</v>
      </c>
      <c r="F411" s="132" t="s">
        <v>291</v>
      </c>
      <c r="G411" s="159">
        <v>1700</v>
      </c>
      <c r="H411" s="159">
        <v>-1700</v>
      </c>
      <c r="I411" s="159">
        <f>G411+H411</f>
        <v>0</v>
      </c>
      <c r="J411" s="159">
        <v>755.78</v>
      </c>
      <c r="K411" s="159">
        <v>-755.78</v>
      </c>
      <c r="L411" s="159">
        <f>J411+K411</f>
        <v>0</v>
      </c>
      <c r="M411" s="159"/>
      <c r="N411" s="136">
        <f t="shared" si="152"/>
        <v>0</v>
      </c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</row>
    <row r="412" spans="1:25" ht="51" hidden="1" x14ac:dyDescent="0.2">
      <c r="A412" s="109" t="s">
        <v>292</v>
      </c>
      <c r="B412" s="132" t="s">
        <v>213</v>
      </c>
      <c r="C412" s="132" t="s">
        <v>312</v>
      </c>
      <c r="D412" s="132" t="s">
        <v>144</v>
      </c>
      <c r="E412" s="132" t="s">
        <v>289</v>
      </c>
      <c r="F412" s="132" t="s">
        <v>293</v>
      </c>
      <c r="G412" s="159"/>
      <c r="H412" s="159"/>
      <c r="I412" s="134">
        <f>G412+H412</f>
        <v>0</v>
      </c>
      <c r="J412" s="159"/>
      <c r="K412" s="159"/>
      <c r="L412" s="134">
        <f>J412+K412</f>
        <v>0</v>
      </c>
      <c r="M412" s="159"/>
      <c r="N412" s="136">
        <f t="shared" si="152"/>
        <v>0</v>
      </c>
    </row>
    <row r="413" spans="1:25" ht="25.5" x14ac:dyDescent="0.2">
      <c r="A413" s="53" t="s">
        <v>315</v>
      </c>
      <c r="B413" s="132" t="s">
        <v>213</v>
      </c>
      <c r="C413" s="132" t="s">
        <v>312</v>
      </c>
      <c r="D413" s="132" t="s">
        <v>114</v>
      </c>
      <c r="E413" s="132"/>
      <c r="F413" s="132"/>
      <c r="G413" s="159">
        <f t="shared" ref="G413:M415" si="201">G414</f>
        <v>150</v>
      </c>
      <c r="H413" s="134">
        <f t="shared" si="201"/>
        <v>-150</v>
      </c>
      <c r="I413" s="134">
        <f>G413+H413</f>
        <v>0</v>
      </c>
      <c r="J413" s="159">
        <f>J414</f>
        <v>150</v>
      </c>
      <c r="K413" s="159">
        <f>K414</f>
        <v>-150</v>
      </c>
      <c r="L413" s="134">
        <f>J413+K413</f>
        <v>0</v>
      </c>
      <c r="M413" s="159">
        <f>M414</f>
        <v>0</v>
      </c>
      <c r="N413" s="136">
        <f t="shared" si="152"/>
        <v>0</v>
      </c>
    </row>
    <row r="414" spans="1:25" ht="38.25" x14ac:dyDescent="0.2">
      <c r="A414" s="53" t="s">
        <v>316</v>
      </c>
      <c r="B414" s="132" t="s">
        <v>213</v>
      </c>
      <c r="C414" s="132" t="s">
        <v>312</v>
      </c>
      <c r="D414" s="132" t="s">
        <v>114</v>
      </c>
      <c r="E414" s="132" t="s">
        <v>25</v>
      </c>
      <c r="F414" s="132"/>
      <c r="G414" s="159">
        <f t="shared" si="201"/>
        <v>150</v>
      </c>
      <c r="H414" s="134">
        <f t="shared" si="201"/>
        <v>-150</v>
      </c>
      <c r="I414" s="134">
        <f>G414+H414</f>
        <v>0</v>
      </c>
      <c r="J414" s="159">
        <f>J415</f>
        <v>150</v>
      </c>
      <c r="K414" s="159">
        <f>K415</f>
        <v>-150</v>
      </c>
      <c r="L414" s="134">
        <f>J414+K414</f>
        <v>0</v>
      </c>
      <c r="M414" s="159">
        <f>M415</f>
        <v>0</v>
      </c>
      <c r="N414" s="136">
        <f t="shared" si="152"/>
        <v>0</v>
      </c>
    </row>
    <row r="415" spans="1:25" ht="25.5" x14ac:dyDescent="0.2">
      <c r="A415" s="53" t="s">
        <v>26</v>
      </c>
      <c r="B415" s="132" t="s">
        <v>213</v>
      </c>
      <c r="C415" s="132" t="s">
        <v>312</v>
      </c>
      <c r="D415" s="132" t="s">
        <v>114</v>
      </c>
      <c r="E415" s="132" t="s">
        <v>27</v>
      </c>
      <c r="F415" s="132"/>
      <c r="G415" s="134">
        <f>G416</f>
        <v>150</v>
      </c>
      <c r="H415" s="134">
        <f t="shared" si="201"/>
        <v>-150</v>
      </c>
      <c r="I415" s="134">
        <f t="shared" si="201"/>
        <v>0</v>
      </c>
      <c r="J415" s="134">
        <f t="shared" si="201"/>
        <v>150</v>
      </c>
      <c r="K415" s="134">
        <f t="shared" si="201"/>
        <v>-150</v>
      </c>
      <c r="L415" s="134">
        <f t="shared" si="201"/>
        <v>0</v>
      </c>
      <c r="M415" s="134">
        <f t="shared" si="201"/>
        <v>0</v>
      </c>
      <c r="N415" s="136">
        <f t="shared" si="152"/>
        <v>0</v>
      </c>
    </row>
    <row r="416" spans="1:25" ht="38.25" x14ac:dyDescent="0.2">
      <c r="A416" s="95" t="s">
        <v>103</v>
      </c>
      <c r="B416" s="132" t="s">
        <v>213</v>
      </c>
      <c r="C416" s="132" t="s">
        <v>312</v>
      </c>
      <c r="D416" s="132" t="s">
        <v>114</v>
      </c>
      <c r="E416" s="132" t="s">
        <v>27</v>
      </c>
      <c r="F416" s="132" t="s">
        <v>104</v>
      </c>
      <c r="G416" s="159">
        <v>150</v>
      </c>
      <c r="H416" s="134">
        <v>-150</v>
      </c>
      <c r="I416" s="134">
        <f>G416+H416</f>
        <v>0</v>
      </c>
      <c r="J416" s="159">
        <v>150</v>
      </c>
      <c r="K416" s="159">
        <v>-150</v>
      </c>
      <c r="L416" s="134">
        <f>J416+K416</f>
        <v>0</v>
      </c>
      <c r="M416" s="159"/>
      <c r="N416" s="136">
        <f t="shared" si="152"/>
        <v>0</v>
      </c>
    </row>
    <row r="417" spans="1:14" x14ac:dyDescent="0.2">
      <c r="A417" s="57" t="s">
        <v>317</v>
      </c>
      <c r="B417" s="132" t="s">
        <v>213</v>
      </c>
      <c r="C417" s="132" t="s">
        <v>22</v>
      </c>
      <c r="D417" s="132"/>
      <c r="E417" s="132"/>
      <c r="F417" s="132"/>
      <c r="G417" s="159">
        <f>G418</f>
        <v>390</v>
      </c>
      <c r="H417" s="159">
        <f t="shared" ref="H417:M417" si="202">H418</f>
        <v>160</v>
      </c>
      <c r="I417" s="159">
        <f t="shared" si="202"/>
        <v>550</v>
      </c>
      <c r="J417" s="159">
        <f t="shared" si="202"/>
        <v>0</v>
      </c>
      <c r="K417" s="159">
        <f t="shared" si="202"/>
        <v>550</v>
      </c>
      <c r="L417" s="159">
        <f t="shared" si="202"/>
        <v>550</v>
      </c>
      <c r="M417" s="159">
        <f t="shared" si="202"/>
        <v>550</v>
      </c>
      <c r="N417" s="136">
        <f t="shared" si="152"/>
        <v>0</v>
      </c>
    </row>
    <row r="418" spans="1:14" ht="25.5" x14ac:dyDescent="0.2">
      <c r="A418" s="94" t="s">
        <v>318</v>
      </c>
      <c r="B418" s="132" t="s">
        <v>213</v>
      </c>
      <c r="C418" s="132" t="s">
        <v>22</v>
      </c>
      <c r="D418" s="132" t="s">
        <v>22</v>
      </c>
      <c r="E418" s="132"/>
      <c r="F418" s="132"/>
      <c r="G418" s="159">
        <f t="shared" ref="G418:M418" si="203">G435+G419</f>
        <v>390</v>
      </c>
      <c r="H418" s="159">
        <f t="shared" si="203"/>
        <v>160</v>
      </c>
      <c r="I418" s="159">
        <f t="shared" si="203"/>
        <v>550</v>
      </c>
      <c r="J418" s="159">
        <f t="shared" si="203"/>
        <v>0</v>
      </c>
      <c r="K418" s="159">
        <f t="shared" si="203"/>
        <v>550</v>
      </c>
      <c r="L418" s="159">
        <f t="shared" si="203"/>
        <v>550</v>
      </c>
      <c r="M418" s="159">
        <f t="shared" si="203"/>
        <v>550</v>
      </c>
      <c r="N418" s="136">
        <f t="shared" si="152"/>
        <v>0</v>
      </c>
    </row>
    <row r="419" spans="1:14" x14ac:dyDescent="0.2">
      <c r="A419" s="95" t="s">
        <v>479</v>
      </c>
      <c r="B419" s="132" t="s">
        <v>213</v>
      </c>
      <c r="C419" s="132" t="s">
        <v>22</v>
      </c>
      <c r="D419" s="132" t="s">
        <v>22</v>
      </c>
      <c r="E419" s="132" t="s">
        <v>78</v>
      </c>
      <c r="F419" s="132"/>
      <c r="G419" s="159">
        <f>G420+G423+G425++G427+G429++G431++G433</f>
        <v>0</v>
      </c>
      <c r="H419" s="159">
        <f t="shared" ref="H419:M419" si="204">H420+H423+H425++H427+H429++H431++H433</f>
        <v>550</v>
      </c>
      <c r="I419" s="159">
        <f t="shared" si="204"/>
        <v>550</v>
      </c>
      <c r="J419" s="159">
        <f t="shared" si="204"/>
        <v>0</v>
      </c>
      <c r="K419" s="159">
        <f t="shared" si="204"/>
        <v>550</v>
      </c>
      <c r="L419" s="159">
        <f t="shared" si="204"/>
        <v>550</v>
      </c>
      <c r="M419" s="159">
        <f t="shared" si="204"/>
        <v>550</v>
      </c>
      <c r="N419" s="136"/>
    </row>
    <row r="420" spans="1:14" ht="51" x14ac:dyDescent="0.2">
      <c r="A420" s="195" t="s">
        <v>494</v>
      </c>
      <c r="B420" s="132" t="s">
        <v>213</v>
      </c>
      <c r="C420" s="132" t="s">
        <v>22</v>
      </c>
      <c r="D420" s="132" t="s">
        <v>22</v>
      </c>
      <c r="E420" s="132" t="s">
        <v>495</v>
      </c>
      <c r="F420" s="132"/>
      <c r="G420" s="159">
        <f>G421+G422</f>
        <v>0</v>
      </c>
      <c r="H420" s="159">
        <f t="shared" ref="H420:M420" si="205">H421+H422</f>
        <v>375</v>
      </c>
      <c r="I420" s="159">
        <f t="shared" si="205"/>
        <v>375</v>
      </c>
      <c r="J420" s="159">
        <f t="shared" si="205"/>
        <v>0</v>
      </c>
      <c r="K420" s="159">
        <f t="shared" si="205"/>
        <v>375</v>
      </c>
      <c r="L420" s="159">
        <f t="shared" si="205"/>
        <v>375</v>
      </c>
      <c r="M420" s="159">
        <f t="shared" si="205"/>
        <v>375</v>
      </c>
      <c r="N420" s="136"/>
    </row>
    <row r="421" spans="1:14" ht="38.25" x14ac:dyDescent="0.2">
      <c r="A421" s="95" t="s">
        <v>103</v>
      </c>
      <c r="B421" s="132" t="s">
        <v>213</v>
      </c>
      <c r="C421" s="132" t="s">
        <v>22</v>
      </c>
      <c r="D421" s="132" t="s">
        <v>22</v>
      </c>
      <c r="E421" s="132" t="s">
        <v>495</v>
      </c>
      <c r="F421" s="132" t="s">
        <v>104</v>
      </c>
      <c r="G421" s="159"/>
      <c r="H421" s="159">
        <v>375</v>
      </c>
      <c r="I421" s="134">
        <f>G421+H421</f>
        <v>375</v>
      </c>
      <c r="J421" s="159"/>
      <c r="K421" s="159">
        <v>375</v>
      </c>
      <c r="L421" s="134">
        <f>J421+K421</f>
        <v>375</v>
      </c>
      <c r="M421" s="159">
        <v>375</v>
      </c>
      <c r="N421" s="136"/>
    </row>
    <row r="422" spans="1:14" ht="51" hidden="1" x14ac:dyDescent="0.2">
      <c r="A422" s="95" t="s">
        <v>321</v>
      </c>
      <c r="B422" s="132" t="s">
        <v>213</v>
      </c>
      <c r="C422" s="132" t="s">
        <v>22</v>
      </c>
      <c r="D422" s="132" t="s">
        <v>22</v>
      </c>
      <c r="E422" s="132" t="s">
        <v>495</v>
      </c>
      <c r="F422" s="132" t="s">
        <v>322</v>
      </c>
      <c r="G422" s="159"/>
      <c r="H422" s="159"/>
      <c r="I422" s="134">
        <f>G422+H422</f>
        <v>0</v>
      </c>
      <c r="J422" s="159"/>
      <c r="K422" s="159"/>
      <c r="L422" s="134">
        <f>J422+K422</f>
        <v>0</v>
      </c>
      <c r="M422" s="159"/>
      <c r="N422" s="136"/>
    </row>
    <row r="423" spans="1:14" ht="63.75" x14ac:dyDescent="0.2">
      <c r="A423" s="206" t="s">
        <v>561</v>
      </c>
      <c r="B423" s="132" t="s">
        <v>213</v>
      </c>
      <c r="C423" s="132" t="s">
        <v>22</v>
      </c>
      <c r="D423" s="132" t="s">
        <v>22</v>
      </c>
      <c r="E423" s="132" t="s">
        <v>567</v>
      </c>
      <c r="F423" s="132"/>
      <c r="G423" s="159">
        <f>G424</f>
        <v>0</v>
      </c>
      <c r="H423" s="159">
        <f t="shared" ref="H423" si="206">H424</f>
        <v>100</v>
      </c>
      <c r="I423" s="159">
        <f t="shared" ref="I423" si="207">I424</f>
        <v>100</v>
      </c>
      <c r="J423" s="159">
        <f t="shared" ref="J423" si="208">J424</f>
        <v>0</v>
      </c>
      <c r="K423" s="159">
        <f t="shared" ref="K423" si="209">K424</f>
        <v>100</v>
      </c>
      <c r="L423" s="159">
        <f t="shared" ref="L423" si="210">L424</f>
        <v>100</v>
      </c>
      <c r="M423" s="159">
        <f t="shared" ref="M423" si="211">M424</f>
        <v>100</v>
      </c>
      <c r="N423" s="136"/>
    </row>
    <row r="424" spans="1:14" ht="38.25" x14ac:dyDescent="0.2">
      <c r="A424" s="95" t="s">
        <v>103</v>
      </c>
      <c r="B424" s="132" t="s">
        <v>213</v>
      </c>
      <c r="C424" s="132" t="s">
        <v>22</v>
      </c>
      <c r="D424" s="132" t="s">
        <v>22</v>
      </c>
      <c r="E424" s="132" t="s">
        <v>567</v>
      </c>
      <c r="F424" s="132" t="s">
        <v>104</v>
      </c>
      <c r="G424" s="159"/>
      <c r="H424" s="134">
        <v>100</v>
      </c>
      <c r="I424" s="134">
        <f>G424+H424</f>
        <v>100</v>
      </c>
      <c r="J424" s="159"/>
      <c r="K424" s="159">
        <v>100</v>
      </c>
      <c r="L424" s="134">
        <f>J424+K424</f>
        <v>100</v>
      </c>
      <c r="M424" s="159">
        <v>100</v>
      </c>
      <c r="N424" s="136"/>
    </row>
    <row r="425" spans="1:14" ht="63.75" x14ac:dyDescent="0.2">
      <c r="A425" s="206" t="s">
        <v>562</v>
      </c>
      <c r="B425" s="132" t="s">
        <v>213</v>
      </c>
      <c r="C425" s="132" t="s">
        <v>22</v>
      </c>
      <c r="D425" s="132" t="s">
        <v>22</v>
      </c>
      <c r="E425" s="132" t="s">
        <v>568</v>
      </c>
      <c r="F425" s="132"/>
      <c r="G425" s="159">
        <f>G426</f>
        <v>0</v>
      </c>
      <c r="H425" s="159">
        <f t="shared" ref="H425" si="212">H426</f>
        <v>50</v>
      </c>
      <c r="I425" s="159">
        <f t="shared" ref="I425" si="213">I426</f>
        <v>50</v>
      </c>
      <c r="J425" s="159">
        <f t="shared" ref="J425" si="214">J426</f>
        <v>0</v>
      </c>
      <c r="K425" s="159">
        <f t="shared" ref="K425" si="215">K426</f>
        <v>50</v>
      </c>
      <c r="L425" s="159">
        <f t="shared" ref="L425" si="216">L426</f>
        <v>50</v>
      </c>
      <c r="M425" s="159">
        <f t="shared" ref="M425" si="217">M426</f>
        <v>50</v>
      </c>
      <c r="N425" s="136"/>
    </row>
    <row r="426" spans="1:14" ht="38.25" x14ac:dyDescent="0.2">
      <c r="A426" s="95" t="s">
        <v>103</v>
      </c>
      <c r="B426" s="132" t="s">
        <v>213</v>
      </c>
      <c r="C426" s="132" t="s">
        <v>22</v>
      </c>
      <c r="D426" s="132" t="s">
        <v>22</v>
      </c>
      <c r="E426" s="132" t="s">
        <v>568</v>
      </c>
      <c r="F426" s="132" t="s">
        <v>104</v>
      </c>
      <c r="G426" s="159"/>
      <c r="H426" s="134">
        <v>50</v>
      </c>
      <c r="I426" s="134">
        <f>G426+H426</f>
        <v>50</v>
      </c>
      <c r="J426" s="159"/>
      <c r="K426" s="159">
        <v>50</v>
      </c>
      <c r="L426" s="134">
        <f>J426+K426</f>
        <v>50</v>
      </c>
      <c r="M426" s="159">
        <v>50</v>
      </c>
      <c r="N426" s="136"/>
    </row>
    <row r="427" spans="1:14" ht="63.75" x14ac:dyDescent="0.2">
      <c r="A427" s="206" t="s">
        <v>564</v>
      </c>
      <c r="B427" s="132" t="s">
        <v>213</v>
      </c>
      <c r="C427" s="132" t="s">
        <v>22</v>
      </c>
      <c r="D427" s="132" t="s">
        <v>22</v>
      </c>
      <c r="E427" s="132" t="s">
        <v>569</v>
      </c>
      <c r="F427" s="132"/>
      <c r="G427" s="159">
        <f>G428</f>
        <v>0</v>
      </c>
      <c r="H427" s="159">
        <f t="shared" ref="H427" si="218">H428</f>
        <v>7</v>
      </c>
      <c r="I427" s="159">
        <f t="shared" ref="I427" si="219">I428</f>
        <v>7</v>
      </c>
      <c r="J427" s="159">
        <f t="shared" ref="J427" si="220">J428</f>
        <v>0</v>
      </c>
      <c r="K427" s="159">
        <f t="shared" ref="K427" si="221">K428</f>
        <v>7</v>
      </c>
      <c r="L427" s="159">
        <f t="shared" ref="L427" si="222">L428</f>
        <v>7</v>
      </c>
      <c r="M427" s="159">
        <f t="shared" ref="M427" si="223">M428</f>
        <v>7</v>
      </c>
      <c r="N427" s="136"/>
    </row>
    <row r="428" spans="1:14" ht="38.25" x14ac:dyDescent="0.2">
      <c r="A428" s="95" t="s">
        <v>103</v>
      </c>
      <c r="B428" s="132" t="s">
        <v>213</v>
      </c>
      <c r="C428" s="132" t="s">
        <v>22</v>
      </c>
      <c r="D428" s="132" t="s">
        <v>22</v>
      </c>
      <c r="E428" s="132" t="s">
        <v>569</v>
      </c>
      <c r="F428" s="132" t="s">
        <v>104</v>
      </c>
      <c r="G428" s="159"/>
      <c r="H428" s="134">
        <v>7</v>
      </c>
      <c r="I428" s="134">
        <f>G428+H428</f>
        <v>7</v>
      </c>
      <c r="J428" s="159"/>
      <c r="K428" s="159">
        <v>7</v>
      </c>
      <c r="L428" s="134">
        <f>J428+K428</f>
        <v>7</v>
      </c>
      <c r="M428" s="159">
        <v>7</v>
      </c>
      <c r="N428" s="136"/>
    </row>
    <row r="429" spans="1:14" ht="51" x14ac:dyDescent="0.2">
      <c r="A429" s="206" t="s">
        <v>563</v>
      </c>
      <c r="B429" s="132" t="s">
        <v>213</v>
      </c>
      <c r="C429" s="132" t="s">
        <v>22</v>
      </c>
      <c r="D429" s="132" t="s">
        <v>22</v>
      </c>
      <c r="E429" s="132" t="s">
        <v>570</v>
      </c>
      <c r="F429" s="132"/>
      <c r="G429" s="159">
        <f>G430</f>
        <v>0</v>
      </c>
      <c r="H429" s="159">
        <f t="shared" ref="H429" si="224">H430</f>
        <v>6</v>
      </c>
      <c r="I429" s="159">
        <f t="shared" ref="I429" si="225">I430</f>
        <v>6</v>
      </c>
      <c r="J429" s="159">
        <f t="shared" ref="J429" si="226">J430</f>
        <v>0</v>
      </c>
      <c r="K429" s="159">
        <f t="shared" ref="K429" si="227">K430</f>
        <v>6</v>
      </c>
      <c r="L429" s="159">
        <f t="shared" ref="L429" si="228">L430</f>
        <v>6</v>
      </c>
      <c r="M429" s="159">
        <f t="shared" ref="M429" si="229">M430</f>
        <v>6</v>
      </c>
      <c r="N429" s="136"/>
    </row>
    <row r="430" spans="1:14" ht="38.25" x14ac:dyDescent="0.2">
      <c r="A430" s="95" t="s">
        <v>103</v>
      </c>
      <c r="B430" s="132" t="s">
        <v>213</v>
      </c>
      <c r="C430" s="132" t="s">
        <v>22</v>
      </c>
      <c r="D430" s="132" t="s">
        <v>22</v>
      </c>
      <c r="E430" s="132" t="s">
        <v>570</v>
      </c>
      <c r="F430" s="132" t="s">
        <v>104</v>
      </c>
      <c r="G430" s="159"/>
      <c r="H430" s="134">
        <v>6</v>
      </c>
      <c r="I430" s="134">
        <f>G430+H430</f>
        <v>6</v>
      </c>
      <c r="J430" s="159"/>
      <c r="K430" s="159">
        <v>6</v>
      </c>
      <c r="L430" s="134">
        <f>J430+K430</f>
        <v>6</v>
      </c>
      <c r="M430" s="159">
        <v>6</v>
      </c>
      <c r="N430" s="136"/>
    </row>
    <row r="431" spans="1:14" ht="89.25" x14ac:dyDescent="0.2">
      <c r="A431" s="206" t="s">
        <v>565</v>
      </c>
      <c r="B431" s="132" t="s">
        <v>213</v>
      </c>
      <c r="C431" s="132" t="s">
        <v>22</v>
      </c>
      <c r="D431" s="132" t="s">
        <v>22</v>
      </c>
      <c r="E431" s="132" t="s">
        <v>571</v>
      </c>
      <c r="F431" s="132"/>
      <c r="G431" s="159">
        <f>G432</f>
        <v>0</v>
      </c>
      <c r="H431" s="159">
        <f t="shared" ref="H431" si="230">H432</f>
        <v>6</v>
      </c>
      <c r="I431" s="159">
        <f t="shared" ref="I431" si="231">I432</f>
        <v>6</v>
      </c>
      <c r="J431" s="159">
        <f t="shared" ref="J431" si="232">J432</f>
        <v>0</v>
      </c>
      <c r="K431" s="159">
        <f t="shared" ref="K431" si="233">K432</f>
        <v>6</v>
      </c>
      <c r="L431" s="159">
        <f t="shared" ref="L431" si="234">L432</f>
        <v>6</v>
      </c>
      <c r="M431" s="159">
        <f t="shared" ref="M431" si="235">M432</f>
        <v>6</v>
      </c>
      <c r="N431" s="136"/>
    </row>
    <row r="432" spans="1:14" ht="38.25" x14ac:dyDescent="0.2">
      <c r="A432" s="95" t="s">
        <v>103</v>
      </c>
      <c r="B432" s="132" t="s">
        <v>213</v>
      </c>
      <c r="C432" s="132" t="s">
        <v>22</v>
      </c>
      <c r="D432" s="132" t="s">
        <v>22</v>
      </c>
      <c r="E432" s="132" t="s">
        <v>571</v>
      </c>
      <c r="F432" s="132" t="s">
        <v>104</v>
      </c>
      <c r="G432" s="159"/>
      <c r="H432" s="134">
        <v>6</v>
      </c>
      <c r="I432" s="134">
        <f>G432+H432</f>
        <v>6</v>
      </c>
      <c r="J432" s="159"/>
      <c r="K432" s="159">
        <v>6</v>
      </c>
      <c r="L432" s="134">
        <f>J432+K432</f>
        <v>6</v>
      </c>
      <c r="M432" s="159">
        <v>6</v>
      </c>
      <c r="N432" s="136"/>
    </row>
    <row r="433" spans="1:25" ht="51" x14ac:dyDescent="0.2">
      <c r="A433" s="206" t="s">
        <v>566</v>
      </c>
      <c r="B433" s="132" t="s">
        <v>213</v>
      </c>
      <c r="C433" s="132" t="s">
        <v>22</v>
      </c>
      <c r="D433" s="132" t="s">
        <v>22</v>
      </c>
      <c r="E433" s="132" t="s">
        <v>572</v>
      </c>
      <c r="F433" s="132"/>
      <c r="G433" s="159">
        <f>G434</f>
        <v>0</v>
      </c>
      <c r="H433" s="159">
        <f t="shared" ref="H433" si="236">H434</f>
        <v>6</v>
      </c>
      <c r="I433" s="159">
        <f t="shared" ref="I433" si="237">I434</f>
        <v>6</v>
      </c>
      <c r="J433" s="159">
        <f t="shared" ref="J433" si="238">J434</f>
        <v>0</v>
      </c>
      <c r="K433" s="159">
        <f t="shared" ref="K433" si="239">K434</f>
        <v>6</v>
      </c>
      <c r="L433" s="159">
        <f t="shared" ref="L433" si="240">L434</f>
        <v>6</v>
      </c>
      <c r="M433" s="159">
        <f t="shared" ref="M433" si="241">M434</f>
        <v>6</v>
      </c>
      <c r="N433" s="136"/>
    </row>
    <row r="434" spans="1:25" ht="38.25" x14ac:dyDescent="0.2">
      <c r="A434" s="95" t="s">
        <v>103</v>
      </c>
      <c r="B434" s="132" t="s">
        <v>213</v>
      </c>
      <c r="C434" s="132" t="s">
        <v>22</v>
      </c>
      <c r="D434" s="132" t="s">
        <v>22</v>
      </c>
      <c r="E434" s="132" t="s">
        <v>573</v>
      </c>
      <c r="F434" s="132" t="s">
        <v>104</v>
      </c>
      <c r="G434" s="159"/>
      <c r="H434" s="134">
        <v>6</v>
      </c>
      <c r="I434" s="134">
        <f>G434+H434</f>
        <v>6</v>
      </c>
      <c r="J434" s="159"/>
      <c r="K434" s="159">
        <v>6</v>
      </c>
      <c r="L434" s="134">
        <f>J434+K434</f>
        <v>6</v>
      </c>
      <c r="M434" s="159">
        <v>6</v>
      </c>
      <c r="N434" s="136"/>
    </row>
    <row r="435" spans="1:25" x14ac:dyDescent="0.2">
      <c r="A435" s="53" t="s">
        <v>77</v>
      </c>
      <c r="B435" s="132" t="s">
        <v>213</v>
      </c>
      <c r="C435" s="132" t="s">
        <v>22</v>
      </c>
      <c r="D435" s="132" t="s">
        <v>22</v>
      </c>
      <c r="E435" s="132" t="s">
        <v>78</v>
      </c>
      <c r="F435" s="132"/>
      <c r="G435" s="159">
        <f>G436</f>
        <v>390</v>
      </c>
      <c r="H435" s="159">
        <f t="shared" ref="H435:M435" si="242">H436</f>
        <v>-390</v>
      </c>
      <c r="I435" s="159">
        <f t="shared" si="242"/>
        <v>0</v>
      </c>
      <c r="J435" s="159">
        <f t="shared" si="242"/>
        <v>0</v>
      </c>
      <c r="K435" s="159">
        <f t="shared" si="242"/>
        <v>0</v>
      </c>
      <c r="L435" s="159">
        <f t="shared" si="242"/>
        <v>0</v>
      </c>
      <c r="M435" s="159">
        <f t="shared" si="242"/>
        <v>0</v>
      </c>
      <c r="N435" s="136">
        <f t="shared" si="152"/>
        <v>0</v>
      </c>
    </row>
    <row r="436" spans="1:25" ht="51" x14ac:dyDescent="0.2">
      <c r="A436" s="57" t="s">
        <v>319</v>
      </c>
      <c r="B436" s="132" t="s">
        <v>213</v>
      </c>
      <c r="C436" s="132" t="s">
        <v>22</v>
      </c>
      <c r="D436" s="132" t="s">
        <v>22</v>
      </c>
      <c r="E436" s="132" t="s">
        <v>320</v>
      </c>
      <c r="F436" s="132"/>
      <c r="G436" s="159">
        <f>G437+G438</f>
        <v>390</v>
      </c>
      <c r="H436" s="159">
        <f t="shared" ref="H436:M436" si="243">H437+H438</f>
        <v>-390</v>
      </c>
      <c r="I436" s="159">
        <f t="shared" si="243"/>
        <v>0</v>
      </c>
      <c r="J436" s="159">
        <f t="shared" si="243"/>
        <v>0</v>
      </c>
      <c r="K436" s="159">
        <f t="shared" si="243"/>
        <v>0</v>
      </c>
      <c r="L436" s="159">
        <f t="shared" si="243"/>
        <v>0</v>
      </c>
      <c r="M436" s="159">
        <f t="shared" si="243"/>
        <v>0</v>
      </c>
      <c r="N436" s="136">
        <f t="shared" si="152"/>
        <v>0</v>
      </c>
    </row>
    <row r="437" spans="1:25" ht="38.25" x14ac:dyDescent="0.2">
      <c r="A437" s="95" t="s">
        <v>103</v>
      </c>
      <c r="B437" s="132" t="s">
        <v>213</v>
      </c>
      <c r="C437" s="132" t="s">
        <v>22</v>
      </c>
      <c r="D437" s="132" t="s">
        <v>22</v>
      </c>
      <c r="E437" s="132" t="s">
        <v>320</v>
      </c>
      <c r="F437" s="132" t="s">
        <v>104</v>
      </c>
      <c r="G437" s="159">
        <v>390</v>
      </c>
      <c r="H437" s="134">
        <v>-390</v>
      </c>
      <c r="I437" s="134">
        <f>G437+H437</f>
        <v>0</v>
      </c>
      <c r="J437" s="159"/>
      <c r="K437" s="159"/>
      <c r="L437" s="134">
        <f>J437+K437</f>
        <v>0</v>
      </c>
      <c r="M437" s="159"/>
      <c r="N437" s="136">
        <f t="shared" si="152"/>
        <v>0</v>
      </c>
    </row>
    <row r="438" spans="1:25" ht="51" x14ac:dyDescent="0.2">
      <c r="A438" s="95" t="s">
        <v>321</v>
      </c>
      <c r="B438" s="132" t="s">
        <v>213</v>
      </c>
      <c r="C438" s="132" t="s">
        <v>22</v>
      </c>
      <c r="D438" s="132" t="s">
        <v>22</v>
      </c>
      <c r="E438" s="132" t="s">
        <v>320</v>
      </c>
      <c r="F438" s="132" t="s">
        <v>322</v>
      </c>
      <c r="G438" s="159"/>
      <c r="H438" s="134"/>
      <c r="I438" s="134">
        <f>G438+H438</f>
        <v>0</v>
      </c>
      <c r="J438" s="159"/>
      <c r="K438" s="159"/>
      <c r="L438" s="134">
        <f>J438+K438</f>
        <v>0</v>
      </c>
      <c r="M438" s="159"/>
      <c r="N438" s="136">
        <f t="shared" si="152"/>
        <v>0</v>
      </c>
    </row>
    <row r="439" spans="1:25" s="165" customFormat="1" x14ac:dyDescent="0.2">
      <c r="A439" s="101" t="s">
        <v>112</v>
      </c>
      <c r="B439" s="132" t="s">
        <v>213</v>
      </c>
      <c r="C439" s="132" t="s">
        <v>23</v>
      </c>
      <c r="D439" s="132" t="s">
        <v>168</v>
      </c>
      <c r="E439" s="132"/>
      <c r="F439" s="132"/>
      <c r="G439" s="134">
        <f>G443+G440</f>
        <v>685.5</v>
      </c>
      <c r="H439" s="134">
        <f t="shared" ref="H439:M439" si="244">H443+H440</f>
        <v>446.70000000000005</v>
      </c>
      <c r="I439" s="134">
        <f>I443+I440</f>
        <v>1132.2</v>
      </c>
      <c r="J439" s="134">
        <f t="shared" si="244"/>
        <v>685.5</v>
      </c>
      <c r="K439" s="134">
        <f t="shared" si="244"/>
        <v>249.14000000000004</v>
      </c>
      <c r="L439" s="134">
        <f t="shared" si="244"/>
        <v>934.6400000000001</v>
      </c>
      <c r="M439" s="134">
        <f t="shared" si="244"/>
        <v>932.2</v>
      </c>
      <c r="N439" s="136">
        <f t="shared" si="152"/>
        <v>2.4400000000000546</v>
      </c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</row>
    <row r="440" spans="1:25" s="165" customFormat="1" x14ac:dyDescent="0.2">
      <c r="A440" s="53" t="s">
        <v>323</v>
      </c>
      <c r="B440" s="132" t="s">
        <v>213</v>
      </c>
      <c r="C440" s="132" t="s">
        <v>23</v>
      </c>
      <c r="D440" s="132" t="s">
        <v>144</v>
      </c>
      <c r="E440" s="132"/>
      <c r="F440" s="132"/>
      <c r="G440" s="134">
        <f t="shared" ref="G440:M441" si="245">G441</f>
        <v>123</v>
      </c>
      <c r="H440" s="134">
        <f t="shared" si="245"/>
        <v>0</v>
      </c>
      <c r="I440" s="134">
        <f>G440+H440</f>
        <v>123</v>
      </c>
      <c r="J440" s="134">
        <f t="shared" si="245"/>
        <v>123</v>
      </c>
      <c r="K440" s="134">
        <f t="shared" si="245"/>
        <v>2.44</v>
      </c>
      <c r="L440" s="134">
        <f>J440+K440</f>
        <v>125.44</v>
      </c>
      <c r="M440" s="134">
        <f t="shared" si="245"/>
        <v>123</v>
      </c>
      <c r="N440" s="136">
        <f t="shared" si="152"/>
        <v>2.4399999999999977</v>
      </c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</row>
    <row r="441" spans="1:25" s="165" customFormat="1" ht="25.5" x14ac:dyDescent="0.2">
      <c r="A441" s="53" t="s">
        <v>584</v>
      </c>
      <c r="B441" s="132" t="s">
        <v>213</v>
      </c>
      <c r="C441" s="132" t="s">
        <v>23</v>
      </c>
      <c r="D441" s="132" t="s">
        <v>144</v>
      </c>
      <c r="E441" s="132" t="s">
        <v>324</v>
      </c>
      <c r="F441" s="132"/>
      <c r="G441" s="134">
        <f t="shared" si="245"/>
        <v>123</v>
      </c>
      <c r="H441" s="134">
        <f t="shared" si="245"/>
        <v>0</v>
      </c>
      <c r="I441" s="134">
        <f>G441+H441</f>
        <v>123</v>
      </c>
      <c r="J441" s="134">
        <f t="shared" si="245"/>
        <v>123</v>
      </c>
      <c r="K441" s="134">
        <f t="shared" si="245"/>
        <v>2.44</v>
      </c>
      <c r="L441" s="134">
        <f>J441+K441</f>
        <v>125.44</v>
      </c>
      <c r="M441" s="134">
        <f t="shared" si="245"/>
        <v>123</v>
      </c>
      <c r="N441" s="136">
        <f t="shared" si="152"/>
        <v>2.4399999999999977</v>
      </c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</row>
    <row r="442" spans="1:25" s="165" customFormat="1" ht="25.5" x14ac:dyDescent="0.2">
      <c r="A442" s="95" t="s">
        <v>325</v>
      </c>
      <c r="B442" s="132" t="s">
        <v>213</v>
      </c>
      <c r="C442" s="132" t="s">
        <v>23</v>
      </c>
      <c r="D442" s="132" t="s">
        <v>144</v>
      </c>
      <c r="E442" s="132" t="s">
        <v>324</v>
      </c>
      <c r="F442" s="132" t="s">
        <v>326</v>
      </c>
      <c r="G442" s="134">
        <v>123</v>
      </c>
      <c r="H442" s="134"/>
      <c r="I442" s="134">
        <f>G442+H442</f>
        <v>123</v>
      </c>
      <c r="J442" s="134">
        <v>123</v>
      </c>
      <c r="K442" s="134">
        <v>2.44</v>
      </c>
      <c r="L442" s="134">
        <f>J442+K442</f>
        <v>125.44</v>
      </c>
      <c r="M442" s="134">
        <v>123</v>
      </c>
      <c r="N442" s="136">
        <f t="shared" si="152"/>
        <v>2.4399999999999977</v>
      </c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</row>
    <row r="443" spans="1:25" x14ac:dyDescent="0.2">
      <c r="A443" s="101" t="s">
        <v>327</v>
      </c>
      <c r="B443" s="132" t="s">
        <v>213</v>
      </c>
      <c r="C443" s="132" t="s">
        <v>23</v>
      </c>
      <c r="D443" s="132" t="s">
        <v>170</v>
      </c>
      <c r="E443" s="132"/>
      <c r="F443" s="132"/>
      <c r="G443" s="134">
        <f>G450+G444+G463+G455</f>
        <v>562.5</v>
      </c>
      <c r="H443" s="134">
        <f t="shared" ref="H443:M443" si="246">H450+H444+H463+H455</f>
        <v>446.70000000000005</v>
      </c>
      <c r="I443" s="134">
        <f t="shared" si="246"/>
        <v>1009.2</v>
      </c>
      <c r="J443" s="134">
        <f t="shared" si="246"/>
        <v>562.5</v>
      </c>
      <c r="K443" s="134">
        <f t="shared" si="246"/>
        <v>246.70000000000005</v>
      </c>
      <c r="L443" s="134">
        <f t="shared" si="246"/>
        <v>809.2</v>
      </c>
      <c r="M443" s="134">
        <f t="shared" si="246"/>
        <v>809.2</v>
      </c>
      <c r="N443" s="136">
        <f t="shared" si="152"/>
        <v>0</v>
      </c>
    </row>
    <row r="444" spans="1:25" ht="38.25" x14ac:dyDescent="0.2">
      <c r="A444" s="108" t="s">
        <v>82</v>
      </c>
      <c r="B444" s="132" t="s">
        <v>213</v>
      </c>
      <c r="C444" s="132" t="s">
        <v>23</v>
      </c>
      <c r="D444" s="132" t="s">
        <v>170</v>
      </c>
      <c r="E444" s="132" t="s">
        <v>328</v>
      </c>
      <c r="F444" s="132"/>
      <c r="G444" s="134">
        <f>G445</f>
        <v>0</v>
      </c>
      <c r="H444" s="134">
        <f t="shared" ref="H444:M444" si="247">H445</f>
        <v>609.20000000000005</v>
      </c>
      <c r="I444" s="134">
        <f t="shared" si="247"/>
        <v>609.20000000000005</v>
      </c>
      <c r="J444" s="134">
        <f t="shared" si="247"/>
        <v>0</v>
      </c>
      <c r="K444" s="134">
        <f t="shared" si="247"/>
        <v>609.20000000000005</v>
      </c>
      <c r="L444" s="134">
        <f t="shared" si="247"/>
        <v>609.20000000000005</v>
      </c>
      <c r="M444" s="134">
        <f t="shared" si="247"/>
        <v>609.20000000000005</v>
      </c>
      <c r="N444" s="136">
        <f t="shared" si="152"/>
        <v>0</v>
      </c>
    </row>
    <row r="445" spans="1:25" ht="63.75" x14ac:dyDescent="0.2">
      <c r="A445" s="108" t="s">
        <v>329</v>
      </c>
      <c r="B445" s="132" t="s">
        <v>213</v>
      </c>
      <c r="C445" s="132" t="s">
        <v>23</v>
      </c>
      <c r="D445" s="132" t="s">
        <v>170</v>
      </c>
      <c r="E445" s="132" t="s">
        <v>330</v>
      </c>
      <c r="F445" s="132"/>
      <c r="G445" s="134">
        <f>G446+G448</f>
        <v>0</v>
      </c>
      <c r="H445" s="134">
        <f t="shared" ref="H445:M445" si="248">H446+H448</f>
        <v>609.20000000000005</v>
      </c>
      <c r="I445" s="134">
        <f t="shared" si="248"/>
        <v>609.20000000000005</v>
      </c>
      <c r="J445" s="134">
        <f t="shared" si="248"/>
        <v>0</v>
      </c>
      <c r="K445" s="134">
        <f t="shared" si="248"/>
        <v>609.20000000000005</v>
      </c>
      <c r="L445" s="134">
        <f t="shared" si="248"/>
        <v>609.20000000000005</v>
      </c>
      <c r="M445" s="134">
        <f t="shared" si="248"/>
        <v>609.20000000000005</v>
      </c>
      <c r="N445" s="136">
        <f t="shared" si="152"/>
        <v>0</v>
      </c>
    </row>
    <row r="446" spans="1:25" ht="178.5" x14ac:dyDescent="0.2">
      <c r="A446" s="194" t="s">
        <v>331</v>
      </c>
      <c r="B446" s="132" t="s">
        <v>213</v>
      </c>
      <c r="C446" s="132" t="s">
        <v>23</v>
      </c>
      <c r="D446" s="132" t="s">
        <v>170</v>
      </c>
      <c r="E446" s="132" t="s">
        <v>332</v>
      </c>
      <c r="F446" s="132"/>
      <c r="G446" s="134">
        <f>G447</f>
        <v>0</v>
      </c>
      <c r="H446" s="134">
        <f t="shared" ref="H446:M446" si="249">H447</f>
        <v>0</v>
      </c>
      <c r="I446" s="134">
        <f t="shared" si="249"/>
        <v>0</v>
      </c>
      <c r="J446" s="134">
        <f t="shared" si="249"/>
        <v>0</v>
      </c>
      <c r="K446" s="134">
        <f t="shared" si="249"/>
        <v>609.20000000000005</v>
      </c>
      <c r="L446" s="134">
        <f t="shared" si="249"/>
        <v>609.20000000000005</v>
      </c>
      <c r="M446" s="134">
        <f t="shared" si="249"/>
        <v>609.20000000000005</v>
      </c>
      <c r="N446" s="136">
        <f t="shared" si="152"/>
        <v>0</v>
      </c>
    </row>
    <row r="447" spans="1:25" ht="38.25" x14ac:dyDescent="0.2">
      <c r="A447" s="95" t="s">
        <v>333</v>
      </c>
      <c r="B447" s="132" t="s">
        <v>213</v>
      </c>
      <c r="C447" s="132" t="s">
        <v>23</v>
      </c>
      <c r="D447" s="132" t="s">
        <v>170</v>
      </c>
      <c r="E447" s="132" t="s">
        <v>332</v>
      </c>
      <c r="F447" s="132" t="s">
        <v>140</v>
      </c>
      <c r="G447" s="134"/>
      <c r="H447" s="134"/>
      <c r="I447" s="134">
        <f>G447+H447</f>
        <v>0</v>
      </c>
      <c r="J447" s="134"/>
      <c r="K447" s="134">
        <v>609.20000000000005</v>
      </c>
      <c r="L447" s="134">
        <f>J447+K447</f>
        <v>609.20000000000005</v>
      </c>
      <c r="M447" s="134">
        <v>609.20000000000005</v>
      </c>
      <c r="N447" s="136">
        <f t="shared" si="152"/>
        <v>0</v>
      </c>
    </row>
    <row r="448" spans="1:25" ht="153" x14ac:dyDescent="0.2">
      <c r="A448" s="192" t="s">
        <v>334</v>
      </c>
      <c r="B448" s="132" t="s">
        <v>213</v>
      </c>
      <c r="C448" s="132" t="s">
        <v>23</v>
      </c>
      <c r="D448" s="132" t="s">
        <v>170</v>
      </c>
      <c r="E448" s="132" t="s">
        <v>335</v>
      </c>
      <c r="F448" s="132"/>
      <c r="G448" s="134">
        <f>G449</f>
        <v>0</v>
      </c>
      <c r="H448" s="134">
        <f t="shared" ref="H448:M448" si="250">H449</f>
        <v>609.20000000000005</v>
      </c>
      <c r="I448" s="134">
        <f t="shared" si="250"/>
        <v>609.20000000000005</v>
      </c>
      <c r="J448" s="134">
        <f t="shared" si="250"/>
        <v>0</v>
      </c>
      <c r="K448" s="134">
        <f t="shared" si="250"/>
        <v>0</v>
      </c>
      <c r="L448" s="134">
        <f t="shared" si="250"/>
        <v>0</v>
      </c>
      <c r="M448" s="134">
        <f t="shared" si="250"/>
        <v>0</v>
      </c>
      <c r="N448" s="136">
        <f t="shared" si="152"/>
        <v>0</v>
      </c>
    </row>
    <row r="449" spans="1:14" ht="38.25" x14ac:dyDescent="0.2">
      <c r="A449" s="95" t="s">
        <v>333</v>
      </c>
      <c r="B449" s="132" t="s">
        <v>213</v>
      </c>
      <c r="C449" s="132" t="s">
        <v>23</v>
      </c>
      <c r="D449" s="132" t="s">
        <v>170</v>
      </c>
      <c r="E449" s="132" t="s">
        <v>335</v>
      </c>
      <c r="F449" s="132" t="s">
        <v>140</v>
      </c>
      <c r="G449" s="134"/>
      <c r="H449" s="134">
        <v>609.20000000000005</v>
      </c>
      <c r="I449" s="134">
        <f>G449+H449</f>
        <v>609.20000000000005</v>
      </c>
      <c r="J449" s="134"/>
      <c r="K449" s="134"/>
      <c r="L449" s="134">
        <f>J449+K449</f>
        <v>0</v>
      </c>
      <c r="M449" s="134"/>
      <c r="N449" s="136">
        <f t="shared" si="152"/>
        <v>0</v>
      </c>
    </row>
    <row r="450" spans="1:14" x14ac:dyDescent="0.2">
      <c r="A450" s="101" t="s">
        <v>123</v>
      </c>
      <c r="B450" s="132" t="s">
        <v>213</v>
      </c>
      <c r="C450" s="132" t="s">
        <v>23</v>
      </c>
      <c r="D450" s="132" t="s">
        <v>170</v>
      </c>
      <c r="E450" s="132" t="s">
        <v>124</v>
      </c>
      <c r="F450" s="132"/>
      <c r="G450" s="134">
        <f>G453+G451</f>
        <v>562.5</v>
      </c>
      <c r="H450" s="134">
        <f t="shared" ref="H450:M450" si="251">H453+H451</f>
        <v>-362.5</v>
      </c>
      <c r="I450" s="134">
        <f t="shared" si="251"/>
        <v>200</v>
      </c>
      <c r="J450" s="134">
        <f t="shared" si="251"/>
        <v>562.5</v>
      </c>
      <c r="K450" s="134">
        <f t="shared" si="251"/>
        <v>-562.5</v>
      </c>
      <c r="L450" s="134">
        <f t="shared" si="251"/>
        <v>0</v>
      </c>
      <c r="M450" s="134">
        <f t="shared" si="251"/>
        <v>0</v>
      </c>
      <c r="N450" s="136">
        <f t="shared" si="152"/>
        <v>0</v>
      </c>
    </row>
    <row r="451" spans="1:14" x14ac:dyDescent="0.2">
      <c r="A451" s="95"/>
      <c r="B451" s="132" t="s">
        <v>213</v>
      </c>
      <c r="C451" s="132" t="s">
        <v>23</v>
      </c>
      <c r="D451" s="132" t="s">
        <v>170</v>
      </c>
      <c r="E451" s="132" t="s">
        <v>336</v>
      </c>
      <c r="F451" s="132"/>
      <c r="G451" s="134">
        <f>G452</f>
        <v>0</v>
      </c>
      <c r="H451" s="134">
        <f t="shared" ref="H451:M451" si="252">H452</f>
        <v>200</v>
      </c>
      <c r="I451" s="134">
        <f t="shared" si="252"/>
        <v>200</v>
      </c>
      <c r="J451" s="134">
        <f t="shared" si="252"/>
        <v>0</v>
      </c>
      <c r="K451" s="134">
        <f t="shared" si="252"/>
        <v>0</v>
      </c>
      <c r="L451" s="134">
        <f t="shared" si="252"/>
        <v>0</v>
      </c>
      <c r="M451" s="134">
        <f t="shared" si="252"/>
        <v>0</v>
      </c>
      <c r="N451" s="136">
        <f t="shared" si="152"/>
        <v>0</v>
      </c>
    </row>
    <row r="452" spans="1:14" ht="38.25" x14ac:dyDescent="0.2">
      <c r="A452" s="95" t="s">
        <v>121</v>
      </c>
      <c r="B452" s="132" t="s">
        <v>213</v>
      </c>
      <c r="C452" s="132" t="s">
        <v>23</v>
      </c>
      <c r="D452" s="132" t="s">
        <v>170</v>
      </c>
      <c r="E452" s="132" t="s">
        <v>336</v>
      </c>
      <c r="F452" s="132" t="s">
        <v>122</v>
      </c>
      <c r="G452" s="134"/>
      <c r="H452" s="134">
        <v>200</v>
      </c>
      <c r="I452" s="134">
        <f>G452+H452</f>
        <v>200</v>
      </c>
      <c r="J452" s="134"/>
      <c r="K452" s="134"/>
      <c r="L452" s="134">
        <f>J452+K452</f>
        <v>0</v>
      </c>
      <c r="M452" s="134"/>
      <c r="N452" s="136">
        <f t="shared" si="152"/>
        <v>0</v>
      </c>
    </row>
    <row r="453" spans="1:14" ht="114.75" x14ac:dyDescent="0.2">
      <c r="A453" s="111" t="s">
        <v>337</v>
      </c>
      <c r="B453" s="132" t="s">
        <v>213</v>
      </c>
      <c r="C453" s="132" t="s">
        <v>23</v>
      </c>
      <c r="D453" s="132" t="s">
        <v>170</v>
      </c>
      <c r="E453" s="132" t="s">
        <v>338</v>
      </c>
      <c r="F453" s="132"/>
      <c r="G453" s="134">
        <f>G454</f>
        <v>562.5</v>
      </c>
      <c r="H453" s="134">
        <f>H454</f>
        <v>-562.5</v>
      </c>
      <c r="I453" s="134">
        <f>G453+H453</f>
        <v>0</v>
      </c>
      <c r="J453" s="134">
        <f>J454</f>
        <v>562.5</v>
      </c>
      <c r="K453" s="134">
        <f>K454</f>
        <v>-562.5</v>
      </c>
      <c r="L453" s="134">
        <f>J453+K453</f>
        <v>0</v>
      </c>
      <c r="M453" s="134">
        <f>M454</f>
        <v>0</v>
      </c>
      <c r="N453" s="136">
        <f t="shared" ref="N453:N538" si="253">L453-M453</f>
        <v>0</v>
      </c>
    </row>
    <row r="454" spans="1:14" ht="38.25" x14ac:dyDescent="0.2">
      <c r="A454" s="101" t="s">
        <v>127</v>
      </c>
      <c r="B454" s="132" t="s">
        <v>213</v>
      </c>
      <c r="C454" s="132" t="s">
        <v>23</v>
      </c>
      <c r="D454" s="132" t="s">
        <v>170</v>
      </c>
      <c r="E454" s="132" t="s">
        <v>338</v>
      </c>
      <c r="F454" s="132" t="s">
        <v>128</v>
      </c>
      <c r="G454" s="134">
        <v>562.5</v>
      </c>
      <c r="H454" s="134">
        <v>-562.5</v>
      </c>
      <c r="I454" s="134">
        <f>G454+H454</f>
        <v>0</v>
      </c>
      <c r="J454" s="134">
        <v>562.5</v>
      </c>
      <c r="K454" s="134">
        <v>-562.5</v>
      </c>
      <c r="L454" s="134">
        <f>J454+K454</f>
        <v>0</v>
      </c>
      <c r="M454" s="134"/>
      <c r="N454" s="136">
        <f t="shared" si="253"/>
        <v>0</v>
      </c>
    </row>
    <row r="455" spans="1:14" x14ac:dyDescent="0.2">
      <c r="A455" s="95" t="s">
        <v>479</v>
      </c>
      <c r="B455" s="132" t="s">
        <v>213</v>
      </c>
      <c r="C455" s="132" t="s">
        <v>23</v>
      </c>
      <c r="D455" s="132" t="s">
        <v>170</v>
      </c>
      <c r="E455" s="132" t="s">
        <v>78</v>
      </c>
      <c r="F455" s="132"/>
      <c r="G455" s="134">
        <f>G458+G461+G456</f>
        <v>0</v>
      </c>
      <c r="H455" s="134">
        <f t="shared" ref="H455:M455" si="254">H458+H461+H456</f>
        <v>200</v>
      </c>
      <c r="I455" s="134">
        <f t="shared" si="254"/>
        <v>200</v>
      </c>
      <c r="J455" s="134">
        <f t="shared" si="254"/>
        <v>0</v>
      </c>
      <c r="K455" s="134">
        <f t="shared" si="254"/>
        <v>200</v>
      </c>
      <c r="L455" s="134">
        <f t="shared" si="254"/>
        <v>200</v>
      </c>
      <c r="M455" s="134">
        <f t="shared" si="254"/>
        <v>200</v>
      </c>
      <c r="N455" s="136"/>
    </row>
    <row r="456" spans="1:14" ht="51" x14ac:dyDescent="0.2">
      <c r="A456" s="195" t="s">
        <v>500</v>
      </c>
      <c r="B456" s="132" t="s">
        <v>213</v>
      </c>
      <c r="C456" s="132" t="s">
        <v>23</v>
      </c>
      <c r="D456" s="132" t="s">
        <v>170</v>
      </c>
      <c r="E456" s="132" t="s">
        <v>501</v>
      </c>
      <c r="F456" s="132"/>
      <c r="G456" s="134">
        <f>G457</f>
        <v>0</v>
      </c>
      <c r="H456" s="134">
        <f t="shared" ref="H456:M456" si="255">H457</f>
        <v>200</v>
      </c>
      <c r="I456" s="134">
        <f t="shared" si="255"/>
        <v>200</v>
      </c>
      <c r="J456" s="134">
        <f t="shared" si="255"/>
        <v>0</v>
      </c>
      <c r="K456" s="134">
        <f t="shared" si="255"/>
        <v>200</v>
      </c>
      <c r="L456" s="134">
        <f t="shared" si="255"/>
        <v>200</v>
      </c>
      <c r="M456" s="134">
        <f t="shared" si="255"/>
        <v>200</v>
      </c>
      <c r="N456" s="136"/>
    </row>
    <row r="457" spans="1:14" ht="38.25" x14ac:dyDescent="0.2">
      <c r="A457" s="95" t="s">
        <v>121</v>
      </c>
      <c r="B457" s="132" t="s">
        <v>213</v>
      </c>
      <c r="C457" s="132" t="s">
        <v>23</v>
      </c>
      <c r="D457" s="132" t="s">
        <v>170</v>
      </c>
      <c r="E457" s="132" t="s">
        <v>501</v>
      </c>
      <c r="F457" s="132" t="s">
        <v>341</v>
      </c>
      <c r="G457" s="134"/>
      <c r="H457" s="134">
        <v>200</v>
      </c>
      <c r="I457" s="134">
        <f>G457+H457</f>
        <v>200</v>
      </c>
      <c r="J457" s="134"/>
      <c r="K457" s="134">
        <v>200</v>
      </c>
      <c r="L457" s="134">
        <f>J457+K457</f>
        <v>200</v>
      </c>
      <c r="M457" s="134">
        <v>200</v>
      </c>
      <c r="N457" s="136"/>
    </row>
    <row r="458" spans="1:14" ht="51" hidden="1" x14ac:dyDescent="0.2">
      <c r="A458" s="195" t="s">
        <v>496</v>
      </c>
      <c r="B458" s="132" t="s">
        <v>213</v>
      </c>
      <c r="C458" s="132" t="s">
        <v>23</v>
      </c>
      <c r="D458" s="132" t="s">
        <v>170</v>
      </c>
      <c r="E458" s="132" t="s">
        <v>498</v>
      </c>
      <c r="F458" s="132"/>
      <c r="G458" s="134">
        <f>G459</f>
        <v>0</v>
      </c>
      <c r="H458" s="134">
        <f t="shared" ref="H458:M459" si="256">H459</f>
        <v>0</v>
      </c>
      <c r="I458" s="134">
        <f t="shared" si="256"/>
        <v>0</v>
      </c>
      <c r="J458" s="134">
        <f t="shared" si="256"/>
        <v>0</v>
      </c>
      <c r="K458" s="134">
        <f t="shared" si="256"/>
        <v>0</v>
      </c>
      <c r="L458" s="134">
        <f t="shared" si="256"/>
        <v>0</v>
      </c>
      <c r="M458" s="134">
        <f t="shared" si="256"/>
        <v>0</v>
      </c>
      <c r="N458" s="136"/>
    </row>
    <row r="459" spans="1:14" hidden="1" x14ac:dyDescent="0.2">
      <c r="A459" s="203" t="s">
        <v>497</v>
      </c>
      <c r="B459" s="132" t="s">
        <v>213</v>
      </c>
      <c r="C459" s="132" t="s">
        <v>23</v>
      </c>
      <c r="D459" s="132" t="s">
        <v>170</v>
      </c>
      <c r="E459" s="132" t="s">
        <v>499</v>
      </c>
      <c r="F459" s="132"/>
      <c r="G459" s="134">
        <f>G460</f>
        <v>0</v>
      </c>
      <c r="H459" s="134">
        <f t="shared" si="256"/>
        <v>0</v>
      </c>
      <c r="I459" s="134">
        <f t="shared" si="256"/>
        <v>0</v>
      </c>
      <c r="J459" s="134">
        <f t="shared" si="256"/>
        <v>0</v>
      </c>
      <c r="K459" s="134">
        <f t="shared" si="256"/>
        <v>0</v>
      </c>
      <c r="L459" s="134">
        <f t="shared" si="256"/>
        <v>0</v>
      </c>
      <c r="M459" s="134">
        <f t="shared" si="256"/>
        <v>0</v>
      </c>
      <c r="N459" s="136"/>
    </row>
    <row r="460" spans="1:14" ht="38.25" hidden="1" x14ac:dyDescent="0.2">
      <c r="A460" s="95" t="s">
        <v>121</v>
      </c>
      <c r="B460" s="132" t="s">
        <v>213</v>
      </c>
      <c r="C460" s="132" t="s">
        <v>23</v>
      </c>
      <c r="D460" s="132" t="s">
        <v>170</v>
      </c>
      <c r="E460" s="132" t="s">
        <v>499</v>
      </c>
      <c r="F460" s="132" t="s">
        <v>341</v>
      </c>
      <c r="G460" s="134"/>
      <c r="H460" s="134"/>
      <c r="I460" s="134">
        <f>G460+H460</f>
        <v>0</v>
      </c>
      <c r="J460" s="134"/>
      <c r="K460" s="134"/>
      <c r="L460" s="134">
        <f>J460+K460</f>
        <v>0</v>
      </c>
      <c r="M460" s="134"/>
      <c r="N460" s="136"/>
    </row>
    <row r="461" spans="1:14" ht="38.25" hidden="1" x14ac:dyDescent="0.2">
      <c r="A461" s="195" t="s">
        <v>483</v>
      </c>
      <c r="B461" s="132" t="s">
        <v>213</v>
      </c>
      <c r="C461" s="132" t="s">
        <v>23</v>
      </c>
      <c r="D461" s="132" t="s">
        <v>170</v>
      </c>
      <c r="E461" s="207">
        <v>7953500</v>
      </c>
      <c r="F461" s="132"/>
      <c r="G461" s="134">
        <f>G462</f>
        <v>0</v>
      </c>
      <c r="H461" s="134">
        <f t="shared" ref="H461:M461" si="257">H462</f>
        <v>0</v>
      </c>
      <c r="I461" s="134">
        <f t="shared" si="257"/>
        <v>0</v>
      </c>
      <c r="J461" s="134">
        <f t="shared" si="257"/>
        <v>0</v>
      </c>
      <c r="K461" s="134">
        <f t="shared" si="257"/>
        <v>0</v>
      </c>
      <c r="L461" s="134">
        <f t="shared" si="257"/>
        <v>0</v>
      </c>
      <c r="M461" s="134">
        <f t="shared" si="257"/>
        <v>0</v>
      </c>
      <c r="N461" s="136"/>
    </row>
    <row r="462" spans="1:14" ht="38.25" hidden="1" x14ac:dyDescent="0.2">
      <c r="A462" s="95" t="s">
        <v>121</v>
      </c>
      <c r="B462" s="132" t="s">
        <v>213</v>
      </c>
      <c r="C462" s="132" t="s">
        <v>23</v>
      </c>
      <c r="D462" s="132" t="s">
        <v>170</v>
      </c>
      <c r="E462" s="132" t="s">
        <v>484</v>
      </c>
      <c r="F462" s="132" t="s">
        <v>341</v>
      </c>
      <c r="G462" s="134"/>
      <c r="H462" s="134"/>
      <c r="I462" s="134">
        <f>G462+H462</f>
        <v>0</v>
      </c>
      <c r="J462" s="134"/>
      <c r="K462" s="134"/>
      <c r="L462" s="134">
        <f>J462+K462</f>
        <v>0</v>
      </c>
      <c r="M462" s="134"/>
      <c r="N462" s="136"/>
    </row>
    <row r="463" spans="1:14" x14ac:dyDescent="0.2">
      <c r="A463" s="101" t="s">
        <v>77</v>
      </c>
      <c r="B463" s="132" t="s">
        <v>213</v>
      </c>
      <c r="C463" s="132" t="s">
        <v>23</v>
      </c>
      <c r="D463" s="132" t="s">
        <v>170</v>
      </c>
      <c r="E463" s="132" t="s">
        <v>78</v>
      </c>
      <c r="F463" s="132"/>
      <c r="G463" s="134">
        <f>G464</f>
        <v>0</v>
      </c>
      <c r="H463" s="134">
        <f t="shared" ref="H463:M464" si="258">H464</f>
        <v>0</v>
      </c>
      <c r="I463" s="134">
        <f t="shared" si="258"/>
        <v>0</v>
      </c>
      <c r="J463" s="134">
        <f t="shared" si="258"/>
        <v>0</v>
      </c>
      <c r="K463" s="134">
        <f t="shared" si="258"/>
        <v>0</v>
      </c>
      <c r="L463" s="134">
        <f t="shared" si="258"/>
        <v>0</v>
      </c>
      <c r="M463" s="134">
        <f t="shared" si="258"/>
        <v>0</v>
      </c>
      <c r="N463" s="136">
        <f t="shared" si="253"/>
        <v>0</v>
      </c>
    </row>
    <row r="464" spans="1:14" ht="38.25" x14ac:dyDescent="0.2">
      <c r="A464" s="208" t="s">
        <v>339</v>
      </c>
      <c r="B464" s="132" t="s">
        <v>213</v>
      </c>
      <c r="C464" s="132" t="s">
        <v>23</v>
      </c>
      <c r="D464" s="132" t="s">
        <v>170</v>
      </c>
      <c r="E464" s="132" t="s">
        <v>340</v>
      </c>
      <c r="F464" s="132"/>
      <c r="G464" s="134">
        <f>G465</f>
        <v>0</v>
      </c>
      <c r="H464" s="134">
        <f t="shared" si="258"/>
        <v>0</v>
      </c>
      <c r="I464" s="134">
        <f t="shared" si="258"/>
        <v>0</v>
      </c>
      <c r="J464" s="134">
        <f t="shared" si="258"/>
        <v>0</v>
      </c>
      <c r="K464" s="134">
        <f t="shared" si="258"/>
        <v>0</v>
      </c>
      <c r="L464" s="134">
        <f t="shared" si="258"/>
        <v>0</v>
      </c>
      <c r="M464" s="134">
        <f t="shared" si="258"/>
        <v>0</v>
      </c>
      <c r="N464" s="136">
        <f t="shared" si="253"/>
        <v>0</v>
      </c>
    </row>
    <row r="465" spans="1:25" ht="38.25" x14ac:dyDescent="0.2">
      <c r="A465" s="95" t="s">
        <v>121</v>
      </c>
      <c r="B465" s="132" t="s">
        <v>213</v>
      </c>
      <c r="C465" s="132" t="s">
        <v>23</v>
      </c>
      <c r="D465" s="132" t="s">
        <v>170</v>
      </c>
      <c r="E465" s="132" t="s">
        <v>340</v>
      </c>
      <c r="F465" s="132" t="s">
        <v>341</v>
      </c>
      <c r="G465" s="134"/>
      <c r="H465" s="134"/>
      <c r="I465" s="134">
        <f>G465+H465</f>
        <v>0</v>
      </c>
      <c r="J465" s="134"/>
      <c r="K465" s="134"/>
      <c r="L465" s="134">
        <f>K465+J465</f>
        <v>0</v>
      </c>
      <c r="M465" s="134"/>
      <c r="N465" s="136">
        <f t="shared" si="253"/>
        <v>0</v>
      </c>
    </row>
    <row r="466" spans="1:25" x14ac:dyDescent="0.2">
      <c r="A466" s="53" t="s">
        <v>342</v>
      </c>
      <c r="B466" s="132" t="s">
        <v>213</v>
      </c>
      <c r="C466" s="132" t="s">
        <v>183</v>
      </c>
      <c r="D466" s="132"/>
      <c r="E466" s="132"/>
      <c r="F466" s="132"/>
      <c r="G466" s="159">
        <f>G467</f>
        <v>1280.18</v>
      </c>
      <c r="H466" s="134">
        <f>H467</f>
        <v>-116.83000000000015</v>
      </c>
      <c r="I466" s="134">
        <f>G466+H466</f>
        <v>1163.3499999999999</v>
      </c>
      <c r="J466" s="159">
        <f>J467</f>
        <v>1280.18</v>
      </c>
      <c r="K466" s="159">
        <f>K467</f>
        <v>-116.83000000000015</v>
      </c>
      <c r="L466" s="134">
        <f>J466+K466</f>
        <v>1163.3499999999999</v>
      </c>
      <c r="M466" s="159">
        <f>M467</f>
        <v>0</v>
      </c>
      <c r="N466" s="136">
        <f t="shared" si="253"/>
        <v>1163.3499999999999</v>
      </c>
    </row>
    <row r="467" spans="1:25" x14ac:dyDescent="0.2">
      <c r="A467" s="53" t="s">
        <v>343</v>
      </c>
      <c r="B467" s="132" t="s">
        <v>213</v>
      </c>
      <c r="C467" s="132" t="s">
        <v>183</v>
      </c>
      <c r="D467" s="132" t="s">
        <v>42</v>
      </c>
      <c r="E467" s="132"/>
      <c r="F467" s="132"/>
      <c r="G467" s="159">
        <f>G471+G468</f>
        <v>1280.18</v>
      </c>
      <c r="H467" s="159">
        <f t="shared" ref="H467:M467" si="259">H471+H468</f>
        <v>-116.83000000000015</v>
      </c>
      <c r="I467" s="159">
        <f t="shared" si="259"/>
        <v>1163.3499999999999</v>
      </c>
      <c r="J467" s="159">
        <f t="shared" si="259"/>
        <v>1280.18</v>
      </c>
      <c r="K467" s="159">
        <f t="shared" si="259"/>
        <v>-116.83000000000015</v>
      </c>
      <c r="L467" s="159">
        <f t="shared" si="259"/>
        <v>1163.3499999999999</v>
      </c>
      <c r="M467" s="159">
        <f t="shared" si="259"/>
        <v>0</v>
      </c>
      <c r="N467" s="136">
        <f t="shared" si="253"/>
        <v>1163.3499999999999</v>
      </c>
    </row>
    <row r="468" spans="1:25" x14ac:dyDescent="0.2">
      <c r="A468" s="95" t="s">
        <v>479</v>
      </c>
      <c r="B468" s="132" t="s">
        <v>213</v>
      </c>
      <c r="C468" s="132" t="s">
        <v>183</v>
      </c>
      <c r="D468" s="132" t="s">
        <v>42</v>
      </c>
      <c r="E468" s="132" t="s">
        <v>78</v>
      </c>
      <c r="F468" s="132"/>
      <c r="G468" s="159">
        <f>G469</f>
        <v>0</v>
      </c>
      <c r="H468" s="159">
        <f t="shared" ref="H468:M469" si="260">H469</f>
        <v>1163.3499999999999</v>
      </c>
      <c r="I468" s="159">
        <f t="shared" si="260"/>
        <v>1163.3499999999999</v>
      </c>
      <c r="J468" s="159">
        <f t="shared" si="260"/>
        <v>0</v>
      </c>
      <c r="K468" s="159">
        <f t="shared" si="260"/>
        <v>1163.3499999999999</v>
      </c>
      <c r="L468" s="159">
        <f t="shared" si="260"/>
        <v>1163.3499999999999</v>
      </c>
      <c r="M468" s="159">
        <f t="shared" si="260"/>
        <v>0</v>
      </c>
      <c r="N468" s="136"/>
    </row>
    <row r="469" spans="1:25" ht="51" x14ac:dyDescent="0.2">
      <c r="A469" s="195" t="s">
        <v>492</v>
      </c>
      <c r="B469" s="132" t="s">
        <v>213</v>
      </c>
      <c r="C469" s="132" t="s">
        <v>183</v>
      </c>
      <c r="D469" s="132" t="s">
        <v>42</v>
      </c>
      <c r="E469" s="132" t="s">
        <v>493</v>
      </c>
      <c r="F469" s="132"/>
      <c r="G469" s="159">
        <f>G470</f>
        <v>0</v>
      </c>
      <c r="H469" s="159">
        <f t="shared" si="260"/>
        <v>1163.3499999999999</v>
      </c>
      <c r="I469" s="159">
        <f t="shared" si="260"/>
        <v>1163.3499999999999</v>
      </c>
      <c r="J469" s="159">
        <f t="shared" si="260"/>
        <v>0</v>
      </c>
      <c r="K469" s="159">
        <f t="shared" si="260"/>
        <v>1163.3499999999999</v>
      </c>
      <c r="L469" s="159">
        <f t="shared" si="260"/>
        <v>1163.3499999999999</v>
      </c>
      <c r="M469" s="159">
        <f t="shared" si="260"/>
        <v>0</v>
      </c>
      <c r="N469" s="136"/>
    </row>
    <row r="470" spans="1:25" ht="76.5" x14ac:dyDescent="0.2">
      <c r="A470" s="95" t="s">
        <v>348</v>
      </c>
      <c r="B470" s="132" t="s">
        <v>213</v>
      </c>
      <c r="C470" s="132" t="s">
        <v>183</v>
      </c>
      <c r="D470" s="132" t="s">
        <v>42</v>
      </c>
      <c r="E470" s="132" t="s">
        <v>493</v>
      </c>
      <c r="F470" s="132" t="s">
        <v>306</v>
      </c>
      <c r="G470" s="159"/>
      <c r="H470" s="159">
        <v>1163.3499999999999</v>
      </c>
      <c r="I470" s="159">
        <f>G470+H470</f>
        <v>1163.3499999999999</v>
      </c>
      <c r="J470" s="159"/>
      <c r="K470" s="159">
        <v>1163.3499999999999</v>
      </c>
      <c r="L470" s="159">
        <f>J470+K470</f>
        <v>1163.3499999999999</v>
      </c>
      <c r="M470" s="159"/>
      <c r="N470" s="136"/>
    </row>
    <row r="471" spans="1:25" ht="38.25" x14ac:dyDescent="0.2">
      <c r="A471" s="53" t="s">
        <v>344</v>
      </c>
      <c r="B471" s="132" t="s">
        <v>213</v>
      </c>
      <c r="C471" s="132" t="s">
        <v>183</v>
      </c>
      <c r="D471" s="132" t="s">
        <v>42</v>
      </c>
      <c r="E471" s="132" t="s">
        <v>345</v>
      </c>
      <c r="F471" s="132"/>
      <c r="G471" s="134">
        <f>G472</f>
        <v>1280.18</v>
      </c>
      <c r="H471" s="134">
        <f t="shared" ref="H471:M472" si="261">H472</f>
        <v>-1280.18</v>
      </c>
      <c r="I471" s="134">
        <f t="shared" si="261"/>
        <v>0</v>
      </c>
      <c r="J471" s="134">
        <f t="shared" si="261"/>
        <v>1280.18</v>
      </c>
      <c r="K471" s="134">
        <f t="shared" si="261"/>
        <v>-1280.18</v>
      </c>
      <c r="L471" s="134">
        <f t="shared" si="261"/>
        <v>0</v>
      </c>
      <c r="M471" s="134">
        <f t="shared" si="261"/>
        <v>0</v>
      </c>
      <c r="N471" s="136">
        <f t="shared" si="253"/>
        <v>0</v>
      </c>
    </row>
    <row r="472" spans="1:25" ht="38.25" x14ac:dyDescent="0.2">
      <c r="A472" s="53" t="s">
        <v>346</v>
      </c>
      <c r="B472" s="132" t="s">
        <v>213</v>
      </c>
      <c r="C472" s="132" t="s">
        <v>183</v>
      </c>
      <c r="D472" s="132" t="s">
        <v>42</v>
      </c>
      <c r="E472" s="132" t="s">
        <v>347</v>
      </c>
      <c r="F472" s="132"/>
      <c r="G472" s="134">
        <f>G473</f>
        <v>1280.18</v>
      </c>
      <c r="H472" s="134">
        <f t="shared" si="261"/>
        <v>-1280.18</v>
      </c>
      <c r="I472" s="134">
        <f t="shared" si="261"/>
        <v>0</v>
      </c>
      <c r="J472" s="134">
        <f t="shared" si="261"/>
        <v>1280.18</v>
      </c>
      <c r="K472" s="134">
        <f t="shared" si="261"/>
        <v>-1280.18</v>
      </c>
      <c r="L472" s="134">
        <f t="shared" si="261"/>
        <v>0</v>
      </c>
      <c r="M472" s="134">
        <f t="shared" si="261"/>
        <v>0</v>
      </c>
      <c r="N472" s="136">
        <f t="shared" si="253"/>
        <v>0</v>
      </c>
    </row>
    <row r="473" spans="1:25" ht="76.5" x14ac:dyDescent="0.2">
      <c r="A473" s="95" t="s">
        <v>348</v>
      </c>
      <c r="B473" s="132" t="s">
        <v>213</v>
      </c>
      <c r="C473" s="132" t="s">
        <v>183</v>
      </c>
      <c r="D473" s="132" t="s">
        <v>42</v>
      </c>
      <c r="E473" s="132" t="s">
        <v>347</v>
      </c>
      <c r="F473" s="132" t="s">
        <v>306</v>
      </c>
      <c r="G473" s="159">
        <v>1280.18</v>
      </c>
      <c r="H473" s="134">
        <v>-1280.18</v>
      </c>
      <c r="I473" s="134">
        <f>G473+H473</f>
        <v>0</v>
      </c>
      <c r="J473" s="159">
        <v>1280.18</v>
      </c>
      <c r="K473" s="159">
        <v>-1280.18</v>
      </c>
      <c r="L473" s="134">
        <f>J473+K473</f>
        <v>0</v>
      </c>
      <c r="M473" s="159"/>
      <c r="N473" s="136">
        <f t="shared" si="253"/>
        <v>0</v>
      </c>
    </row>
    <row r="474" spans="1:25" s="151" customFormat="1" x14ac:dyDescent="0.2">
      <c r="A474" s="112" t="s">
        <v>349</v>
      </c>
      <c r="B474" s="147" t="s">
        <v>187</v>
      </c>
      <c r="C474" s="147"/>
      <c r="D474" s="147"/>
      <c r="E474" s="147"/>
      <c r="F474" s="147"/>
      <c r="G474" s="149">
        <f t="shared" ref="G474:M474" si="262">G475+G480+G490+G535+G527</f>
        <v>12438.69</v>
      </c>
      <c r="H474" s="149">
        <f t="shared" si="262"/>
        <v>4646.0599999999986</v>
      </c>
      <c r="I474" s="149">
        <f t="shared" si="262"/>
        <v>17084.75</v>
      </c>
      <c r="J474" s="149">
        <f t="shared" si="262"/>
        <v>12364.28</v>
      </c>
      <c r="K474" s="149">
        <f t="shared" si="262"/>
        <v>4746.1699999999983</v>
      </c>
      <c r="L474" s="149">
        <f t="shared" si="262"/>
        <v>17110.449999999997</v>
      </c>
      <c r="M474" s="149">
        <f t="shared" si="262"/>
        <v>16236.839999999998</v>
      </c>
      <c r="N474" s="136">
        <f t="shared" si="253"/>
        <v>873.60999999999876</v>
      </c>
    </row>
    <row r="475" spans="1:25" s="158" customFormat="1" x14ac:dyDescent="0.2">
      <c r="A475" s="53" t="s">
        <v>214</v>
      </c>
      <c r="B475" s="132" t="s">
        <v>187</v>
      </c>
      <c r="C475" s="132" t="s">
        <v>144</v>
      </c>
      <c r="D475" s="132"/>
      <c r="E475" s="132"/>
      <c r="F475" s="132"/>
      <c r="G475" s="134">
        <f>G476</f>
        <v>951.89</v>
      </c>
      <c r="H475" s="134">
        <f t="shared" ref="G475:M478" si="263">H476</f>
        <v>220.11</v>
      </c>
      <c r="I475" s="134">
        <f>G475+H475</f>
        <v>1172</v>
      </c>
      <c r="J475" s="134">
        <f t="shared" si="263"/>
        <v>951.89</v>
      </c>
      <c r="K475" s="134">
        <f t="shared" si="263"/>
        <v>220.11</v>
      </c>
      <c r="L475" s="134">
        <f>J475+K475</f>
        <v>1172</v>
      </c>
      <c r="M475" s="134">
        <f t="shared" si="263"/>
        <v>324.08999999999997</v>
      </c>
      <c r="N475" s="136">
        <f t="shared" si="253"/>
        <v>847.91000000000008</v>
      </c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</row>
    <row r="476" spans="1:25" ht="63.75" x14ac:dyDescent="0.2">
      <c r="A476" s="53" t="s">
        <v>145</v>
      </c>
      <c r="B476" s="132" t="s">
        <v>187</v>
      </c>
      <c r="C476" s="132" t="s">
        <v>144</v>
      </c>
      <c r="D476" s="132" t="s">
        <v>114</v>
      </c>
      <c r="E476" s="132"/>
      <c r="F476" s="132"/>
      <c r="G476" s="134">
        <f t="shared" si="263"/>
        <v>951.89</v>
      </c>
      <c r="H476" s="134">
        <f t="shared" si="263"/>
        <v>220.11</v>
      </c>
      <c r="I476" s="134">
        <f>G476+H476</f>
        <v>1172</v>
      </c>
      <c r="J476" s="134">
        <f t="shared" si="263"/>
        <v>951.89</v>
      </c>
      <c r="K476" s="134">
        <f t="shared" si="263"/>
        <v>220.11</v>
      </c>
      <c r="L476" s="134">
        <f>J476+K476</f>
        <v>1172</v>
      </c>
      <c r="M476" s="134">
        <f t="shared" si="263"/>
        <v>324.08999999999997</v>
      </c>
      <c r="N476" s="136">
        <f t="shared" si="253"/>
        <v>847.91000000000008</v>
      </c>
    </row>
    <row r="477" spans="1:25" ht="25.5" x14ac:dyDescent="0.2">
      <c r="A477" s="53" t="s">
        <v>163</v>
      </c>
      <c r="B477" s="132" t="s">
        <v>187</v>
      </c>
      <c r="C477" s="132" t="s">
        <v>144</v>
      </c>
      <c r="D477" s="132" t="s">
        <v>114</v>
      </c>
      <c r="E477" s="132" t="s">
        <v>94</v>
      </c>
      <c r="F477" s="132"/>
      <c r="G477" s="134">
        <f t="shared" si="263"/>
        <v>951.89</v>
      </c>
      <c r="H477" s="134">
        <f t="shared" si="263"/>
        <v>220.11</v>
      </c>
      <c r="I477" s="134">
        <f>G477+H477</f>
        <v>1172</v>
      </c>
      <c r="J477" s="134">
        <f t="shared" si="263"/>
        <v>951.89</v>
      </c>
      <c r="K477" s="134">
        <f t="shared" si="263"/>
        <v>220.11</v>
      </c>
      <c r="L477" s="134">
        <f>J477+K477</f>
        <v>1172</v>
      </c>
      <c r="M477" s="134">
        <f t="shared" si="263"/>
        <v>324.08999999999997</v>
      </c>
      <c r="N477" s="136">
        <f t="shared" si="253"/>
        <v>847.91000000000008</v>
      </c>
    </row>
    <row r="478" spans="1:25" x14ac:dyDescent="0.2">
      <c r="A478" s="53" t="s">
        <v>95</v>
      </c>
      <c r="B478" s="132" t="s">
        <v>187</v>
      </c>
      <c r="C478" s="132" t="s">
        <v>144</v>
      </c>
      <c r="D478" s="132" t="s">
        <v>114</v>
      </c>
      <c r="E478" s="132" t="s">
        <v>96</v>
      </c>
      <c r="F478" s="132"/>
      <c r="G478" s="134">
        <f t="shared" si="263"/>
        <v>951.89</v>
      </c>
      <c r="H478" s="134">
        <f t="shared" si="263"/>
        <v>220.11</v>
      </c>
      <c r="I478" s="134">
        <f t="shared" si="263"/>
        <v>1172</v>
      </c>
      <c r="J478" s="134">
        <f t="shared" si="263"/>
        <v>951.89</v>
      </c>
      <c r="K478" s="134">
        <f t="shared" si="263"/>
        <v>220.11</v>
      </c>
      <c r="L478" s="134">
        <f t="shared" si="263"/>
        <v>1172</v>
      </c>
      <c r="M478" s="134">
        <f t="shared" si="263"/>
        <v>324.08999999999997</v>
      </c>
      <c r="N478" s="136">
        <f t="shared" si="253"/>
        <v>847.91000000000008</v>
      </c>
    </row>
    <row r="479" spans="1:25" ht="38.25" x14ac:dyDescent="0.2">
      <c r="A479" s="98" t="s">
        <v>97</v>
      </c>
      <c r="B479" s="132" t="s">
        <v>187</v>
      </c>
      <c r="C479" s="132" t="s">
        <v>144</v>
      </c>
      <c r="D479" s="132" t="s">
        <v>114</v>
      </c>
      <c r="E479" s="132" t="s">
        <v>96</v>
      </c>
      <c r="F479" s="132" t="s">
        <v>98</v>
      </c>
      <c r="G479" s="134">
        <v>951.89</v>
      </c>
      <c r="H479" s="134">
        <v>220.11</v>
      </c>
      <c r="I479" s="134">
        <f>G479+H479</f>
        <v>1172</v>
      </c>
      <c r="J479" s="134">
        <v>951.89</v>
      </c>
      <c r="K479" s="134">
        <v>220.11</v>
      </c>
      <c r="L479" s="134">
        <f>J479+K479</f>
        <v>1172</v>
      </c>
      <c r="M479" s="134">
        <v>324.08999999999997</v>
      </c>
      <c r="N479" s="136">
        <f t="shared" si="253"/>
        <v>847.91000000000008</v>
      </c>
    </row>
    <row r="480" spans="1:25" s="158" customFormat="1" x14ac:dyDescent="0.2">
      <c r="A480" s="110" t="s">
        <v>297</v>
      </c>
      <c r="B480" s="132" t="s">
        <v>187</v>
      </c>
      <c r="C480" s="132" t="s">
        <v>40</v>
      </c>
      <c r="D480" s="132"/>
      <c r="E480" s="132"/>
      <c r="F480" s="132"/>
      <c r="G480" s="134">
        <f>G481</f>
        <v>340.42999999999995</v>
      </c>
      <c r="H480" s="134">
        <f>H481</f>
        <v>66.310000000000059</v>
      </c>
      <c r="I480" s="134">
        <f>G480+H480</f>
        <v>406.74</v>
      </c>
      <c r="J480" s="134">
        <f>J481</f>
        <v>340.42999999999995</v>
      </c>
      <c r="K480" s="134">
        <f>K481</f>
        <v>66.310000000000059</v>
      </c>
      <c r="L480" s="134">
        <f>J480+K480</f>
        <v>406.74</v>
      </c>
      <c r="M480" s="134">
        <f>M481</f>
        <v>406.74</v>
      </c>
      <c r="N480" s="136">
        <f t="shared" si="253"/>
        <v>0</v>
      </c>
      <c r="O480" s="166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</row>
    <row r="481" spans="1:25" ht="25.5" x14ac:dyDescent="0.2">
      <c r="A481" s="53" t="s">
        <v>81</v>
      </c>
      <c r="B481" s="132" t="s">
        <v>187</v>
      </c>
      <c r="C481" s="132" t="s">
        <v>40</v>
      </c>
      <c r="D481" s="132" t="s">
        <v>40</v>
      </c>
      <c r="E481" s="132"/>
      <c r="F481" s="132"/>
      <c r="G481" s="134">
        <f>G487+G482</f>
        <v>340.42999999999995</v>
      </c>
      <c r="H481" s="134">
        <f t="shared" ref="H481:M481" si="264">H487+H482</f>
        <v>66.310000000000059</v>
      </c>
      <c r="I481" s="134">
        <f t="shared" si="264"/>
        <v>406.74</v>
      </c>
      <c r="J481" s="134">
        <f t="shared" si="264"/>
        <v>340.42999999999995</v>
      </c>
      <c r="K481" s="134">
        <f t="shared" si="264"/>
        <v>66.310000000000059</v>
      </c>
      <c r="L481" s="134">
        <f t="shared" si="264"/>
        <v>406.74</v>
      </c>
      <c r="M481" s="134">
        <f t="shared" si="264"/>
        <v>406.74</v>
      </c>
      <c r="N481" s="136">
        <f t="shared" si="253"/>
        <v>0</v>
      </c>
      <c r="O481" s="166"/>
    </row>
    <row r="482" spans="1:25" x14ac:dyDescent="0.2">
      <c r="A482" s="95" t="s">
        <v>479</v>
      </c>
      <c r="B482" s="132" t="s">
        <v>187</v>
      </c>
      <c r="C482" s="132" t="s">
        <v>40</v>
      </c>
      <c r="D482" s="132" t="s">
        <v>40</v>
      </c>
      <c r="E482" s="132" t="s">
        <v>78</v>
      </c>
      <c r="F482" s="132"/>
      <c r="G482" s="134">
        <f>G483</f>
        <v>0</v>
      </c>
      <c r="H482" s="134">
        <f t="shared" ref="H482:M482" si="265">H483</f>
        <v>406.74</v>
      </c>
      <c r="I482" s="134">
        <f t="shared" si="265"/>
        <v>406.74</v>
      </c>
      <c r="J482" s="134">
        <f t="shared" si="265"/>
        <v>0</v>
      </c>
      <c r="K482" s="134">
        <f t="shared" si="265"/>
        <v>406.74</v>
      </c>
      <c r="L482" s="134">
        <f t="shared" si="265"/>
        <v>406.74</v>
      </c>
      <c r="M482" s="134">
        <f t="shared" si="265"/>
        <v>406.74</v>
      </c>
      <c r="N482" s="136"/>
    </row>
    <row r="483" spans="1:25" ht="25.5" x14ac:dyDescent="0.2">
      <c r="A483" s="195" t="s">
        <v>490</v>
      </c>
      <c r="B483" s="132" t="s">
        <v>187</v>
      </c>
      <c r="C483" s="132" t="s">
        <v>40</v>
      </c>
      <c r="D483" s="132" t="s">
        <v>40</v>
      </c>
      <c r="E483" s="132" t="s">
        <v>491</v>
      </c>
      <c r="F483" s="132"/>
      <c r="G483" s="134">
        <f>G485+G486+G484</f>
        <v>0</v>
      </c>
      <c r="H483" s="134">
        <f t="shared" ref="H483:M483" si="266">H485+H486+H484</f>
        <v>406.74</v>
      </c>
      <c r="I483" s="134">
        <f t="shared" si="266"/>
        <v>406.74</v>
      </c>
      <c r="J483" s="134">
        <f t="shared" si="266"/>
        <v>0</v>
      </c>
      <c r="K483" s="134">
        <f t="shared" si="266"/>
        <v>406.74</v>
      </c>
      <c r="L483" s="134">
        <f t="shared" si="266"/>
        <v>406.74</v>
      </c>
      <c r="M483" s="134">
        <f t="shared" si="266"/>
        <v>406.74</v>
      </c>
      <c r="N483" s="136"/>
    </row>
    <row r="484" spans="1:25" ht="38.25" x14ac:dyDescent="0.2">
      <c r="A484" s="98" t="s">
        <v>97</v>
      </c>
      <c r="B484" s="132" t="s">
        <v>187</v>
      </c>
      <c r="C484" s="132" t="s">
        <v>40</v>
      </c>
      <c r="D484" s="132" t="s">
        <v>40</v>
      </c>
      <c r="E484" s="132" t="s">
        <v>491</v>
      </c>
      <c r="F484" s="132" t="s">
        <v>98</v>
      </c>
      <c r="G484" s="134"/>
      <c r="H484" s="134">
        <f>224.74</f>
        <v>224.74</v>
      </c>
      <c r="I484" s="134">
        <f>G484+H484</f>
        <v>224.74</v>
      </c>
      <c r="J484" s="134"/>
      <c r="K484" s="134">
        <v>224.74</v>
      </c>
      <c r="L484" s="134">
        <f>J484+K484</f>
        <v>224.74</v>
      </c>
      <c r="M484" s="134">
        <v>224.74</v>
      </c>
      <c r="N484" s="136"/>
    </row>
    <row r="485" spans="1:25" ht="51" x14ac:dyDescent="0.2">
      <c r="A485" s="95" t="s">
        <v>101</v>
      </c>
      <c r="B485" s="132" t="s">
        <v>187</v>
      </c>
      <c r="C485" s="132" t="s">
        <v>40</v>
      </c>
      <c r="D485" s="132" t="s">
        <v>40</v>
      </c>
      <c r="E485" s="132" t="s">
        <v>491</v>
      </c>
      <c r="F485" s="132" t="s">
        <v>102</v>
      </c>
      <c r="G485" s="134"/>
      <c r="H485" s="134">
        <v>5</v>
      </c>
      <c r="I485" s="134">
        <f>G485+H485</f>
        <v>5</v>
      </c>
      <c r="J485" s="134"/>
      <c r="K485" s="134">
        <v>5</v>
      </c>
      <c r="L485" s="134">
        <f>J485+K485</f>
        <v>5</v>
      </c>
      <c r="M485" s="134">
        <v>5</v>
      </c>
      <c r="N485" s="136"/>
    </row>
    <row r="486" spans="1:25" ht="38.25" x14ac:dyDescent="0.2">
      <c r="A486" s="95" t="s">
        <v>103</v>
      </c>
      <c r="B486" s="132" t="s">
        <v>187</v>
      </c>
      <c r="C486" s="132" t="s">
        <v>40</v>
      </c>
      <c r="D486" s="132" t="s">
        <v>40</v>
      </c>
      <c r="E486" s="132" t="s">
        <v>491</v>
      </c>
      <c r="F486" s="132" t="s">
        <v>104</v>
      </c>
      <c r="G486" s="134"/>
      <c r="H486" s="134">
        <v>177</v>
      </c>
      <c r="I486" s="134">
        <f>G486+H486</f>
        <v>177</v>
      </c>
      <c r="J486" s="134"/>
      <c r="K486" s="134">
        <v>177</v>
      </c>
      <c r="L486" s="134">
        <f>J486+K486</f>
        <v>177</v>
      </c>
      <c r="M486" s="134">
        <v>177</v>
      </c>
      <c r="N486" s="136"/>
    </row>
    <row r="487" spans="1:25" ht="25.5" x14ac:dyDescent="0.2">
      <c r="A487" s="53" t="s">
        <v>26</v>
      </c>
      <c r="B487" s="132" t="s">
        <v>187</v>
      </c>
      <c r="C487" s="132" t="s">
        <v>40</v>
      </c>
      <c r="D487" s="132" t="s">
        <v>40</v>
      </c>
      <c r="E487" s="132" t="s">
        <v>350</v>
      </c>
      <c r="F487" s="132"/>
      <c r="G487" s="134">
        <f t="shared" ref="G487:M487" si="267">G488+G489</f>
        <v>340.42999999999995</v>
      </c>
      <c r="H487" s="134">
        <f t="shared" si="267"/>
        <v>-340.42999999999995</v>
      </c>
      <c r="I487" s="134">
        <f t="shared" si="267"/>
        <v>0</v>
      </c>
      <c r="J487" s="134">
        <f t="shared" si="267"/>
        <v>340.42999999999995</v>
      </c>
      <c r="K487" s="134">
        <f t="shared" si="267"/>
        <v>-340.42999999999995</v>
      </c>
      <c r="L487" s="134">
        <f t="shared" si="267"/>
        <v>0</v>
      </c>
      <c r="M487" s="134">
        <f t="shared" si="267"/>
        <v>0</v>
      </c>
      <c r="N487" s="136">
        <f t="shared" si="253"/>
        <v>0</v>
      </c>
    </row>
    <row r="488" spans="1:25" ht="38.25" x14ac:dyDescent="0.2">
      <c r="A488" s="98" t="s">
        <v>97</v>
      </c>
      <c r="B488" s="132" t="s">
        <v>187</v>
      </c>
      <c r="C488" s="132" t="s">
        <v>40</v>
      </c>
      <c r="D488" s="132" t="s">
        <v>40</v>
      </c>
      <c r="E488" s="132" t="s">
        <v>350</v>
      </c>
      <c r="F488" s="132" t="s">
        <v>98</v>
      </c>
      <c r="G488" s="134">
        <v>183.73</v>
      </c>
      <c r="H488" s="134">
        <v>-183.73</v>
      </c>
      <c r="I488" s="134">
        <f>G488+H488</f>
        <v>0</v>
      </c>
      <c r="J488" s="134">
        <v>183.73</v>
      </c>
      <c r="K488" s="134">
        <v>-183.73</v>
      </c>
      <c r="L488" s="134">
        <f>J488+K488</f>
        <v>0</v>
      </c>
      <c r="M488" s="134"/>
      <c r="N488" s="136">
        <f t="shared" si="253"/>
        <v>0</v>
      </c>
    </row>
    <row r="489" spans="1:25" ht="38.25" x14ac:dyDescent="0.2">
      <c r="A489" s="95" t="s">
        <v>103</v>
      </c>
      <c r="B489" s="132" t="s">
        <v>187</v>
      </c>
      <c r="C489" s="132" t="s">
        <v>40</v>
      </c>
      <c r="D489" s="132" t="s">
        <v>40</v>
      </c>
      <c r="E489" s="132" t="s">
        <v>350</v>
      </c>
      <c r="F489" s="132" t="s">
        <v>104</v>
      </c>
      <c r="G489" s="134">
        <v>156.69999999999999</v>
      </c>
      <c r="H489" s="134">
        <v>-156.69999999999999</v>
      </c>
      <c r="I489" s="134">
        <f>G489+H489</f>
        <v>0</v>
      </c>
      <c r="J489" s="134">
        <v>156.69999999999999</v>
      </c>
      <c r="K489" s="134">
        <v>-156.69999999999999</v>
      </c>
      <c r="L489" s="134">
        <f>J489+K489</f>
        <v>0</v>
      </c>
      <c r="M489" s="134"/>
      <c r="N489" s="136">
        <f t="shared" si="253"/>
        <v>0</v>
      </c>
    </row>
    <row r="490" spans="1:25" s="158" customFormat="1" x14ac:dyDescent="0.2">
      <c r="A490" s="53" t="s">
        <v>311</v>
      </c>
      <c r="B490" s="132" t="s">
        <v>187</v>
      </c>
      <c r="C490" s="132" t="s">
        <v>312</v>
      </c>
      <c r="D490" s="132"/>
      <c r="E490" s="132"/>
      <c r="F490" s="132"/>
      <c r="G490" s="134">
        <f t="shared" ref="G490:M490" si="268">G491+G517</f>
        <v>8825.0700000000015</v>
      </c>
      <c r="H490" s="134">
        <f t="shared" si="268"/>
        <v>5780.9399999999987</v>
      </c>
      <c r="I490" s="134">
        <f t="shared" si="268"/>
        <v>14606.009999999998</v>
      </c>
      <c r="J490" s="134">
        <f t="shared" si="268"/>
        <v>8750.6600000000017</v>
      </c>
      <c r="K490" s="134">
        <f t="shared" si="268"/>
        <v>5881.0499999999984</v>
      </c>
      <c r="L490" s="134">
        <f t="shared" si="268"/>
        <v>14631.71</v>
      </c>
      <c r="M490" s="134">
        <f t="shared" si="268"/>
        <v>14606.009999999998</v>
      </c>
      <c r="N490" s="136">
        <f t="shared" si="253"/>
        <v>25.700000000000728</v>
      </c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</row>
    <row r="491" spans="1:25" x14ac:dyDescent="0.2">
      <c r="A491" s="53" t="s">
        <v>313</v>
      </c>
      <c r="B491" s="132" t="s">
        <v>187</v>
      </c>
      <c r="C491" s="132" t="s">
        <v>312</v>
      </c>
      <c r="D491" s="132" t="s">
        <v>144</v>
      </c>
      <c r="E491" s="132"/>
      <c r="F491" s="132"/>
      <c r="G491" s="134">
        <f>G498+G505+G515+G492</f>
        <v>5636.1600000000008</v>
      </c>
      <c r="H491" s="134">
        <f t="shared" ref="H491:M491" si="269">H498+H505+H515+H492</f>
        <v>7265.8799999999983</v>
      </c>
      <c r="I491" s="134">
        <f t="shared" si="269"/>
        <v>12902.039999999999</v>
      </c>
      <c r="J491" s="134">
        <f t="shared" si="269"/>
        <v>5635.7600000000011</v>
      </c>
      <c r="K491" s="134">
        <f t="shared" si="269"/>
        <v>7266.2799999999979</v>
      </c>
      <c r="L491" s="134">
        <f t="shared" si="269"/>
        <v>12902.039999999999</v>
      </c>
      <c r="M491" s="134">
        <f t="shared" si="269"/>
        <v>12902.039999999999</v>
      </c>
      <c r="N491" s="136">
        <f t="shared" si="253"/>
        <v>0</v>
      </c>
    </row>
    <row r="492" spans="1:25" ht="21" customHeight="1" x14ac:dyDescent="0.2">
      <c r="A492" s="95" t="s">
        <v>479</v>
      </c>
      <c r="B492" s="132" t="s">
        <v>187</v>
      </c>
      <c r="C492" s="132" t="s">
        <v>312</v>
      </c>
      <c r="D492" s="132" t="s">
        <v>144</v>
      </c>
      <c r="E492" s="132" t="s">
        <v>78</v>
      </c>
      <c r="F492" s="132"/>
      <c r="G492" s="134">
        <f>G493</f>
        <v>0</v>
      </c>
      <c r="H492" s="134">
        <f t="shared" ref="H492:M492" si="270">H493</f>
        <v>12902.039999999999</v>
      </c>
      <c r="I492" s="134">
        <f t="shared" si="270"/>
        <v>12902.039999999999</v>
      </c>
      <c r="J492" s="134">
        <f t="shared" si="270"/>
        <v>0</v>
      </c>
      <c r="K492" s="134">
        <f t="shared" si="270"/>
        <v>12902.039999999999</v>
      </c>
      <c r="L492" s="134">
        <f t="shared" si="270"/>
        <v>12902.039999999999</v>
      </c>
      <c r="M492" s="134">
        <f t="shared" si="270"/>
        <v>12902.039999999999</v>
      </c>
      <c r="N492" s="136"/>
    </row>
    <row r="493" spans="1:25" ht="42" customHeight="1" x14ac:dyDescent="0.2">
      <c r="A493" s="195" t="s">
        <v>480</v>
      </c>
      <c r="B493" s="132" t="s">
        <v>187</v>
      </c>
      <c r="C493" s="132" t="s">
        <v>312</v>
      </c>
      <c r="D493" s="132" t="s">
        <v>144</v>
      </c>
      <c r="E493" s="132" t="s">
        <v>485</v>
      </c>
      <c r="F493" s="132"/>
      <c r="G493" s="134">
        <f>G494+G496</f>
        <v>0</v>
      </c>
      <c r="H493" s="134">
        <f t="shared" ref="H493:M493" si="271">H494+H496</f>
        <v>12902.039999999999</v>
      </c>
      <c r="I493" s="134">
        <f t="shared" si="271"/>
        <v>12902.039999999999</v>
      </c>
      <c r="J493" s="134">
        <f t="shared" si="271"/>
        <v>0</v>
      </c>
      <c r="K493" s="134">
        <f t="shared" si="271"/>
        <v>12902.039999999999</v>
      </c>
      <c r="L493" s="134">
        <f t="shared" si="271"/>
        <v>12902.039999999999</v>
      </c>
      <c r="M493" s="134">
        <f t="shared" si="271"/>
        <v>12902.039999999999</v>
      </c>
      <c r="N493" s="136"/>
    </row>
    <row r="494" spans="1:25" x14ac:dyDescent="0.2">
      <c r="A494" s="195" t="s">
        <v>487</v>
      </c>
      <c r="B494" s="132" t="s">
        <v>187</v>
      </c>
      <c r="C494" s="132" t="s">
        <v>312</v>
      </c>
      <c r="D494" s="132" t="s">
        <v>144</v>
      </c>
      <c r="E494" s="132" t="s">
        <v>486</v>
      </c>
      <c r="F494" s="132"/>
      <c r="G494" s="134">
        <f>G495</f>
        <v>0</v>
      </c>
      <c r="H494" s="134">
        <f t="shared" ref="H494:M494" si="272">H495</f>
        <v>8931.82</v>
      </c>
      <c r="I494" s="134">
        <f t="shared" si="272"/>
        <v>8931.82</v>
      </c>
      <c r="J494" s="134">
        <f t="shared" si="272"/>
        <v>0</v>
      </c>
      <c r="K494" s="134">
        <f t="shared" si="272"/>
        <v>8931.82</v>
      </c>
      <c r="L494" s="134">
        <f t="shared" si="272"/>
        <v>8931.82</v>
      </c>
      <c r="M494" s="134">
        <f t="shared" si="272"/>
        <v>8931.82</v>
      </c>
      <c r="N494" s="136"/>
    </row>
    <row r="495" spans="1:25" ht="76.5" x14ac:dyDescent="0.2">
      <c r="A495" s="95" t="s">
        <v>51</v>
      </c>
      <c r="B495" s="132" t="s">
        <v>187</v>
      </c>
      <c r="C495" s="132" t="s">
        <v>312</v>
      </c>
      <c r="D495" s="132" t="s">
        <v>144</v>
      </c>
      <c r="E495" s="132" t="s">
        <v>486</v>
      </c>
      <c r="F495" s="132" t="s">
        <v>52</v>
      </c>
      <c r="G495" s="134"/>
      <c r="H495" s="134">
        <v>8931.82</v>
      </c>
      <c r="I495" s="134">
        <f>G495+H495</f>
        <v>8931.82</v>
      </c>
      <c r="J495" s="134"/>
      <c r="K495" s="134">
        <v>8931.82</v>
      </c>
      <c r="L495" s="134">
        <f>K495+J495</f>
        <v>8931.82</v>
      </c>
      <c r="M495" s="134">
        <v>8931.82</v>
      </c>
      <c r="N495" s="136"/>
    </row>
    <row r="496" spans="1:25" x14ac:dyDescent="0.2">
      <c r="A496" s="195" t="s">
        <v>488</v>
      </c>
      <c r="B496" s="132" t="s">
        <v>187</v>
      </c>
      <c r="C496" s="132" t="s">
        <v>312</v>
      </c>
      <c r="D496" s="132" t="s">
        <v>144</v>
      </c>
      <c r="E496" s="132" t="s">
        <v>489</v>
      </c>
      <c r="F496" s="132"/>
      <c r="G496" s="134">
        <f>G497</f>
        <v>0</v>
      </c>
      <c r="H496" s="134">
        <f t="shared" ref="H496:M496" si="273">H497</f>
        <v>3970.22</v>
      </c>
      <c r="I496" s="134">
        <f t="shared" si="273"/>
        <v>3970.22</v>
      </c>
      <c r="J496" s="134">
        <f t="shared" si="273"/>
        <v>0</v>
      </c>
      <c r="K496" s="134">
        <f t="shared" si="273"/>
        <v>3970.22</v>
      </c>
      <c r="L496" s="134">
        <f t="shared" si="273"/>
        <v>3970.22</v>
      </c>
      <c r="M496" s="134">
        <f t="shared" si="273"/>
        <v>3970.22</v>
      </c>
      <c r="N496" s="136"/>
    </row>
    <row r="497" spans="1:14" ht="76.5" x14ac:dyDescent="0.2">
      <c r="A497" s="95" t="s">
        <v>51</v>
      </c>
      <c r="B497" s="132" t="s">
        <v>187</v>
      </c>
      <c r="C497" s="132" t="s">
        <v>312</v>
      </c>
      <c r="D497" s="132" t="s">
        <v>144</v>
      </c>
      <c r="E497" s="132" t="s">
        <v>489</v>
      </c>
      <c r="F497" s="132" t="s">
        <v>52</v>
      </c>
      <c r="G497" s="134"/>
      <c r="H497" s="134">
        <f>3970.22</f>
        <v>3970.22</v>
      </c>
      <c r="I497" s="134">
        <f>G497+H497</f>
        <v>3970.22</v>
      </c>
      <c r="J497" s="134"/>
      <c r="K497" s="134">
        <v>3970.22</v>
      </c>
      <c r="L497" s="134">
        <f>K497+J497</f>
        <v>3970.22</v>
      </c>
      <c r="M497" s="134">
        <v>3970.22</v>
      </c>
      <c r="N497" s="136"/>
    </row>
    <row r="498" spans="1:14" x14ac:dyDescent="0.2">
      <c r="A498" s="53" t="s">
        <v>351</v>
      </c>
      <c r="B498" s="132" t="s">
        <v>187</v>
      </c>
      <c r="C498" s="132" t="s">
        <v>312</v>
      </c>
      <c r="D498" s="132" t="s">
        <v>144</v>
      </c>
      <c r="E498" s="132" t="s">
        <v>352</v>
      </c>
      <c r="F498" s="132"/>
      <c r="G498" s="134">
        <f>G499</f>
        <v>1079.97</v>
      </c>
      <c r="H498" s="134">
        <f t="shared" ref="H498:M498" si="274">H499</f>
        <v>-1079.97</v>
      </c>
      <c r="I498" s="134">
        <f t="shared" si="274"/>
        <v>0</v>
      </c>
      <c r="J498" s="134">
        <f t="shared" si="274"/>
        <v>1079.97</v>
      </c>
      <c r="K498" s="134">
        <f t="shared" si="274"/>
        <v>-1079.97</v>
      </c>
      <c r="L498" s="134">
        <f t="shared" si="274"/>
        <v>0</v>
      </c>
      <c r="M498" s="134">
        <f t="shared" si="274"/>
        <v>0</v>
      </c>
      <c r="N498" s="136">
        <f t="shared" si="253"/>
        <v>0</v>
      </c>
    </row>
    <row r="499" spans="1:14" ht="25.5" x14ac:dyDescent="0.2">
      <c r="A499" s="53" t="s">
        <v>26</v>
      </c>
      <c r="B499" s="132" t="s">
        <v>187</v>
      </c>
      <c r="C499" s="132" t="s">
        <v>312</v>
      </c>
      <c r="D499" s="132" t="s">
        <v>144</v>
      </c>
      <c r="E499" s="132" t="s">
        <v>353</v>
      </c>
      <c r="F499" s="132"/>
      <c r="G499" s="134">
        <f>G500+G501+G502+G503+G504</f>
        <v>1079.97</v>
      </c>
      <c r="H499" s="134">
        <f t="shared" ref="H499:M499" si="275">H500+H501+H502+H503+H504</f>
        <v>-1079.97</v>
      </c>
      <c r="I499" s="134">
        <f t="shared" si="275"/>
        <v>0</v>
      </c>
      <c r="J499" s="134">
        <f t="shared" si="275"/>
        <v>1079.97</v>
      </c>
      <c r="K499" s="134">
        <f t="shared" si="275"/>
        <v>-1079.97</v>
      </c>
      <c r="L499" s="134">
        <f t="shared" si="275"/>
        <v>0</v>
      </c>
      <c r="M499" s="134">
        <f t="shared" si="275"/>
        <v>0</v>
      </c>
      <c r="N499" s="136">
        <f t="shared" si="253"/>
        <v>0</v>
      </c>
    </row>
    <row r="500" spans="1:14" ht="38.25" x14ac:dyDescent="0.2">
      <c r="A500" s="98" t="s">
        <v>97</v>
      </c>
      <c r="B500" s="132" t="s">
        <v>187</v>
      </c>
      <c r="C500" s="132" t="s">
        <v>312</v>
      </c>
      <c r="D500" s="132" t="s">
        <v>144</v>
      </c>
      <c r="E500" s="132" t="s">
        <v>353</v>
      </c>
      <c r="F500" s="132" t="s">
        <v>98</v>
      </c>
      <c r="G500" s="134">
        <v>814.84</v>
      </c>
      <c r="H500" s="134">
        <v>-814.84</v>
      </c>
      <c r="I500" s="134">
        <f>G500+H500</f>
        <v>0</v>
      </c>
      <c r="J500" s="134">
        <v>814.84</v>
      </c>
      <c r="K500" s="134">
        <v>-814.84</v>
      </c>
      <c r="L500" s="134">
        <f>J500+K500</f>
        <v>0</v>
      </c>
      <c r="M500" s="134"/>
      <c r="N500" s="136">
        <f t="shared" si="253"/>
        <v>0</v>
      </c>
    </row>
    <row r="501" spans="1:14" ht="51" x14ac:dyDescent="0.2">
      <c r="A501" s="95" t="s">
        <v>101</v>
      </c>
      <c r="B501" s="132" t="s">
        <v>187</v>
      </c>
      <c r="C501" s="132" t="s">
        <v>312</v>
      </c>
      <c r="D501" s="132" t="s">
        <v>144</v>
      </c>
      <c r="E501" s="132" t="s">
        <v>353</v>
      </c>
      <c r="F501" s="132" t="s">
        <v>102</v>
      </c>
      <c r="G501" s="134">
        <v>1.7</v>
      </c>
      <c r="H501" s="134">
        <v>-1.7</v>
      </c>
      <c r="I501" s="134">
        <f>G501+H501</f>
        <v>0</v>
      </c>
      <c r="J501" s="134">
        <v>1.7</v>
      </c>
      <c r="K501" s="134">
        <v>-1.7</v>
      </c>
      <c r="L501" s="134">
        <f>J501+K501</f>
        <v>0</v>
      </c>
      <c r="M501" s="134"/>
      <c r="N501" s="136">
        <f t="shared" si="253"/>
        <v>0</v>
      </c>
    </row>
    <row r="502" spans="1:14" ht="38.25" x14ac:dyDescent="0.2">
      <c r="A502" s="99" t="s">
        <v>106</v>
      </c>
      <c r="B502" s="132" t="s">
        <v>187</v>
      </c>
      <c r="C502" s="132" t="s">
        <v>312</v>
      </c>
      <c r="D502" s="132" t="s">
        <v>144</v>
      </c>
      <c r="E502" s="132" t="s">
        <v>353</v>
      </c>
      <c r="F502" s="132" t="s">
        <v>107</v>
      </c>
      <c r="G502" s="134">
        <v>14</v>
      </c>
      <c r="H502" s="134">
        <v>-14</v>
      </c>
      <c r="I502" s="134">
        <f>G502+H502</f>
        <v>0</v>
      </c>
      <c r="J502" s="134">
        <v>14</v>
      </c>
      <c r="K502" s="134">
        <v>-14</v>
      </c>
      <c r="L502" s="134">
        <f>J502+K502</f>
        <v>0</v>
      </c>
      <c r="M502" s="134"/>
      <c r="N502" s="136">
        <f t="shared" si="253"/>
        <v>0</v>
      </c>
    </row>
    <row r="503" spans="1:14" ht="38.25" x14ac:dyDescent="0.2">
      <c r="A503" s="95" t="s">
        <v>103</v>
      </c>
      <c r="B503" s="132" t="s">
        <v>187</v>
      </c>
      <c r="C503" s="132" t="s">
        <v>312</v>
      </c>
      <c r="D503" s="132" t="s">
        <v>144</v>
      </c>
      <c r="E503" s="132" t="s">
        <v>353</v>
      </c>
      <c r="F503" s="132" t="s">
        <v>104</v>
      </c>
      <c r="G503" s="134">
        <v>249.43</v>
      </c>
      <c r="H503" s="134">
        <v>-249.43</v>
      </c>
      <c r="I503" s="134">
        <f>G503+H503</f>
        <v>0</v>
      </c>
      <c r="J503" s="134">
        <v>249.43</v>
      </c>
      <c r="K503" s="134">
        <v>-249.43</v>
      </c>
      <c r="L503" s="134">
        <f>J503+K503</f>
        <v>0</v>
      </c>
      <c r="M503" s="134"/>
      <c r="N503" s="136">
        <f t="shared" si="253"/>
        <v>0</v>
      </c>
    </row>
    <row r="504" spans="1:14" ht="76.5" hidden="1" x14ac:dyDescent="0.2">
      <c r="A504" s="95" t="s">
        <v>51</v>
      </c>
      <c r="B504" s="132" t="s">
        <v>187</v>
      </c>
      <c r="C504" s="132" t="s">
        <v>312</v>
      </c>
      <c r="D504" s="132" t="s">
        <v>144</v>
      </c>
      <c r="E504" s="132" t="s">
        <v>353</v>
      </c>
      <c r="F504" s="132" t="s">
        <v>52</v>
      </c>
      <c r="G504" s="134"/>
      <c r="H504" s="134"/>
      <c r="I504" s="134">
        <f>G504+H504</f>
        <v>0</v>
      </c>
      <c r="J504" s="134"/>
      <c r="K504" s="134"/>
      <c r="L504" s="134">
        <f>J504+K504</f>
        <v>0</v>
      </c>
      <c r="M504" s="134"/>
      <c r="N504" s="136">
        <f t="shared" si="253"/>
        <v>0</v>
      </c>
    </row>
    <row r="505" spans="1:14" ht="25.5" x14ac:dyDescent="0.2">
      <c r="A505" s="53" t="s">
        <v>354</v>
      </c>
      <c r="B505" s="132" t="s">
        <v>187</v>
      </c>
      <c r="C505" s="132" t="s">
        <v>312</v>
      </c>
      <c r="D505" s="132" t="s">
        <v>144</v>
      </c>
      <c r="E505" s="132" t="s">
        <v>355</v>
      </c>
      <c r="F505" s="132"/>
      <c r="G505" s="134">
        <f>G506+G513</f>
        <v>4519.6900000000005</v>
      </c>
      <c r="H505" s="134">
        <f t="shared" ref="H505:M505" si="276">H506+H513</f>
        <v>-4519.6900000000005</v>
      </c>
      <c r="I505" s="134">
        <f t="shared" si="276"/>
        <v>0</v>
      </c>
      <c r="J505" s="134">
        <f t="shared" si="276"/>
        <v>4519.6900000000005</v>
      </c>
      <c r="K505" s="134">
        <f t="shared" si="276"/>
        <v>-4519.6900000000005</v>
      </c>
      <c r="L505" s="134">
        <f t="shared" si="276"/>
        <v>0</v>
      </c>
      <c r="M505" s="134">
        <f t="shared" si="276"/>
        <v>0</v>
      </c>
      <c r="N505" s="136">
        <f t="shared" si="253"/>
        <v>0</v>
      </c>
    </row>
    <row r="506" spans="1:14" ht="25.5" x14ac:dyDescent="0.2">
      <c r="A506" s="53" t="s">
        <v>26</v>
      </c>
      <c r="B506" s="132" t="s">
        <v>187</v>
      </c>
      <c r="C506" s="132" t="s">
        <v>312</v>
      </c>
      <c r="D506" s="132" t="s">
        <v>144</v>
      </c>
      <c r="E506" s="132" t="s">
        <v>356</v>
      </c>
      <c r="F506" s="132"/>
      <c r="G506" s="134">
        <f>G507+G509+G512+G508+G510+G511</f>
        <v>4479.6900000000005</v>
      </c>
      <c r="H506" s="134">
        <f t="shared" ref="H506:M506" si="277">H507+H509+H512+H508+H510+H511</f>
        <v>-4479.6900000000005</v>
      </c>
      <c r="I506" s="134">
        <f t="shared" si="277"/>
        <v>0</v>
      </c>
      <c r="J506" s="134">
        <f t="shared" si="277"/>
        <v>4474.6900000000005</v>
      </c>
      <c r="K506" s="134">
        <f t="shared" si="277"/>
        <v>-4474.6900000000005</v>
      </c>
      <c r="L506" s="134">
        <f t="shared" si="277"/>
        <v>0</v>
      </c>
      <c r="M506" s="134">
        <f t="shared" si="277"/>
        <v>0</v>
      </c>
      <c r="N506" s="136">
        <f t="shared" si="253"/>
        <v>0</v>
      </c>
    </row>
    <row r="507" spans="1:14" ht="38.25" x14ac:dyDescent="0.2">
      <c r="A507" s="98" t="s">
        <v>97</v>
      </c>
      <c r="B507" s="132" t="s">
        <v>187</v>
      </c>
      <c r="C507" s="132" t="s">
        <v>312</v>
      </c>
      <c r="D507" s="132" t="s">
        <v>144</v>
      </c>
      <c r="E507" s="132" t="s">
        <v>356</v>
      </c>
      <c r="F507" s="132" t="s">
        <v>98</v>
      </c>
      <c r="G507" s="134">
        <v>2720.19</v>
      </c>
      <c r="H507" s="134">
        <v>-2720.19</v>
      </c>
      <c r="I507" s="134">
        <f t="shared" ref="I507:I512" si="278">G507+H507</f>
        <v>0</v>
      </c>
      <c r="J507" s="134">
        <v>2720.19</v>
      </c>
      <c r="K507" s="134">
        <v>-2720.19</v>
      </c>
      <c r="L507" s="134">
        <f t="shared" ref="L507:L512" si="279">J507+K507</f>
        <v>0</v>
      </c>
      <c r="M507" s="134"/>
      <c r="N507" s="136">
        <f t="shared" si="253"/>
        <v>0</v>
      </c>
    </row>
    <row r="508" spans="1:14" ht="51" x14ac:dyDescent="0.2">
      <c r="A508" s="95" t="s">
        <v>101</v>
      </c>
      <c r="B508" s="132" t="s">
        <v>187</v>
      </c>
      <c r="C508" s="132" t="s">
        <v>312</v>
      </c>
      <c r="D508" s="132" t="s">
        <v>144</v>
      </c>
      <c r="E508" s="132" t="s">
        <v>356</v>
      </c>
      <c r="F508" s="132" t="s">
        <v>102</v>
      </c>
      <c r="G508" s="134">
        <v>89.6</v>
      </c>
      <c r="H508" s="134">
        <v>-89.6</v>
      </c>
      <c r="I508" s="134">
        <f t="shared" si="278"/>
        <v>0</v>
      </c>
      <c r="J508" s="134">
        <v>89.6</v>
      </c>
      <c r="K508" s="134">
        <v>-89.6</v>
      </c>
      <c r="L508" s="134">
        <f t="shared" si="279"/>
        <v>0</v>
      </c>
      <c r="M508" s="134"/>
      <c r="N508" s="136">
        <f t="shared" si="253"/>
        <v>0</v>
      </c>
    </row>
    <row r="509" spans="1:14" ht="38.25" x14ac:dyDescent="0.2">
      <c r="A509" s="99" t="s">
        <v>106</v>
      </c>
      <c r="B509" s="132" t="s">
        <v>187</v>
      </c>
      <c r="C509" s="132" t="s">
        <v>312</v>
      </c>
      <c r="D509" s="132" t="s">
        <v>144</v>
      </c>
      <c r="E509" s="132" t="s">
        <v>356</v>
      </c>
      <c r="F509" s="132" t="s">
        <v>107</v>
      </c>
      <c r="G509" s="134">
        <v>313.2</v>
      </c>
      <c r="H509" s="134">
        <v>-313.2</v>
      </c>
      <c r="I509" s="134">
        <f t="shared" si="278"/>
        <v>0</v>
      </c>
      <c r="J509" s="134">
        <v>313.2</v>
      </c>
      <c r="K509" s="134">
        <v>-313.2</v>
      </c>
      <c r="L509" s="134">
        <f t="shared" si="279"/>
        <v>0</v>
      </c>
      <c r="M509" s="134"/>
      <c r="N509" s="136">
        <f t="shared" si="253"/>
        <v>0</v>
      </c>
    </row>
    <row r="510" spans="1:14" ht="38.25" x14ac:dyDescent="0.2">
      <c r="A510" s="95" t="s">
        <v>103</v>
      </c>
      <c r="B510" s="132" t="s">
        <v>187</v>
      </c>
      <c r="C510" s="132" t="s">
        <v>312</v>
      </c>
      <c r="D510" s="132" t="s">
        <v>144</v>
      </c>
      <c r="E510" s="132" t="s">
        <v>356</v>
      </c>
      <c r="F510" s="132" t="s">
        <v>104</v>
      </c>
      <c r="G510" s="134">
        <v>1335.88</v>
      </c>
      <c r="H510" s="134">
        <v>-1335.88</v>
      </c>
      <c r="I510" s="134">
        <f t="shared" si="278"/>
        <v>0</v>
      </c>
      <c r="J510" s="134">
        <v>1330.88</v>
      </c>
      <c r="K510" s="134">
        <v>-1330.88</v>
      </c>
      <c r="L510" s="134">
        <f t="shared" si="279"/>
        <v>0</v>
      </c>
      <c r="M510" s="134"/>
      <c r="N510" s="136">
        <f t="shared" si="253"/>
        <v>0</v>
      </c>
    </row>
    <row r="511" spans="1:14" ht="76.5" hidden="1" x14ac:dyDescent="0.2">
      <c r="A511" s="95" t="s">
        <v>51</v>
      </c>
      <c r="B511" s="132" t="s">
        <v>187</v>
      </c>
      <c r="C511" s="132" t="s">
        <v>312</v>
      </c>
      <c r="D511" s="132" t="s">
        <v>144</v>
      </c>
      <c r="E511" s="132" t="s">
        <v>356</v>
      </c>
      <c r="F511" s="132" t="s">
        <v>52</v>
      </c>
      <c r="G511" s="134"/>
      <c r="H511" s="134"/>
      <c r="I511" s="134">
        <f t="shared" si="278"/>
        <v>0</v>
      </c>
      <c r="J511" s="134"/>
      <c r="K511" s="134"/>
      <c r="L511" s="134">
        <f t="shared" si="279"/>
        <v>0</v>
      </c>
      <c r="M511" s="134"/>
      <c r="N511" s="136">
        <f t="shared" si="253"/>
        <v>0</v>
      </c>
    </row>
    <row r="512" spans="1:14" ht="38.25" x14ac:dyDescent="0.2">
      <c r="A512" s="57" t="s">
        <v>237</v>
      </c>
      <c r="B512" s="132" t="s">
        <v>187</v>
      </c>
      <c r="C512" s="132" t="s">
        <v>312</v>
      </c>
      <c r="D512" s="132" t="s">
        <v>144</v>
      </c>
      <c r="E512" s="132" t="s">
        <v>356</v>
      </c>
      <c r="F512" s="132" t="s">
        <v>109</v>
      </c>
      <c r="G512" s="134">
        <v>20.82</v>
      </c>
      <c r="H512" s="134">
        <v>-20.82</v>
      </c>
      <c r="I512" s="134">
        <f t="shared" si="278"/>
        <v>0</v>
      </c>
      <c r="J512" s="134">
        <v>20.82</v>
      </c>
      <c r="K512" s="134">
        <v>-20.82</v>
      </c>
      <c r="L512" s="134">
        <f t="shared" si="279"/>
        <v>0</v>
      </c>
      <c r="M512" s="134"/>
      <c r="N512" s="136">
        <f t="shared" si="253"/>
        <v>0</v>
      </c>
    </row>
    <row r="513" spans="1:14" ht="25.5" x14ac:dyDescent="0.2">
      <c r="A513" s="53" t="s">
        <v>26</v>
      </c>
      <c r="B513" s="132" t="s">
        <v>187</v>
      </c>
      <c r="C513" s="132" t="s">
        <v>312</v>
      </c>
      <c r="D513" s="132" t="s">
        <v>144</v>
      </c>
      <c r="E513" s="132" t="s">
        <v>357</v>
      </c>
      <c r="F513" s="132"/>
      <c r="G513" s="134">
        <f t="shared" ref="G513:M513" si="280">G514</f>
        <v>40</v>
      </c>
      <c r="H513" s="134">
        <f t="shared" si="280"/>
        <v>-40</v>
      </c>
      <c r="I513" s="134">
        <f t="shared" si="280"/>
        <v>0</v>
      </c>
      <c r="J513" s="134">
        <f t="shared" si="280"/>
        <v>45</v>
      </c>
      <c r="K513" s="134">
        <f t="shared" si="280"/>
        <v>-45</v>
      </c>
      <c r="L513" s="134">
        <f t="shared" si="280"/>
        <v>0</v>
      </c>
      <c r="M513" s="134">
        <f t="shared" si="280"/>
        <v>0</v>
      </c>
      <c r="N513" s="136">
        <f t="shared" si="253"/>
        <v>0</v>
      </c>
    </row>
    <row r="514" spans="1:14" ht="38.25" x14ac:dyDescent="0.2">
      <c r="A514" s="95" t="s">
        <v>103</v>
      </c>
      <c r="B514" s="132" t="s">
        <v>187</v>
      </c>
      <c r="C514" s="132" t="s">
        <v>312</v>
      </c>
      <c r="D514" s="132" t="s">
        <v>144</v>
      </c>
      <c r="E514" s="132" t="s">
        <v>357</v>
      </c>
      <c r="F514" s="132" t="s">
        <v>104</v>
      </c>
      <c r="G514" s="134">
        <v>40</v>
      </c>
      <c r="H514" s="134">
        <v>-40</v>
      </c>
      <c r="I514" s="134">
        <f>G514+H514</f>
        <v>0</v>
      </c>
      <c r="J514" s="134">
        <v>45</v>
      </c>
      <c r="K514" s="134">
        <v>-45</v>
      </c>
      <c r="L514" s="134">
        <f>J514+K514</f>
        <v>0</v>
      </c>
      <c r="M514" s="134"/>
      <c r="N514" s="136">
        <f t="shared" si="253"/>
        <v>0</v>
      </c>
    </row>
    <row r="515" spans="1:14" ht="25.5" x14ac:dyDescent="0.2">
      <c r="A515" s="53" t="s">
        <v>358</v>
      </c>
      <c r="B515" s="132" t="s">
        <v>187</v>
      </c>
      <c r="C515" s="132" t="s">
        <v>312</v>
      </c>
      <c r="D515" s="132" t="s">
        <v>144</v>
      </c>
      <c r="E515" s="132" t="s">
        <v>359</v>
      </c>
      <c r="F515" s="132"/>
      <c r="G515" s="134">
        <f t="shared" ref="G515:M515" si="281">G516</f>
        <v>36.5</v>
      </c>
      <c r="H515" s="134">
        <f t="shared" si="281"/>
        <v>-36.5</v>
      </c>
      <c r="I515" s="134">
        <f t="shared" si="281"/>
        <v>0</v>
      </c>
      <c r="J515" s="134">
        <f t="shared" si="281"/>
        <v>36.1</v>
      </c>
      <c r="K515" s="134">
        <f t="shared" si="281"/>
        <v>-36.1</v>
      </c>
      <c r="L515" s="134">
        <f t="shared" si="281"/>
        <v>0</v>
      </c>
      <c r="M515" s="134">
        <f t="shared" si="281"/>
        <v>0</v>
      </c>
      <c r="N515" s="136">
        <f t="shared" si="253"/>
        <v>0</v>
      </c>
    </row>
    <row r="516" spans="1:14" ht="38.25" x14ac:dyDescent="0.2">
      <c r="A516" s="95" t="s">
        <v>103</v>
      </c>
      <c r="B516" s="132" t="s">
        <v>187</v>
      </c>
      <c r="C516" s="132" t="s">
        <v>312</v>
      </c>
      <c r="D516" s="132" t="s">
        <v>144</v>
      </c>
      <c r="E516" s="132" t="s">
        <v>359</v>
      </c>
      <c r="F516" s="132" t="s">
        <v>104</v>
      </c>
      <c r="G516" s="134">
        <v>36.5</v>
      </c>
      <c r="H516" s="134">
        <v>-36.5</v>
      </c>
      <c r="I516" s="134">
        <f>G516+H516</f>
        <v>0</v>
      </c>
      <c r="J516" s="134">
        <v>36.1</v>
      </c>
      <c r="K516" s="134">
        <v>-36.1</v>
      </c>
      <c r="L516" s="134">
        <f>J516+K516</f>
        <v>0</v>
      </c>
      <c r="M516" s="134"/>
      <c r="N516" s="136">
        <f t="shared" si="253"/>
        <v>0</v>
      </c>
    </row>
    <row r="517" spans="1:14" ht="25.5" x14ac:dyDescent="0.2">
      <c r="A517" s="53" t="s">
        <v>360</v>
      </c>
      <c r="B517" s="132" t="s">
        <v>187</v>
      </c>
      <c r="C517" s="132" t="s">
        <v>312</v>
      </c>
      <c r="D517" s="132" t="s">
        <v>114</v>
      </c>
      <c r="E517" s="132"/>
      <c r="F517" s="132"/>
      <c r="G517" s="134">
        <f>G518</f>
        <v>3188.9100000000003</v>
      </c>
      <c r="H517" s="134">
        <f t="shared" ref="H517:M517" si="282">H518</f>
        <v>-1484.94</v>
      </c>
      <c r="I517" s="134">
        <f t="shared" si="282"/>
        <v>1703.9700000000003</v>
      </c>
      <c r="J517" s="134">
        <f t="shared" si="282"/>
        <v>3114.9</v>
      </c>
      <c r="K517" s="134">
        <f t="shared" si="282"/>
        <v>-1385.2299999999998</v>
      </c>
      <c r="L517" s="134">
        <f t="shared" si="282"/>
        <v>1729.6700000000003</v>
      </c>
      <c r="M517" s="134">
        <f t="shared" si="282"/>
        <v>1703.97</v>
      </c>
      <c r="N517" s="136">
        <f t="shared" si="253"/>
        <v>25.700000000000273</v>
      </c>
    </row>
    <row r="518" spans="1:14" ht="38.25" x14ac:dyDescent="0.2">
      <c r="A518" s="53" t="s">
        <v>316</v>
      </c>
      <c r="B518" s="132" t="s">
        <v>187</v>
      </c>
      <c r="C518" s="132" t="s">
        <v>312</v>
      </c>
      <c r="D518" s="132" t="s">
        <v>114</v>
      </c>
      <c r="E518" s="132" t="s">
        <v>25</v>
      </c>
      <c r="F518" s="132"/>
      <c r="G518" s="134">
        <f t="shared" ref="G518:M518" si="283">G519</f>
        <v>3188.9100000000003</v>
      </c>
      <c r="H518" s="134">
        <f t="shared" si="283"/>
        <v>-1484.94</v>
      </c>
      <c r="I518" s="134">
        <f t="shared" si="283"/>
        <v>1703.9700000000003</v>
      </c>
      <c r="J518" s="134">
        <f t="shared" si="283"/>
        <v>3114.9</v>
      </c>
      <c r="K518" s="134">
        <f t="shared" si="283"/>
        <v>-1385.2299999999998</v>
      </c>
      <c r="L518" s="134">
        <f t="shared" si="283"/>
        <v>1729.6700000000003</v>
      </c>
      <c r="M518" s="134">
        <f t="shared" si="283"/>
        <v>1703.97</v>
      </c>
      <c r="N518" s="136">
        <f t="shared" si="253"/>
        <v>25.700000000000273</v>
      </c>
    </row>
    <row r="519" spans="1:14" ht="25.5" x14ac:dyDescent="0.2">
      <c r="A519" s="53" t="s">
        <v>26</v>
      </c>
      <c r="B519" s="132" t="s">
        <v>187</v>
      </c>
      <c r="C519" s="132" t="s">
        <v>312</v>
      </c>
      <c r="D519" s="132" t="s">
        <v>114</v>
      </c>
      <c r="E519" s="132" t="s">
        <v>27</v>
      </c>
      <c r="F519" s="132"/>
      <c r="G519" s="134">
        <f>G520+G521+G524+G523+G526+G525+G522</f>
        <v>3188.9100000000003</v>
      </c>
      <c r="H519" s="134">
        <f t="shared" ref="H519:M519" si="284">H520+H521+H524+H523+H526+H525+H522</f>
        <v>-1484.94</v>
      </c>
      <c r="I519" s="134">
        <f t="shared" si="284"/>
        <v>1703.9700000000003</v>
      </c>
      <c r="J519" s="134">
        <f t="shared" si="284"/>
        <v>3114.9</v>
      </c>
      <c r="K519" s="134">
        <f t="shared" si="284"/>
        <v>-1385.2299999999998</v>
      </c>
      <c r="L519" s="134">
        <f t="shared" si="284"/>
        <v>1729.6700000000003</v>
      </c>
      <c r="M519" s="134">
        <f t="shared" si="284"/>
        <v>1703.97</v>
      </c>
      <c r="N519" s="136">
        <f t="shared" si="253"/>
        <v>25.700000000000273</v>
      </c>
    </row>
    <row r="520" spans="1:14" ht="38.25" x14ac:dyDescent="0.2">
      <c r="A520" s="98" t="s">
        <v>97</v>
      </c>
      <c r="B520" s="132" t="s">
        <v>187</v>
      </c>
      <c r="C520" s="132" t="s">
        <v>312</v>
      </c>
      <c r="D520" s="132" t="s">
        <v>114</v>
      </c>
      <c r="E520" s="132" t="s">
        <v>27</v>
      </c>
      <c r="F520" s="132" t="s">
        <v>98</v>
      </c>
      <c r="G520" s="134">
        <v>2317.0100000000002</v>
      </c>
      <c r="H520" s="134">
        <v>-2077.44</v>
      </c>
      <c r="I520" s="134">
        <f t="shared" ref="I520:I545" si="285">G520+H520</f>
        <v>239.57000000000016</v>
      </c>
      <c r="J520" s="134">
        <v>2317</v>
      </c>
      <c r="K520" s="134">
        <v>-2077.4299999999998</v>
      </c>
      <c r="L520" s="134">
        <f t="shared" ref="L520:L545" si="286">J520+K520</f>
        <v>239.57000000000016</v>
      </c>
      <c r="M520" s="134">
        <v>239.57</v>
      </c>
      <c r="N520" s="136">
        <f t="shared" si="253"/>
        <v>0</v>
      </c>
    </row>
    <row r="521" spans="1:14" ht="51" x14ac:dyDescent="0.2">
      <c r="A521" s="95" t="s">
        <v>101</v>
      </c>
      <c r="B521" s="132" t="s">
        <v>187</v>
      </c>
      <c r="C521" s="132" t="s">
        <v>312</v>
      </c>
      <c r="D521" s="132" t="s">
        <v>114</v>
      </c>
      <c r="E521" s="132" t="s">
        <v>27</v>
      </c>
      <c r="F521" s="132" t="s">
        <v>102</v>
      </c>
      <c r="G521" s="134"/>
      <c r="H521" s="134">
        <v>3</v>
      </c>
      <c r="I521" s="134">
        <f t="shared" si="285"/>
        <v>3</v>
      </c>
      <c r="J521" s="134"/>
      <c r="K521" s="134">
        <v>3</v>
      </c>
      <c r="L521" s="134">
        <f t="shared" si="286"/>
        <v>3</v>
      </c>
      <c r="M521" s="134">
        <v>3</v>
      </c>
      <c r="N521" s="136">
        <f t="shared" si="253"/>
        <v>0</v>
      </c>
    </row>
    <row r="522" spans="1:14" ht="63.75" x14ac:dyDescent="0.2">
      <c r="A522" s="95" t="s">
        <v>231</v>
      </c>
      <c r="B522" s="132" t="s">
        <v>187</v>
      </c>
      <c r="C522" s="132" t="s">
        <v>312</v>
      </c>
      <c r="D522" s="132" t="s">
        <v>114</v>
      </c>
      <c r="E522" s="132" t="s">
        <v>27</v>
      </c>
      <c r="F522" s="132" t="s">
        <v>232</v>
      </c>
      <c r="G522" s="134"/>
      <c r="H522" s="134">
        <v>393</v>
      </c>
      <c r="I522" s="134">
        <f>G522+H522</f>
        <v>393</v>
      </c>
      <c r="J522" s="134"/>
      <c r="K522" s="134">
        <v>393</v>
      </c>
      <c r="L522" s="134">
        <f>J522+K522</f>
        <v>393</v>
      </c>
      <c r="M522" s="134">
        <v>393</v>
      </c>
      <c r="N522" s="136">
        <f t="shared" si="253"/>
        <v>0</v>
      </c>
    </row>
    <row r="523" spans="1:14" ht="38.25" x14ac:dyDescent="0.2">
      <c r="A523" s="99" t="s">
        <v>106</v>
      </c>
      <c r="B523" s="132" t="s">
        <v>187</v>
      </c>
      <c r="C523" s="132" t="s">
        <v>312</v>
      </c>
      <c r="D523" s="132" t="s">
        <v>114</v>
      </c>
      <c r="E523" s="132" t="s">
        <v>27</v>
      </c>
      <c r="F523" s="132" t="s">
        <v>107</v>
      </c>
      <c r="G523" s="134">
        <v>82.8</v>
      </c>
      <c r="H523" s="134">
        <v>-27.8</v>
      </c>
      <c r="I523" s="134">
        <f t="shared" si="285"/>
        <v>55</v>
      </c>
      <c r="J523" s="134">
        <v>8.8000000000000007</v>
      </c>
      <c r="K523" s="134">
        <v>46.2</v>
      </c>
      <c r="L523" s="134">
        <f t="shared" si="286"/>
        <v>55</v>
      </c>
      <c r="M523" s="134">
        <v>55</v>
      </c>
      <c r="N523" s="136">
        <f t="shared" si="253"/>
        <v>0</v>
      </c>
    </row>
    <row r="524" spans="1:14" ht="38.25" x14ac:dyDescent="0.2">
      <c r="A524" s="95" t="s">
        <v>103</v>
      </c>
      <c r="B524" s="132" t="s">
        <v>187</v>
      </c>
      <c r="C524" s="132" t="s">
        <v>312</v>
      </c>
      <c r="D524" s="132" t="s">
        <v>114</v>
      </c>
      <c r="E524" s="132" t="s">
        <v>27</v>
      </c>
      <c r="F524" s="132" t="s">
        <v>104</v>
      </c>
      <c r="G524" s="134">
        <v>763.4</v>
      </c>
      <c r="H524" s="134">
        <f>88-3+70</f>
        <v>155</v>
      </c>
      <c r="I524" s="134">
        <f t="shared" si="285"/>
        <v>918.4</v>
      </c>
      <c r="J524" s="134">
        <v>763.4</v>
      </c>
      <c r="K524" s="134">
        <v>155</v>
      </c>
      <c r="L524" s="134">
        <f t="shared" si="286"/>
        <v>918.4</v>
      </c>
      <c r="M524" s="134">
        <v>918.4</v>
      </c>
      <c r="N524" s="136">
        <f t="shared" si="253"/>
        <v>0</v>
      </c>
    </row>
    <row r="525" spans="1:14" ht="25.5" x14ac:dyDescent="0.2">
      <c r="A525" s="113" t="s">
        <v>361</v>
      </c>
      <c r="B525" s="132" t="s">
        <v>187</v>
      </c>
      <c r="C525" s="132" t="s">
        <v>312</v>
      </c>
      <c r="D525" s="132" t="s">
        <v>114</v>
      </c>
      <c r="E525" s="132" t="s">
        <v>27</v>
      </c>
      <c r="F525" s="132" t="s">
        <v>109</v>
      </c>
      <c r="G525" s="134"/>
      <c r="H525" s="134">
        <v>69.3</v>
      </c>
      <c r="I525" s="134">
        <f>G525+H525</f>
        <v>69.3</v>
      </c>
      <c r="J525" s="134"/>
      <c r="K525" s="134">
        <v>69.3</v>
      </c>
      <c r="L525" s="134">
        <f>J525+K525</f>
        <v>69.3</v>
      </c>
      <c r="M525" s="134">
        <v>69.3</v>
      </c>
      <c r="N525" s="136">
        <f t="shared" si="253"/>
        <v>0</v>
      </c>
    </row>
    <row r="526" spans="1:14" ht="25.5" x14ac:dyDescent="0.2">
      <c r="A526" s="104" t="s">
        <v>110</v>
      </c>
      <c r="B526" s="132" t="s">
        <v>187</v>
      </c>
      <c r="C526" s="132" t="s">
        <v>312</v>
      </c>
      <c r="D526" s="132" t="s">
        <v>114</v>
      </c>
      <c r="E526" s="132" t="s">
        <v>27</v>
      </c>
      <c r="F526" s="132" t="s">
        <v>111</v>
      </c>
      <c r="G526" s="134">
        <v>25.7</v>
      </c>
      <c r="H526" s="134"/>
      <c r="I526" s="134">
        <f t="shared" si="285"/>
        <v>25.7</v>
      </c>
      <c r="J526" s="134">
        <v>25.7</v>
      </c>
      <c r="K526" s="134">
        <v>25.7</v>
      </c>
      <c r="L526" s="134">
        <f t="shared" si="286"/>
        <v>51.4</v>
      </c>
      <c r="M526" s="134">
        <v>25.7</v>
      </c>
      <c r="N526" s="136">
        <f t="shared" si="253"/>
        <v>25.7</v>
      </c>
    </row>
    <row r="527" spans="1:14" x14ac:dyDescent="0.2">
      <c r="A527" s="101" t="s">
        <v>112</v>
      </c>
      <c r="B527" s="132" t="s">
        <v>187</v>
      </c>
      <c r="C527" s="132" t="s">
        <v>23</v>
      </c>
      <c r="D527" s="132" t="s">
        <v>168</v>
      </c>
      <c r="E527" s="132"/>
      <c r="F527" s="132"/>
      <c r="G527" s="134">
        <f t="shared" ref="G527:M530" si="287">G528</f>
        <v>320</v>
      </c>
      <c r="H527" s="134">
        <f t="shared" si="287"/>
        <v>-120</v>
      </c>
      <c r="I527" s="134">
        <f t="shared" si="287"/>
        <v>200</v>
      </c>
      <c r="J527" s="134">
        <f t="shared" si="287"/>
        <v>320</v>
      </c>
      <c r="K527" s="134">
        <f t="shared" si="287"/>
        <v>-120</v>
      </c>
      <c r="L527" s="134">
        <f t="shared" si="287"/>
        <v>200</v>
      </c>
      <c r="M527" s="134">
        <f t="shared" si="287"/>
        <v>200</v>
      </c>
      <c r="N527" s="136">
        <f t="shared" si="253"/>
        <v>0</v>
      </c>
    </row>
    <row r="528" spans="1:14" ht="25.5" x14ac:dyDescent="0.2">
      <c r="A528" s="114" t="s">
        <v>362</v>
      </c>
      <c r="B528" s="132" t="s">
        <v>187</v>
      </c>
      <c r="C528" s="132" t="s">
        <v>23</v>
      </c>
      <c r="D528" s="132" t="s">
        <v>148</v>
      </c>
      <c r="E528" s="132"/>
      <c r="F528" s="132"/>
      <c r="G528" s="134">
        <f>G529+G532</f>
        <v>320</v>
      </c>
      <c r="H528" s="134">
        <f t="shared" ref="H528:M528" si="288">H529+H532</f>
        <v>-120</v>
      </c>
      <c r="I528" s="134">
        <f t="shared" si="288"/>
        <v>200</v>
      </c>
      <c r="J528" s="134">
        <f t="shared" si="288"/>
        <v>320</v>
      </c>
      <c r="K528" s="134">
        <f t="shared" si="288"/>
        <v>-120</v>
      </c>
      <c r="L528" s="134">
        <f t="shared" si="288"/>
        <v>200</v>
      </c>
      <c r="M528" s="134">
        <f t="shared" si="288"/>
        <v>200</v>
      </c>
      <c r="N528" s="136">
        <f t="shared" si="253"/>
        <v>0</v>
      </c>
    </row>
    <row r="529" spans="1:14" x14ac:dyDescent="0.2">
      <c r="A529" s="53" t="s">
        <v>77</v>
      </c>
      <c r="B529" s="132" t="s">
        <v>187</v>
      </c>
      <c r="C529" s="132" t="s">
        <v>23</v>
      </c>
      <c r="D529" s="132" t="s">
        <v>148</v>
      </c>
      <c r="E529" s="132" t="s">
        <v>78</v>
      </c>
      <c r="F529" s="132"/>
      <c r="G529" s="134">
        <f t="shared" si="287"/>
        <v>320</v>
      </c>
      <c r="H529" s="134">
        <f t="shared" si="287"/>
        <v>-320</v>
      </c>
      <c r="I529" s="134">
        <f t="shared" si="285"/>
        <v>0</v>
      </c>
      <c r="J529" s="134">
        <f t="shared" si="287"/>
        <v>320</v>
      </c>
      <c r="K529" s="134">
        <f t="shared" si="287"/>
        <v>-320</v>
      </c>
      <c r="L529" s="134">
        <f t="shared" si="286"/>
        <v>0</v>
      </c>
      <c r="M529" s="134">
        <f>M530</f>
        <v>0</v>
      </c>
      <c r="N529" s="136">
        <f t="shared" si="253"/>
        <v>0</v>
      </c>
    </row>
    <row r="530" spans="1:14" ht="38.25" x14ac:dyDescent="0.2">
      <c r="A530" s="94" t="s">
        <v>363</v>
      </c>
      <c r="B530" s="132" t="s">
        <v>187</v>
      </c>
      <c r="C530" s="132" t="s">
        <v>23</v>
      </c>
      <c r="D530" s="132" t="s">
        <v>148</v>
      </c>
      <c r="E530" s="132" t="s">
        <v>364</v>
      </c>
      <c r="F530" s="132"/>
      <c r="G530" s="134">
        <f t="shared" si="287"/>
        <v>320</v>
      </c>
      <c r="H530" s="134">
        <f t="shared" si="287"/>
        <v>-320</v>
      </c>
      <c r="I530" s="134">
        <f>I531</f>
        <v>0</v>
      </c>
      <c r="J530" s="134">
        <f t="shared" si="287"/>
        <v>320</v>
      </c>
      <c r="K530" s="134">
        <f t="shared" si="287"/>
        <v>-320</v>
      </c>
      <c r="L530" s="134">
        <f>L531</f>
        <v>0</v>
      </c>
      <c r="M530" s="134">
        <f>M531</f>
        <v>0</v>
      </c>
      <c r="N530" s="136">
        <f t="shared" si="253"/>
        <v>0</v>
      </c>
    </row>
    <row r="531" spans="1:14" ht="38.25" x14ac:dyDescent="0.2">
      <c r="A531" s="95" t="s">
        <v>103</v>
      </c>
      <c r="B531" s="132" t="s">
        <v>187</v>
      </c>
      <c r="C531" s="132" t="s">
        <v>23</v>
      </c>
      <c r="D531" s="132" t="s">
        <v>148</v>
      </c>
      <c r="E531" s="132" t="s">
        <v>364</v>
      </c>
      <c r="F531" s="132" t="s">
        <v>104</v>
      </c>
      <c r="G531" s="134">
        <v>320</v>
      </c>
      <c r="H531" s="134">
        <v>-320</v>
      </c>
      <c r="I531" s="134">
        <f t="shared" si="285"/>
        <v>0</v>
      </c>
      <c r="J531" s="134">
        <v>320</v>
      </c>
      <c r="K531" s="134">
        <v>-320</v>
      </c>
      <c r="L531" s="134">
        <f t="shared" si="286"/>
        <v>0</v>
      </c>
      <c r="M531" s="134"/>
      <c r="N531" s="136">
        <f t="shared" si="253"/>
        <v>0</v>
      </c>
    </row>
    <row r="532" spans="1:14" x14ac:dyDescent="0.2">
      <c r="A532" s="95" t="s">
        <v>479</v>
      </c>
      <c r="B532" s="132" t="s">
        <v>187</v>
      </c>
      <c r="C532" s="132" t="s">
        <v>23</v>
      </c>
      <c r="D532" s="132" t="s">
        <v>148</v>
      </c>
      <c r="E532" s="132"/>
      <c r="F532" s="132"/>
      <c r="G532" s="134">
        <f>G533</f>
        <v>0</v>
      </c>
      <c r="H532" s="134">
        <f t="shared" ref="H532:M533" si="289">H533</f>
        <v>200</v>
      </c>
      <c r="I532" s="134">
        <f t="shared" si="289"/>
        <v>200</v>
      </c>
      <c r="J532" s="134">
        <f t="shared" si="289"/>
        <v>0</v>
      </c>
      <c r="K532" s="134">
        <f t="shared" si="289"/>
        <v>200</v>
      </c>
      <c r="L532" s="134">
        <f t="shared" si="289"/>
        <v>200</v>
      </c>
      <c r="M532" s="134">
        <f t="shared" si="289"/>
        <v>200</v>
      </c>
      <c r="N532" s="136"/>
    </row>
    <row r="533" spans="1:14" ht="38.25" x14ac:dyDescent="0.2">
      <c r="A533" s="195" t="s">
        <v>483</v>
      </c>
      <c r="B533" s="132" t="s">
        <v>187</v>
      </c>
      <c r="C533" s="132" t="s">
        <v>23</v>
      </c>
      <c r="D533" s="132" t="s">
        <v>148</v>
      </c>
      <c r="E533" s="132" t="s">
        <v>484</v>
      </c>
      <c r="F533" s="132"/>
      <c r="G533" s="134">
        <f>G534</f>
        <v>0</v>
      </c>
      <c r="H533" s="134">
        <f t="shared" si="289"/>
        <v>200</v>
      </c>
      <c r="I533" s="134">
        <f t="shared" si="289"/>
        <v>200</v>
      </c>
      <c r="J533" s="134">
        <f t="shared" si="289"/>
        <v>0</v>
      </c>
      <c r="K533" s="134">
        <f t="shared" si="289"/>
        <v>200</v>
      </c>
      <c r="L533" s="134">
        <f t="shared" si="289"/>
        <v>200</v>
      </c>
      <c r="M533" s="134">
        <f t="shared" si="289"/>
        <v>200</v>
      </c>
      <c r="N533" s="136"/>
    </row>
    <row r="534" spans="1:14" ht="38.25" x14ac:dyDescent="0.2">
      <c r="A534" s="95" t="s">
        <v>103</v>
      </c>
      <c r="B534" s="132" t="s">
        <v>187</v>
      </c>
      <c r="C534" s="132" t="s">
        <v>23</v>
      </c>
      <c r="D534" s="132" t="s">
        <v>148</v>
      </c>
      <c r="E534" s="132" t="s">
        <v>484</v>
      </c>
      <c r="F534" s="132" t="s">
        <v>104</v>
      </c>
      <c r="G534" s="134"/>
      <c r="H534" s="134">
        <v>200</v>
      </c>
      <c r="I534" s="134">
        <f>G534+H534</f>
        <v>200</v>
      </c>
      <c r="J534" s="134"/>
      <c r="K534" s="134">
        <v>200</v>
      </c>
      <c r="L534" s="134">
        <f>J534+K534</f>
        <v>200</v>
      </c>
      <c r="M534" s="134">
        <v>200</v>
      </c>
      <c r="N534" s="136"/>
    </row>
    <row r="535" spans="1:14" x14ac:dyDescent="0.2">
      <c r="A535" s="94" t="s">
        <v>365</v>
      </c>
      <c r="B535" s="132" t="s">
        <v>187</v>
      </c>
      <c r="C535" s="132" t="s">
        <v>150</v>
      </c>
      <c r="D535" s="132"/>
      <c r="E535" s="132"/>
      <c r="F535" s="132"/>
      <c r="G535" s="134">
        <f t="shared" ref="G535:M537" si="290">G536</f>
        <v>2001.3</v>
      </c>
      <c r="H535" s="134">
        <f t="shared" si="290"/>
        <v>-1301.3</v>
      </c>
      <c r="I535" s="134">
        <f t="shared" si="290"/>
        <v>700</v>
      </c>
      <c r="J535" s="134">
        <f t="shared" si="290"/>
        <v>2001.3</v>
      </c>
      <c r="K535" s="134">
        <f t="shared" si="290"/>
        <v>-1301.3</v>
      </c>
      <c r="L535" s="134">
        <f t="shared" si="290"/>
        <v>700</v>
      </c>
      <c r="M535" s="134">
        <f t="shared" si="290"/>
        <v>700</v>
      </c>
      <c r="N535" s="136">
        <f t="shared" si="253"/>
        <v>0</v>
      </c>
    </row>
    <row r="536" spans="1:14" x14ac:dyDescent="0.2">
      <c r="A536" s="53" t="s">
        <v>366</v>
      </c>
      <c r="B536" s="132" t="s">
        <v>187</v>
      </c>
      <c r="C536" s="132" t="s">
        <v>150</v>
      </c>
      <c r="D536" s="132" t="s">
        <v>144</v>
      </c>
      <c r="E536" s="132"/>
      <c r="F536" s="132"/>
      <c r="G536" s="134">
        <f>G537+G541</f>
        <v>2001.3</v>
      </c>
      <c r="H536" s="134">
        <f t="shared" ref="H536:M536" si="291">H537+H541</f>
        <v>-1301.3</v>
      </c>
      <c r="I536" s="134">
        <f t="shared" si="291"/>
        <v>700</v>
      </c>
      <c r="J536" s="134">
        <f t="shared" si="291"/>
        <v>2001.3</v>
      </c>
      <c r="K536" s="134">
        <f t="shared" si="291"/>
        <v>-1301.3</v>
      </c>
      <c r="L536" s="134">
        <f t="shared" si="291"/>
        <v>700</v>
      </c>
      <c r="M536" s="134">
        <f t="shared" si="291"/>
        <v>700</v>
      </c>
      <c r="N536" s="136">
        <f t="shared" si="253"/>
        <v>0</v>
      </c>
    </row>
    <row r="537" spans="1:14" ht="25.5" x14ac:dyDescent="0.2">
      <c r="A537" s="53" t="s">
        <v>367</v>
      </c>
      <c r="B537" s="132" t="s">
        <v>187</v>
      </c>
      <c r="C537" s="132" t="s">
        <v>150</v>
      </c>
      <c r="D537" s="132" t="s">
        <v>144</v>
      </c>
      <c r="E537" s="132" t="s">
        <v>368</v>
      </c>
      <c r="F537" s="132"/>
      <c r="G537" s="134">
        <f>G538</f>
        <v>2001.3</v>
      </c>
      <c r="H537" s="134">
        <f t="shared" si="290"/>
        <v>-2001.3</v>
      </c>
      <c r="I537" s="134">
        <f t="shared" si="290"/>
        <v>0</v>
      </c>
      <c r="J537" s="134">
        <f t="shared" si="290"/>
        <v>2001.3</v>
      </c>
      <c r="K537" s="134">
        <f t="shared" si="290"/>
        <v>-2001.3</v>
      </c>
      <c r="L537" s="134">
        <f t="shared" si="290"/>
        <v>0</v>
      </c>
      <c r="M537" s="134">
        <f t="shared" si="290"/>
        <v>0</v>
      </c>
      <c r="N537" s="136">
        <f t="shared" si="253"/>
        <v>0</v>
      </c>
    </row>
    <row r="538" spans="1:14" ht="25.5" x14ac:dyDescent="0.2">
      <c r="A538" s="53" t="s">
        <v>369</v>
      </c>
      <c r="B538" s="132" t="s">
        <v>187</v>
      </c>
      <c r="C538" s="132" t="s">
        <v>150</v>
      </c>
      <c r="D538" s="132" t="s">
        <v>144</v>
      </c>
      <c r="E538" s="132" t="s">
        <v>370</v>
      </c>
      <c r="F538" s="132"/>
      <c r="G538" s="134">
        <f>G539+G540</f>
        <v>2001.3</v>
      </c>
      <c r="H538" s="134">
        <f t="shared" ref="H538:M538" si="292">H539+H540</f>
        <v>-2001.3</v>
      </c>
      <c r="I538" s="134">
        <f t="shared" si="292"/>
        <v>0</v>
      </c>
      <c r="J538" s="134">
        <f t="shared" si="292"/>
        <v>2001.3</v>
      </c>
      <c r="K538" s="134">
        <f t="shared" si="292"/>
        <v>-2001.3</v>
      </c>
      <c r="L538" s="134">
        <f t="shared" si="292"/>
        <v>0</v>
      </c>
      <c r="M538" s="134">
        <f t="shared" si="292"/>
        <v>0</v>
      </c>
      <c r="N538" s="136">
        <f t="shared" si="253"/>
        <v>0</v>
      </c>
    </row>
    <row r="539" spans="1:14" ht="51" x14ac:dyDescent="0.2">
      <c r="A539" s="95" t="s">
        <v>101</v>
      </c>
      <c r="B539" s="132" t="s">
        <v>187</v>
      </c>
      <c r="C539" s="132" t="s">
        <v>150</v>
      </c>
      <c r="D539" s="132" t="s">
        <v>144</v>
      </c>
      <c r="E539" s="132" t="s">
        <v>370</v>
      </c>
      <c r="F539" s="132" t="s">
        <v>102</v>
      </c>
      <c r="G539" s="134">
        <v>342.8</v>
      </c>
      <c r="H539" s="134">
        <v>-342.8</v>
      </c>
      <c r="I539" s="134">
        <f t="shared" si="285"/>
        <v>0</v>
      </c>
      <c r="J539" s="134">
        <v>342.8</v>
      </c>
      <c r="K539" s="134">
        <v>-342.8</v>
      </c>
      <c r="L539" s="134">
        <f t="shared" si="286"/>
        <v>0</v>
      </c>
      <c r="M539" s="134"/>
      <c r="N539" s="136">
        <f t="shared" ref="N539:N546" si="293">L539-M539</f>
        <v>0</v>
      </c>
    </row>
    <row r="540" spans="1:14" ht="38.25" x14ac:dyDescent="0.2">
      <c r="A540" s="95" t="s">
        <v>103</v>
      </c>
      <c r="B540" s="167" t="s">
        <v>187</v>
      </c>
      <c r="C540" s="167" t="s">
        <v>150</v>
      </c>
      <c r="D540" s="167" t="s">
        <v>144</v>
      </c>
      <c r="E540" s="167" t="s">
        <v>370</v>
      </c>
      <c r="F540" s="167" t="s">
        <v>104</v>
      </c>
      <c r="G540" s="134">
        <v>1658.5</v>
      </c>
      <c r="H540" s="134">
        <v>-1658.5</v>
      </c>
      <c r="I540" s="134">
        <f t="shared" si="285"/>
        <v>0</v>
      </c>
      <c r="J540" s="134">
        <v>1658.5</v>
      </c>
      <c r="K540" s="134">
        <v>-1658.5</v>
      </c>
      <c r="L540" s="134">
        <f t="shared" si="286"/>
        <v>0</v>
      </c>
      <c r="M540" s="134"/>
      <c r="N540" s="136">
        <f t="shared" si="293"/>
        <v>0</v>
      </c>
    </row>
    <row r="541" spans="1:14" x14ac:dyDescent="0.2">
      <c r="A541" s="95" t="s">
        <v>479</v>
      </c>
      <c r="B541" s="167"/>
      <c r="C541" s="167"/>
      <c r="D541" s="167"/>
      <c r="E541" s="167"/>
      <c r="F541" s="167"/>
      <c r="G541" s="134">
        <f>G542</f>
        <v>0</v>
      </c>
      <c r="H541" s="134">
        <f t="shared" ref="H541:M541" si="294">H542</f>
        <v>700</v>
      </c>
      <c r="I541" s="134">
        <f t="shared" si="294"/>
        <v>700</v>
      </c>
      <c r="J541" s="134">
        <f t="shared" si="294"/>
        <v>0</v>
      </c>
      <c r="K541" s="134">
        <f t="shared" si="294"/>
        <v>700</v>
      </c>
      <c r="L541" s="134">
        <f t="shared" si="294"/>
        <v>700</v>
      </c>
      <c r="M541" s="134">
        <f t="shared" si="294"/>
        <v>700</v>
      </c>
      <c r="N541" s="136"/>
    </row>
    <row r="542" spans="1:14" ht="51" x14ac:dyDescent="0.2">
      <c r="A542" s="195" t="s">
        <v>481</v>
      </c>
      <c r="B542" s="167" t="s">
        <v>187</v>
      </c>
      <c r="C542" s="167" t="s">
        <v>150</v>
      </c>
      <c r="D542" s="167" t="s">
        <v>144</v>
      </c>
      <c r="E542" s="167" t="s">
        <v>482</v>
      </c>
      <c r="F542" s="167"/>
      <c r="G542" s="134">
        <f>G543+G544</f>
        <v>0</v>
      </c>
      <c r="H542" s="134">
        <f t="shared" ref="H542:M542" si="295">H543+H544</f>
        <v>700</v>
      </c>
      <c r="I542" s="134">
        <f t="shared" si="295"/>
        <v>700</v>
      </c>
      <c r="J542" s="134">
        <f t="shared" si="295"/>
        <v>0</v>
      </c>
      <c r="K542" s="134">
        <f t="shared" si="295"/>
        <v>700</v>
      </c>
      <c r="L542" s="134">
        <f t="shared" si="295"/>
        <v>700</v>
      </c>
      <c r="M542" s="134">
        <f t="shared" si="295"/>
        <v>700</v>
      </c>
      <c r="N542" s="136"/>
    </row>
    <row r="543" spans="1:14" ht="51" x14ac:dyDescent="0.2">
      <c r="A543" s="95" t="s">
        <v>101</v>
      </c>
      <c r="B543" s="132" t="s">
        <v>187</v>
      </c>
      <c r="C543" s="132" t="s">
        <v>150</v>
      </c>
      <c r="D543" s="132" t="s">
        <v>144</v>
      </c>
      <c r="E543" s="132" t="s">
        <v>482</v>
      </c>
      <c r="F543" s="132" t="s">
        <v>102</v>
      </c>
      <c r="G543" s="134"/>
      <c r="H543" s="134">
        <v>100</v>
      </c>
      <c r="I543" s="134">
        <f>G543+H543</f>
        <v>100</v>
      </c>
      <c r="J543" s="134"/>
      <c r="K543" s="134">
        <v>100</v>
      </c>
      <c r="L543" s="134">
        <f>J543++K543</f>
        <v>100</v>
      </c>
      <c r="M543" s="134">
        <v>100</v>
      </c>
      <c r="N543" s="136"/>
    </row>
    <row r="544" spans="1:14" ht="38.25" x14ac:dyDescent="0.2">
      <c r="A544" s="95" t="s">
        <v>103</v>
      </c>
      <c r="B544" s="167" t="s">
        <v>187</v>
      </c>
      <c r="C544" s="167" t="s">
        <v>150</v>
      </c>
      <c r="D544" s="167" t="s">
        <v>144</v>
      </c>
      <c r="E544" s="167" t="s">
        <v>482</v>
      </c>
      <c r="F544" s="167" t="s">
        <v>104</v>
      </c>
      <c r="G544" s="134"/>
      <c r="H544" s="134">
        <v>600</v>
      </c>
      <c r="I544" s="134">
        <f>G544+H544</f>
        <v>600</v>
      </c>
      <c r="J544" s="134"/>
      <c r="K544" s="134">
        <v>600</v>
      </c>
      <c r="L544" s="134">
        <f>J544++K544</f>
        <v>600</v>
      </c>
      <c r="M544" s="134">
        <v>600</v>
      </c>
      <c r="N544" s="136"/>
    </row>
    <row r="545" spans="1:25" s="151" customFormat="1" x14ac:dyDescent="0.2">
      <c r="A545" s="115" t="s">
        <v>371</v>
      </c>
      <c r="B545" s="147" t="s">
        <v>372</v>
      </c>
      <c r="C545" s="147" t="s">
        <v>373</v>
      </c>
      <c r="D545" s="147" t="s">
        <v>373</v>
      </c>
      <c r="E545" s="147" t="s">
        <v>374</v>
      </c>
      <c r="F545" s="147" t="s">
        <v>372</v>
      </c>
      <c r="G545" s="149">
        <v>8323.75</v>
      </c>
      <c r="H545" s="149">
        <v>-8323.75</v>
      </c>
      <c r="I545" s="149">
        <f t="shared" si="285"/>
        <v>0</v>
      </c>
      <c r="J545" s="149">
        <v>17163.09</v>
      </c>
      <c r="K545" s="149">
        <v>-8610.66</v>
      </c>
      <c r="L545" s="149">
        <f t="shared" si="286"/>
        <v>8552.43</v>
      </c>
      <c r="M545" s="149">
        <v>17636.5</v>
      </c>
      <c r="N545" s="136">
        <f t="shared" si="293"/>
        <v>-9084.07</v>
      </c>
    </row>
    <row r="546" spans="1:25" s="169" customFormat="1" ht="13.5" customHeight="1" thickBot="1" x14ac:dyDescent="0.25">
      <c r="A546" s="209" t="s">
        <v>375</v>
      </c>
      <c r="B546" s="210"/>
      <c r="C546" s="210"/>
      <c r="D546" s="210"/>
      <c r="E546" s="210"/>
      <c r="F546" s="210"/>
      <c r="G546" s="212">
        <f t="shared" ref="G546:M546" si="296">G10+G122+G187+G474+G545</f>
        <v>332949.81</v>
      </c>
      <c r="H546" s="212">
        <f t="shared" si="296"/>
        <v>20931.383000000005</v>
      </c>
      <c r="I546" s="212">
        <f t="shared" si="296"/>
        <v>353881.19300000003</v>
      </c>
      <c r="J546" s="212">
        <f t="shared" si="296"/>
        <v>343019.37000000005</v>
      </c>
      <c r="K546" s="212">
        <f t="shared" si="296"/>
        <v>-9474.6069999999982</v>
      </c>
      <c r="L546" s="212">
        <f t="shared" si="296"/>
        <v>333544.76299999998</v>
      </c>
      <c r="M546" s="212">
        <f t="shared" si="296"/>
        <v>335093.46300000005</v>
      </c>
      <c r="N546" s="136">
        <f t="shared" si="293"/>
        <v>-1548.7000000000698</v>
      </c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</row>
    <row r="547" spans="1:25" s="170" customFormat="1" ht="13.5" customHeight="1" thickBot="1" x14ac:dyDescent="0.25">
      <c r="A547" s="213"/>
      <c r="B547" s="214"/>
      <c r="C547" s="214"/>
      <c r="D547" s="214"/>
      <c r="E547" s="214"/>
      <c r="F547" s="214"/>
      <c r="G547" s="216">
        <v>332949.8</v>
      </c>
      <c r="H547" s="216"/>
      <c r="I547" s="217">
        <f>353381.19</f>
        <v>353381.19</v>
      </c>
      <c r="J547" s="216"/>
      <c r="K547" s="216"/>
      <c r="L547" s="218">
        <v>333544.76</v>
      </c>
      <c r="M547" s="216">
        <v>335093.46000000002</v>
      </c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</row>
    <row r="548" spans="1:25" x14ac:dyDescent="0.2">
      <c r="A548" s="219"/>
      <c r="B548" s="133"/>
      <c r="C548" s="133"/>
      <c r="D548" s="133"/>
      <c r="E548" s="133"/>
      <c r="F548" s="133"/>
      <c r="G548" s="220">
        <f>G546-G547</f>
        <v>1.0000000009313226E-2</v>
      </c>
      <c r="H548" s="220"/>
      <c r="I548" s="220">
        <f>I546-I547</f>
        <v>500.00300000002608</v>
      </c>
      <c r="J548" s="220"/>
      <c r="K548" s="220"/>
      <c r="L548" s="220">
        <f>L546-L547</f>
        <v>2.9999999678693712E-3</v>
      </c>
      <c r="M548" s="220">
        <f>M546-M547</f>
        <v>3.0000000260770321E-3</v>
      </c>
    </row>
    <row r="549" spans="1:25" ht="25.5" customHeight="1" x14ac:dyDescent="0.2">
      <c r="A549" s="221"/>
      <c r="B549" s="133"/>
      <c r="C549" s="133"/>
      <c r="D549" s="133"/>
      <c r="E549" s="133"/>
      <c r="F549" s="133"/>
      <c r="G549" s="134"/>
      <c r="H549" s="134"/>
      <c r="I549" s="134"/>
      <c r="J549" s="134"/>
      <c r="K549" s="134"/>
      <c r="L549" s="134"/>
      <c r="M549" s="134"/>
    </row>
    <row r="550" spans="1:25" ht="15.75" customHeight="1" x14ac:dyDescent="0.2">
      <c r="A550" s="254" t="s">
        <v>376</v>
      </c>
      <c r="B550" s="255"/>
      <c r="C550" s="255"/>
      <c r="D550" s="255"/>
      <c r="E550" s="255"/>
      <c r="F550" s="256"/>
      <c r="G550" s="134"/>
      <c r="H550" s="134"/>
      <c r="I550" s="134"/>
      <c r="J550" s="134"/>
      <c r="K550" s="134"/>
      <c r="L550" s="134"/>
      <c r="M550" s="134"/>
    </row>
    <row r="551" spans="1:25" ht="13.5" thickBot="1" x14ac:dyDescent="0.25">
      <c r="A551" s="171"/>
      <c r="B551" s="133"/>
      <c r="C551" s="133"/>
      <c r="D551" s="133"/>
      <c r="E551" s="133"/>
      <c r="F551" s="133"/>
      <c r="G551" s="134"/>
      <c r="H551" s="134"/>
      <c r="I551" s="134"/>
      <c r="J551" s="134"/>
      <c r="K551" s="134"/>
      <c r="L551" s="134"/>
      <c r="M551" s="134"/>
    </row>
    <row r="552" spans="1:25" ht="13.5" thickBot="1" x14ac:dyDescent="0.25">
      <c r="A552" s="166"/>
      <c r="E552" s="172">
        <f>SUM(G553:G562)</f>
        <v>30743.75</v>
      </c>
      <c r="F552" s="222" t="s">
        <v>144</v>
      </c>
      <c r="G552" s="134">
        <f t="shared" ref="G552:M552" si="297">G123+G188+G475</f>
        <v>30743.75</v>
      </c>
      <c r="H552" s="134">
        <f t="shared" si="297"/>
        <v>1386.4830000000015</v>
      </c>
      <c r="I552" s="134">
        <f t="shared" si="297"/>
        <v>32130.232999999997</v>
      </c>
      <c r="J552" s="134">
        <f t="shared" si="297"/>
        <v>28906.859999999997</v>
      </c>
      <c r="K552" s="134">
        <f t="shared" si="297"/>
        <v>-10251.846999999998</v>
      </c>
      <c r="L552" s="134">
        <f t="shared" si="297"/>
        <v>18655.013000000003</v>
      </c>
      <c r="M552" s="134">
        <f t="shared" si="297"/>
        <v>12311.133000000002</v>
      </c>
    </row>
    <row r="553" spans="1:25" x14ac:dyDescent="0.2">
      <c r="A553" s="166"/>
      <c r="E553" s="172"/>
      <c r="F553" s="223" t="s">
        <v>377</v>
      </c>
      <c r="G553" s="134">
        <f t="shared" ref="G553:M553" si="298">G189</f>
        <v>1264.54</v>
      </c>
      <c r="H553" s="134">
        <f t="shared" si="298"/>
        <v>-1264.54</v>
      </c>
      <c r="I553" s="134">
        <f t="shared" si="298"/>
        <v>0</v>
      </c>
      <c r="J553" s="134">
        <f t="shared" si="298"/>
        <v>1264.54</v>
      </c>
      <c r="K553" s="134">
        <f t="shared" si="298"/>
        <v>-1264.54</v>
      </c>
      <c r="L553" s="134">
        <f t="shared" si="298"/>
        <v>0</v>
      </c>
      <c r="M553" s="134">
        <f t="shared" si="298"/>
        <v>0</v>
      </c>
    </row>
    <row r="554" spans="1:25" x14ac:dyDescent="0.2">
      <c r="A554" s="166"/>
      <c r="F554" s="132" t="s">
        <v>378</v>
      </c>
      <c r="G554" s="134">
        <f t="shared" ref="G554:M554" si="299">G193</f>
        <v>1443.62</v>
      </c>
      <c r="H554" s="134">
        <f t="shared" si="299"/>
        <v>-40.970000000000027</v>
      </c>
      <c r="I554" s="134">
        <f t="shared" si="299"/>
        <v>1402.6499999999999</v>
      </c>
      <c r="J554" s="134">
        <f t="shared" si="299"/>
        <v>520.75</v>
      </c>
      <c r="K554" s="134">
        <f t="shared" si="299"/>
        <v>-485.82</v>
      </c>
      <c r="L554" s="134">
        <f t="shared" si="299"/>
        <v>34.930000000000007</v>
      </c>
      <c r="M554" s="134">
        <f t="shared" si="299"/>
        <v>0</v>
      </c>
    </row>
    <row r="555" spans="1:25" x14ac:dyDescent="0.2">
      <c r="F555" s="132" t="s">
        <v>379</v>
      </c>
      <c r="G555" s="134">
        <f t="shared" ref="G555:M555" si="300">G203+G124+G476</f>
        <v>16274.19</v>
      </c>
      <c r="H555" s="134">
        <f t="shared" si="300"/>
        <v>-1312.5799999999995</v>
      </c>
      <c r="I555" s="134">
        <f t="shared" si="300"/>
        <v>14961.61</v>
      </c>
      <c r="J555" s="134">
        <f t="shared" si="300"/>
        <v>14868.669999999998</v>
      </c>
      <c r="K555" s="134">
        <f t="shared" si="300"/>
        <v>-11174.089999999998</v>
      </c>
      <c r="L555" s="134">
        <f t="shared" si="300"/>
        <v>3694.5800000000008</v>
      </c>
      <c r="M555" s="134">
        <f t="shared" si="300"/>
        <v>1089.79</v>
      </c>
    </row>
    <row r="556" spans="1:25" ht="15" customHeight="1" x14ac:dyDescent="0.2">
      <c r="F556" s="132" t="s">
        <v>380</v>
      </c>
      <c r="G556" s="134"/>
      <c r="H556" s="134"/>
      <c r="I556" s="134"/>
      <c r="J556" s="134"/>
      <c r="K556" s="134"/>
      <c r="L556" s="134"/>
      <c r="M556" s="134"/>
    </row>
    <row r="557" spans="1:25" x14ac:dyDescent="0.2">
      <c r="F557" s="132" t="s">
        <v>381</v>
      </c>
      <c r="G557" s="134">
        <f t="shared" ref="G557:M557" si="301">G233+G127</f>
        <v>4785.01</v>
      </c>
      <c r="H557" s="134">
        <f t="shared" si="301"/>
        <v>-365.88</v>
      </c>
      <c r="I557" s="134">
        <f t="shared" si="301"/>
        <v>4419.1299999999992</v>
      </c>
      <c r="J557" s="134">
        <f t="shared" si="301"/>
        <v>4785.01</v>
      </c>
      <c r="K557" s="134">
        <f t="shared" si="301"/>
        <v>-1080.8499999999999</v>
      </c>
      <c r="L557" s="134">
        <f t="shared" si="301"/>
        <v>3704.16</v>
      </c>
      <c r="M557" s="134">
        <f t="shared" si="301"/>
        <v>0</v>
      </c>
    </row>
    <row r="558" spans="1:25" x14ac:dyDescent="0.2">
      <c r="F558" s="132" t="s">
        <v>382</v>
      </c>
      <c r="G558" s="134"/>
      <c r="H558" s="134"/>
      <c r="I558" s="134"/>
      <c r="J558" s="134"/>
      <c r="K558" s="134"/>
      <c r="L558" s="134"/>
      <c r="M558" s="134"/>
    </row>
    <row r="559" spans="1:25" ht="15" customHeight="1" x14ac:dyDescent="0.2">
      <c r="F559" s="132" t="s">
        <v>383</v>
      </c>
      <c r="G559" s="134">
        <f t="shared" ref="G559:M559" si="302">G135</f>
        <v>333</v>
      </c>
      <c r="H559" s="134">
        <f t="shared" si="302"/>
        <v>147</v>
      </c>
      <c r="I559" s="134">
        <f t="shared" si="302"/>
        <v>480</v>
      </c>
      <c r="J559" s="134">
        <f t="shared" si="302"/>
        <v>333</v>
      </c>
      <c r="K559" s="134">
        <f t="shared" si="302"/>
        <v>147</v>
      </c>
      <c r="L559" s="134">
        <f t="shared" si="302"/>
        <v>480</v>
      </c>
      <c r="M559" s="134">
        <f t="shared" si="302"/>
        <v>480</v>
      </c>
    </row>
    <row r="560" spans="1:25" ht="15" customHeight="1" x14ac:dyDescent="0.2">
      <c r="F560" s="132" t="s">
        <v>384</v>
      </c>
      <c r="G560" s="134"/>
      <c r="H560" s="134"/>
      <c r="I560" s="134"/>
      <c r="J560" s="134"/>
      <c r="K560" s="134"/>
      <c r="L560" s="134"/>
      <c r="M560" s="134"/>
    </row>
    <row r="561" spans="5:13" x14ac:dyDescent="0.2">
      <c r="F561" s="132" t="s">
        <v>385</v>
      </c>
      <c r="G561" s="134">
        <f t="shared" ref="G561:M561" si="303">G139+G239</f>
        <v>6643.3899999999994</v>
      </c>
      <c r="H561" s="134">
        <f t="shared" si="303"/>
        <v>4223.4530000000013</v>
      </c>
      <c r="I561" s="134">
        <f t="shared" si="303"/>
        <v>10866.843000000001</v>
      </c>
      <c r="J561" s="134">
        <f t="shared" si="303"/>
        <v>7134.8899999999994</v>
      </c>
      <c r="K561" s="134">
        <f t="shared" si="303"/>
        <v>3606.4530000000013</v>
      </c>
      <c r="L561" s="134">
        <f t="shared" si="303"/>
        <v>10741.343000000001</v>
      </c>
      <c r="M561" s="134">
        <f t="shared" si="303"/>
        <v>10741.343000000001</v>
      </c>
    </row>
    <row r="562" spans="5:13" ht="15.75" customHeight="1" thickBot="1" x14ac:dyDescent="0.25">
      <c r="F562" s="167" t="s">
        <v>386</v>
      </c>
      <c r="G562" s="134"/>
      <c r="H562" s="134"/>
      <c r="I562" s="134"/>
      <c r="J562" s="134"/>
      <c r="K562" s="134"/>
      <c r="L562" s="134"/>
      <c r="M562" s="134"/>
    </row>
    <row r="563" spans="5:13" ht="13.5" thickBot="1" x14ac:dyDescent="0.25">
      <c r="E563" s="172">
        <f>SUM(G564)</f>
        <v>605.6</v>
      </c>
      <c r="F563" s="224" t="s">
        <v>42</v>
      </c>
      <c r="G563" s="134">
        <f t="shared" ref="G563:M564" si="304">G147+G167</f>
        <v>605.6</v>
      </c>
      <c r="H563" s="134">
        <f t="shared" si="304"/>
        <v>-101.20000000000005</v>
      </c>
      <c r="I563" s="134">
        <f t="shared" si="304"/>
        <v>504.4</v>
      </c>
      <c r="J563" s="134">
        <f t="shared" si="304"/>
        <v>606.9</v>
      </c>
      <c r="K563" s="134">
        <f t="shared" si="304"/>
        <v>-101.39999999999998</v>
      </c>
      <c r="L563" s="134">
        <f t="shared" si="304"/>
        <v>505.5</v>
      </c>
      <c r="M563" s="134">
        <f t="shared" si="304"/>
        <v>505.5</v>
      </c>
    </row>
    <row r="564" spans="5:13" ht="13.5" thickBot="1" x14ac:dyDescent="0.25">
      <c r="F564" s="173" t="s">
        <v>387</v>
      </c>
      <c r="G564" s="134">
        <f t="shared" si="304"/>
        <v>605.6</v>
      </c>
      <c r="H564" s="134">
        <f t="shared" si="304"/>
        <v>-101.20000000000005</v>
      </c>
      <c r="I564" s="134">
        <f t="shared" si="304"/>
        <v>504.4</v>
      </c>
      <c r="J564" s="134">
        <f t="shared" si="304"/>
        <v>606.9</v>
      </c>
      <c r="K564" s="134">
        <f t="shared" si="304"/>
        <v>-101.39999999999998</v>
      </c>
      <c r="L564" s="134">
        <f t="shared" si="304"/>
        <v>505.5</v>
      </c>
      <c r="M564" s="134">
        <f t="shared" si="304"/>
        <v>505.5</v>
      </c>
    </row>
    <row r="565" spans="5:13" ht="13.5" thickBot="1" x14ac:dyDescent="0.25">
      <c r="E565" s="172">
        <f>SUM(G566:G567)</f>
        <v>590</v>
      </c>
      <c r="F565" s="222" t="s">
        <v>170</v>
      </c>
      <c r="G565" s="134">
        <f t="shared" ref="G565:M566" si="305">G293</f>
        <v>590</v>
      </c>
      <c r="H565" s="134">
        <f t="shared" si="305"/>
        <v>154.07999999999998</v>
      </c>
      <c r="I565" s="134">
        <f t="shared" si="305"/>
        <v>744.08</v>
      </c>
      <c r="J565" s="134">
        <f t="shared" si="305"/>
        <v>575</v>
      </c>
      <c r="K565" s="134">
        <f t="shared" si="305"/>
        <v>85</v>
      </c>
      <c r="L565" s="134">
        <f t="shared" si="305"/>
        <v>660</v>
      </c>
      <c r="M565" s="134">
        <f t="shared" si="305"/>
        <v>660</v>
      </c>
    </row>
    <row r="566" spans="5:13" x14ac:dyDescent="0.2">
      <c r="F566" s="132" t="s">
        <v>388</v>
      </c>
      <c r="G566" s="134">
        <f t="shared" si="305"/>
        <v>565</v>
      </c>
      <c r="H566" s="134">
        <f t="shared" si="305"/>
        <v>94.08</v>
      </c>
      <c r="I566" s="134">
        <f t="shared" si="305"/>
        <v>659.08</v>
      </c>
      <c r="J566" s="134">
        <f t="shared" si="305"/>
        <v>575</v>
      </c>
      <c r="K566" s="134">
        <f t="shared" si="305"/>
        <v>0</v>
      </c>
      <c r="L566" s="134">
        <f t="shared" si="305"/>
        <v>575</v>
      </c>
      <c r="M566" s="134">
        <f t="shared" si="305"/>
        <v>575</v>
      </c>
    </row>
    <row r="567" spans="5:13" ht="13.5" thickBot="1" x14ac:dyDescent="0.25">
      <c r="F567" s="176" t="s">
        <v>389</v>
      </c>
      <c r="G567" s="134">
        <f t="shared" ref="G567:M567" si="306">G298</f>
        <v>25</v>
      </c>
      <c r="H567" s="134">
        <f t="shared" si="306"/>
        <v>60</v>
      </c>
      <c r="I567" s="134">
        <f t="shared" si="306"/>
        <v>85</v>
      </c>
      <c r="J567" s="134">
        <f t="shared" si="306"/>
        <v>0</v>
      </c>
      <c r="K567" s="134">
        <f t="shared" si="306"/>
        <v>85</v>
      </c>
      <c r="L567" s="134">
        <f t="shared" si="306"/>
        <v>85</v>
      </c>
      <c r="M567" s="134">
        <f t="shared" si="306"/>
        <v>85</v>
      </c>
    </row>
    <row r="568" spans="5:13" ht="13.5" thickBot="1" x14ac:dyDescent="0.25">
      <c r="E568" s="172">
        <f>SUM(G569:G570)</f>
        <v>2787.11</v>
      </c>
      <c r="F568" s="225" t="s">
        <v>114</v>
      </c>
      <c r="G568" s="134">
        <f t="shared" ref="G568:M568" si="307">G151+G313</f>
        <v>2787.11</v>
      </c>
      <c r="H568" s="134">
        <f t="shared" si="307"/>
        <v>566.64999999999986</v>
      </c>
      <c r="I568" s="134">
        <f t="shared" si="307"/>
        <v>3353.76</v>
      </c>
      <c r="J568" s="134">
        <f t="shared" si="307"/>
        <v>2127.11</v>
      </c>
      <c r="K568" s="134">
        <f t="shared" si="307"/>
        <v>726.64999999999986</v>
      </c>
      <c r="L568" s="134">
        <f t="shared" si="307"/>
        <v>2853.76</v>
      </c>
      <c r="M568" s="134">
        <f t="shared" si="307"/>
        <v>2853.76</v>
      </c>
    </row>
    <row r="569" spans="5:13" x14ac:dyDescent="0.2">
      <c r="F569" s="177" t="s">
        <v>390</v>
      </c>
      <c r="G569" s="134">
        <f t="shared" ref="G569:M569" si="308">G314</f>
        <v>660</v>
      </c>
      <c r="H569" s="134">
        <f t="shared" si="308"/>
        <v>-10</v>
      </c>
      <c r="I569" s="134">
        <f t="shared" si="308"/>
        <v>650</v>
      </c>
      <c r="J569" s="134">
        <f t="shared" si="308"/>
        <v>0</v>
      </c>
      <c r="K569" s="134">
        <f t="shared" si="308"/>
        <v>150</v>
      </c>
      <c r="L569" s="134">
        <f t="shared" si="308"/>
        <v>150</v>
      </c>
      <c r="M569" s="134">
        <f t="shared" si="308"/>
        <v>150</v>
      </c>
    </row>
    <row r="570" spans="5:13" ht="13.5" thickBot="1" x14ac:dyDescent="0.25">
      <c r="F570" s="167" t="s">
        <v>391</v>
      </c>
      <c r="G570" s="134">
        <f t="shared" ref="G570:M570" si="309">G152+G321</f>
        <v>2127.11</v>
      </c>
      <c r="H570" s="134">
        <f t="shared" si="309"/>
        <v>576.64999999999986</v>
      </c>
      <c r="I570" s="134">
        <f t="shared" si="309"/>
        <v>2703.76</v>
      </c>
      <c r="J570" s="134">
        <f t="shared" si="309"/>
        <v>2127.11</v>
      </c>
      <c r="K570" s="134">
        <f t="shared" si="309"/>
        <v>576.64999999999986</v>
      </c>
      <c r="L570" s="134">
        <f t="shared" si="309"/>
        <v>2703.76</v>
      </c>
      <c r="M570" s="134">
        <f t="shared" si="309"/>
        <v>2703.76</v>
      </c>
    </row>
    <row r="571" spans="5:13" ht="13.5" thickBot="1" x14ac:dyDescent="0.25">
      <c r="E571" s="179">
        <f>SUM(G572:G574)</f>
        <v>1582.15</v>
      </c>
      <c r="F571" s="222" t="s">
        <v>80</v>
      </c>
      <c r="G571" s="134">
        <f t="shared" ref="G571:M571" si="310">G336</f>
        <v>1582.15</v>
      </c>
      <c r="H571" s="134">
        <f t="shared" si="310"/>
        <v>3249.09</v>
      </c>
      <c r="I571" s="134">
        <f t="shared" si="310"/>
        <v>4831.24</v>
      </c>
      <c r="J571" s="134">
        <f t="shared" si="310"/>
        <v>0</v>
      </c>
      <c r="K571" s="134">
        <f t="shared" si="310"/>
        <v>2365.44</v>
      </c>
      <c r="L571" s="134">
        <f t="shared" si="310"/>
        <v>2365.44</v>
      </c>
      <c r="M571" s="134">
        <f t="shared" si="310"/>
        <v>2365.44</v>
      </c>
    </row>
    <row r="572" spans="5:13" x14ac:dyDescent="0.2">
      <c r="F572" s="177" t="s">
        <v>392</v>
      </c>
      <c r="G572" s="134">
        <f>G337</f>
        <v>0</v>
      </c>
      <c r="H572" s="134">
        <f t="shared" ref="H572:M572" si="311">H337</f>
        <v>1500</v>
      </c>
      <c r="I572" s="134">
        <f t="shared" si="311"/>
        <v>1500</v>
      </c>
      <c r="J572" s="134">
        <f t="shared" si="311"/>
        <v>0</v>
      </c>
      <c r="K572" s="134">
        <f t="shared" si="311"/>
        <v>0</v>
      </c>
      <c r="L572" s="134">
        <f t="shared" si="311"/>
        <v>0</v>
      </c>
      <c r="M572" s="134">
        <f t="shared" si="311"/>
        <v>0</v>
      </c>
    </row>
    <row r="573" spans="5:13" x14ac:dyDescent="0.2">
      <c r="F573" s="132" t="s">
        <v>393</v>
      </c>
      <c r="G573" s="134">
        <f t="shared" ref="G573:M573" si="312">G342</f>
        <v>1582.15</v>
      </c>
      <c r="H573" s="134">
        <f t="shared" si="312"/>
        <v>783.29</v>
      </c>
      <c r="I573" s="134">
        <f t="shared" si="312"/>
        <v>2365.44</v>
      </c>
      <c r="J573" s="134">
        <f t="shared" si="312"/>
        <v>0</v>
      </c>
      <c r="K573" s="134">
        <f t="shared" si="312"/>
        <v>2365.44</v>
      </c>
      <c r="L573" s="134">
        <f t="shared" si="312"/>
        <v>2365.44</v>
      </c>
      <c r="M573" s="134">
        <f t="shared" si="312"/>
        <v>2365.44</v>
      </c>
    </row>
    <row r="574" spans="5:13" ht="13.5" thickBot="1" x14ac:dyDescent="0.25">
      <c r="F574" s="132" t="s">
        <v>394</v>
      </c>
      <c r="G574" s="134">
        <f t="shared" ref="G574:M574" si="313">G362</f>
        <v>0</v>
      </c>
      <c r="H574" s="134">
        <f t="shared" si="313"/>
        <v>965.8</v>
      </c>
      <c r="I574" s="134">
        <f t="shared" si="313"/>
        <v>965.8</v>
      </c>
      <c r="J574" s="134">
        <f t="shared" si="313"/>
        <v>0</v>
      </c>
      <c r="K574" s="134">
        <f t="shared" si="313"/>
        <v>0</v>
      </c>
      <c r="L574" s="134">
        <f t="shared" si="313"/>
        <v>0</v>
      </c>
      <c r="M574" s="134">
        <f t="shared" si="313"/>
        <v>0</v>
      </c>
    </row>
    <row r="575" spans="5:13" ht="13.5" thickBot="1" x14ac:dyDescent="0.25">
      <c r="E575" s="179">
        <f>SUM(G576:G580)</f>
        <v>216751.77999999997</v>
      </c>
      <c r="F575" s="222" t="s">
        <v>40</v>
      </c>
      <c r="G575" s="134">
        <f t="shared" ref="G575:M575" si="314">G11+G366+G480</f>
        <v>216751.77999999997</v>
      </c>
      <c r="H575" s="134">
        <f t="shared" si="314"/>
        <v>43615.72</v>
      </c>
      <c r="I575" s="134">
        <f t="shared" si="314"/>
        <v>260367.5</v>
      </c>
      <c r="J575" s="134">
        <f t="shared" si="314"/>
        <v>223537.59</v>
      </c>
      <c r="K575" s="134">
        <f t="shared" si="314"/>
        <v>26156.910000000003</v>
      </c>
      <c r="L575" s="134">
        <f t="shared" si="314"/>
        <v>249694.5</v>
      </c>
      <c r="M575" s="134">
        <f t="shared" si="314"/>
        <v>249694.5</v>
      </c>
    </row>
    <row r="576" spans="5:13" x14ac:dyDescent="0.2">
      <c r="F576" s="177" t="s">
        <v>395</v>
      </c>
      <c r="G576" s="134">
        <f t="shared" ref="G576:M576" si="315">G367+G12</f>
        <v>241.59</v>
      </c>
      <c r="H576" s="134">
        <f t="shared" si="315"/>
        <v>12941.51</v>
      </c>
      <c r="I576" s="134">
        <f t="shared" si="315"/>
        <v>13183.1</v>
      </c>
      <c r="J576" s="134">
        <f t="shared" si="315"/>
        <v>1000</v>
      </c>
      <c r="K576" s="134">
        <f t="shared" si="315"/>
        <v>11910.1</v>
      </c>
      <c r="L576" s="134">
        <f t="shared" si="315"/>
        <v>12910.1</v>
      </c>
      <c r="M576" s="134">
        <f t="shared" si="315"/>
        <v>12910.1</v>
      </c>
    </row>
    <row r="577" spans="5:13" x14ac:dyDescent="0.2">
      <c r="F577" s="132" t="s">
        <v>396</v>
      </c>
      <c r="G577" s="134">
        <f t="shared" ref="G577:M577" si="316">G374+G21</f>
        <v>204909.63999999998</v>
      </c>
      <c r="H577" s="134">
        <f t="shared" si="316"/>
        <v>30126.260000000006</v>
      </c>
      <c r="I577" s="134">
        <f t="shared" si="316"/>
        <v>235035.9</v>
      </c>
      <c r="J577" s="134">
        <f t="shared" si="316"/>
        <v>210860.31</v>
      </c>
      <c r="K577" s="134">
        <f t="shared" si="316"/>
        <v>13775.59</v>
      </c>
      <c r="L577" s="134">
        <f t="shared" si="316"/>
        <v>224635.9</v>
      </c>
      <c r="M577" s="134">
        <f t="shared" si="316"/>
        <v>224635.9</v>
      </c>
    </row>
    <row r="578" spans="5:13" x14ac:dyDescent="0.2">
      <c r="F578" s="132" t="s">
        <v>397</v>
      </c>
      <c r="G578" s="134">
        <f t="shared" ref="G578:M578" si="317">G66</f>
        <v>0</v>
      </c>
      <c r="H578" s="134">
        <f t="shared" si="317"/>
        <v>600</v>
      </c>
      <c r="I578" s="134">
        <f t="shared" si="317"/>
        <v>600</v>
      </c>
      <c r="J578" s="134">
        <f t="shared" si="317"/>
        <v>0</v>
      </c>
      <c r="K578" s="134">
        <f t="shared" si="317"/>
        <v>600</v>
      </c>
      <c r="L578" s="134">
        <f t="shared" si="317"/>
        <v>600</v>
      </c>
      <c r="M578" s="134">
        <f t="shared" si="317"/>
        <v>600</v>
      </c>
    </row>
    <row r="579" spans="5:13" x14ac:dyDescent="0.2">
      <c r="F579" s="132" t="s">
        <v>398</v>
      </c>
      <c r="G579" s="134">
        <f t="shared" ref="G579:M579" si="318">G481+G404+G70</f>
        <v>2159.4299999999998</v>
      </c>
      <c r="H579" s="134">
        <f t="shared" si="318"/>
        <v>1351.75</v>
      </c>
      <c r="I579" s="134">
        <f t="shared" si="318"/>
        <v>3511.1800000000003</v>
      </c>
      <c r="J579" s="134">
        <f t="shared" si="318"/>
        <v>2159.4299999999998</v>
      </c>
      <c r="K579" s="134">
        <f t="shared" si="318"/>
        <v>1351.75</v>
      </c>
      <c r="L579" s="134">
        <f t="shared" si="318"/>
        <v>3511.1800000000003</v>
      </c>
      <c r="M579" s="134">
        <f t="shared" si="318"/>
        <v>3511.1800000000003</v>
      </c>
    </row>
    <row r="580" spans="5:13" ht="13.5" thickBot="1" x14ac:dyDescent="0.25">
      <c r="F580" s="167" t="s">
        <v>399</v>
      </c>
      <c r="G580" s="134">
        <f t="shared" ref="G580:M580" si="319">G81</f>
        <v>9441.119999999999</v>
      </c>
      <c r="H580" s="134">
        <f t="shared" si="319"/>
        <v>-1403.8000000000002</v>
      </c>
      <c r="I580" s="134">
        <f t="shared" si="319"/>
        <v>8037.32</v>
      </c>
      <c r="J580" s="134">
        <f t="shared" si="319"/>
        <v>9517.85</v>
      </c>
      <c r="K580" s="134">
        <f t="shared" si="319"/>
        <v>-1480.5299999999997</v>
      </c>
      <c r="L580" s="134">
        <f t="shared" si="319"/>
        <v>8037.32</v>
      </c>
      <c r="M580" s="134">
        <f t="shared" si="319"/>
        <v>8037.32</v>
      </c>
    </row>
    <row r="581" spans="5:13" ht="13.5" thickBot="1" x14ac:dyDescent="0.25">
      <c r="E581" s="182">
        <f>SUM(G582:G584)</f>
        <v>10675.070000000002</v>
      </c>
      <c r="F581" s="222" t="s">
        <v>312</v>
      </c>
      <c r="G581" s="134">
        <f t="shared" ref="G581:M582" si="320">G490+G408</f>
        <v>10675.070000000002</v>
      </c>
      <c r="H581" s="134">
        <f t="shared" si="320"/>
        <v>3930.9399999999987</v>
      </c>
      <c r="I581" s="134">
        <f t="shared" si="320"/>
        <v>14606.009999999998</v>
      </c>
      <c r="J581" s="134">
        <f t="shared" si="320"/>
        <v>9656.4400000000023</v>
      </c>
      <c r="K581" s="134">
        <f t="shared" si="320"/>
        <v>4975.2699999999986</v>
      </c>
      <c r="L581" s="134">
        <f t="shared" si="320"/>
        <v>14631.71</v>
      </c>
      <c r="M581" s="134">
        <f t="shared" si="320"/>
        <v>14606.009999999998</v>
      </c>
    </row>
    <row r="582" spans="5:13" x14ac:dyDescent="0.2">
      <c r="F582" s="177" t="s">
        <v>400</v>
      </c>
      <c r="G582" s="134">
        <f t="shared" si="320"/>
        <v>7336.1600000000008</v>
      </c>
      <c r="H582" s="134">
        <f t="shared" si="320"/>
        <v>5565.8799999999983</v>
      </c>
      <c r="I582" s="134">
        <f t="shared" si="320"/>
        <v>12902.039999999999</v>
      </c>
      <c r="J582" s="134">
        <f t="shared" si="320"/>
        <v>6391.5400000000009</v>
      </c>
      <c r="K582" s="134">
        <f t="shared" si="320"/>
        <v>6510.4999999999982</v>
      </c>
      <c r="L582" s="134">
        <f t="shared" si="320"/>
        <v>12902.039999999999</v>
      </c>
      <c r="M582" s="134">
        <f t="shared" si="320"/>
        <v>12902.039999999999</v>
      </c>
    </row>
    <row r="583" spans="5:13" ht="15" customHeight="1" x14ac:dyDescent="0.2">
      <c r="F583" s="132" t="s">
        <v>401</v>
      </c>
      <c r="G583" s="134">
        <f t="shared" ref="G583:M583" si="321">G517+G413</f>
        <v>3338.9100000000003</v>
      </c>
      <c r="H583" s="134">
        <f t="shared" si="321"/>
        <v>-1634.94</v>
      </c>
      <c r="I583" s="134">
        <f t="shared" si="321"/>
        <v>1703.9700000000003</v>
      </c>
      <c r="J583" s="134">
        <f t="shared" si="321"/>
        <v>3264.9</v>
      </c>
      <c r="K583" s="134">
        <f t="shared" si="321"/>
        <v>-1535.2299999999998</v>
      </c>
      <c r="L583" s="134">
        <f t="shared" si="321"/>
        <v>1729.6700000000003</v>
      </c>
      <c r="M583" s="134">
        <f t="shared" si="321"/>
        <v>1703.97</v>
      </c>
    </row>
    <row r="584" spans="5:13" ht="15.75" customHeight="1" thickBot="1" x14ac:dyDescent="0.25">
      <c r="F584" s="167" t="s">
        <v>402</v>
      </c>
      <c r="G584" s="134"/>
      <c r="H584" s="134"/>
      <c r="I584" s="134"/>
      <c r="J584" s="134"/>
      <c r="K584" s="134"/>
      <c r="L584" s="134"/>
      <c r="M584" s="134"/>
    </row>
    <row r="585" spans="5:13" ht="13.5" thickBot="1" x14ac:dyDescent="0.25">
      <c r="E585" s="166">
        <f>G586</f>
        <v>390</v>
      </c>
      <c r="F585" s="222" t="s">
        <v>22</v>
      </c>
      <c r="G585" s="134">
        <f t="shared" ref="G585:M586" si="322">G417</f>
        <v>390</v>
      </c>
      <c r="H585" s="134">
        <f t="shared" si="322"/>
        <v>160</v>
      </c>
      <c r="I585" s="134">
        <f t="shared" si="322"/>
        <v>550</v>
      </c>
      <c r="J585" s="134">
        <f t="shared" si="322"/>
        <v>0</v>
      </c>
      <c r="K585" s="134">
        <f t="shared" si="322"/>
        <v>550</v>
      </c>
      <c r="L585" s="134">
        <f t="shared" si="322"/>
        <v>550</v>
      </c>
      <c r="M585" s="134">
        <f t="shared" si="322"/>
        <v>550</v>
      </c>
    </row>
    <row r="586" spans="5:13" x14ac:dyDescent="0.2">
      <c r="F586" s="167" t="s">
        <v>403</v>
      </c>
      <c r="G586" s="134">
        <f t="shared" si="322"/>
        <v>390</v>
      </c>
      <c r="H586" s="134">
        <f t="shared" si="322"/>
        <v>160</v>
      </c>
      <c r="I586" s="134">
        <f t="shared" si="322"/>
        <v>550</v>
      </c>
      <c r="J586" s="134">
        <f t="shared" si="322"/>
        <v>0</v>
      </c>
      <c r="K586" s="134">
        <f t="shared" si="322"/>
        <v>550</v>
      </c>
      <c r="L586" s="134">
        <f t="shared" si="322"/>
        <v>550</v>
      </c>
      <c r="M586" s="134">
        <f t="shared" si="322"/>
        <v>550</v>
      </c>
    </row>
    <row r="587" spans="5:13" ht="15.75" customHeight="1" thickBot="1" x14ac:dyDescent="0.25">
      <c r="F587" s="167" t="s">
        <v>404</v>
      </c>
      <c r="G587" s="134"/>
      <c r="H587" s="134"/>
      <c r="I587" s="134"/>
      <c r="J587" s="134"/>
      <c r="K587" s="134"/>
      <c r="L587" s="134"/>
      <c r="M587" s="134"/>
    </row>
    <row r="588" spans="5:13" ht="13.5" thickBot="1" x14ac:dyDescent="0.25">
      <c r="E588" s="166">
        <f>SUM(G589:G592)</f>
        <v>22173.5</v>
      </c>
      <c r="F588" s="222" t="s">
        <v>23</v>
      </c>
      <c r="G588" s="134">
        <f t="shared" ref="G588:M588" si="323">G527+G439+G105</f>
        <v>22173.5</v>
      </c>
      <c r="H588" s="134">
        <f t="shared" si="323"/>
        <v>-19129</v>
      </c>
      <c r="I588" s="134">
        <f t="shared" si="323"/>
        <v>3044.5</v>
      </c>
      <c r="J588" s="134">
        <f t="shared" si="323"/>
        <v>22166.5</v>
      </c>
      <c r="K588" s="134">
        <f t="shared" si="323"/>
        <v>-19319.560000000001</v>
      </c>
      <c r="L588" s="134">
        <f t="shared" si="323"/>
        <v>2846.94</v>
      </c>
      <c r="M588" s="134">
        <f t="shared" si="323"/>
        <v>2844.5</v>
      </c>
    </row>
    <row r="589" spans="5:13" x14ac:dyDescent="0.2">
      <c r="F589" s="177" t="s">
        <v>405</v>
      </c>
      <c r="G589" s="134">
        <f t="shared" ref="G589:M589" si="324">G440</f>
        <v>123</v>
      </c>
      <c r="H589" s="134">
        <f t="shared" si="324"/>
        <v>0</v>
      </c>
      <c r="I589" s="134">
        <f t="shared" si="324"/>
        <v>123</v>
      </c>
      <c r="J589" s="134">
        <f t="shared" si="324"/>
        <v>123</v>
      </c>
      <c r="K589" s="134">
        <f t="shared" si="324"/>
        <v>2.44</v>
      </c>
      <c r="L589" s="134">
        <f t="shared" si="324"/>
        <v>125.44</v>
      </c>
      <c r="M589" s="134">
        <f t="shared" si="324"/>
        <v>123</v>
      </c>
    </row>
    <row r="590" spans="5:13" x14ac:dyDescent="0.2">
      <c r="F590" s="132" t="s">
        <v>406</v>
      </c>
      <c r="G590" s="134">
        <f t="shared" ref="G590:M590" si="325">G443</f>
        <v>562.5</v>
      </c>
      <c r="H590" s="134">
        <f t="shared" si="325"/>
        <v>446.70000000000005</v>
      </c>
      <c r="I590" s="134">
        <f t="shared" si="325"/>
        <v>1009.2</v>
      </c>
      <c r="J590" s="134">
        <f t="shared" si="325"/>
        <v>562.5</v>
      </c>
      <c r="K590" s="134">
        <f t="shared" si="325"/>
        <v>246.70000000000005</v>
      </c>
      <c r="L590" s="134">
        <f t="shared" si="325"/>
        <v>809.2</v>
      </c>
      <c r="M590" s="134">
        <f t="shared" si="325"/>
        <v>809.2</v>
      </c>
    </row>
    <row r="591" spans="5:13" x14ac:dyDescent="0.2">
      <c r="F591" s="167" t="s">
        <v>407</v>
      </c>
      <c r="G591" s="134">
        <f t="shared" ref="G591:M591" si="326">G106</f>
        <v>21168</v>
      </c>
      <c r="H591" s="134">
        <f t="shared" si="326"/>
        <v>-19455.7</v>
      </c>
      <c r="I591" s="134">
        <f t="shared" si="326"/>
        <v>1712.3</v>
      </c>
      <c r="J591" s="134">
        <f t="shared" si="326"/>
        <v>21161</v>
      </c>
      <c r="K591" s="134">
        <f t="shared" si="326"/>
        <v>-19448.7</v>
      </c>
      <c r="L591" s="134">
        <f t="shared" si="326"/>
        <v>1712.3</v>
      </c>
      <c r="M591" s="134">
        <f t="shared" si="326"/>
        <v>1712.3</v>
      </c>
    </row>
    <row r="592" spans="5:13" ht="13.5" thickBot="1" x14ac:dyDescent="0.25">
      <c r="F592" s="167" t="s">
        <v>408</v>
      </c>
      <c r="G592" s="134">
        <f t="shared" ref="G592:M592" si="327">G528</f>
        <v>320</v>
      </c>
      <c r="H592" s="134">
        <f t="shared" si="327"/>
        <v>-120</v>
      </c>
      <c r="I592" s="134">
        <f t="shared" si="327"/>
        <v>200</v>
      </c>
      <c r="J592" s="134">
        <f t="shared" si="327"/>
        <v>320</v>
      </c>
      <c r="K592" s="134">
        <f t="shared" si="327"/>
        <v>-120</v>
      </c>
      <c r="L592" s="134">
        <f t="shared" si="327"/>
        <v>200</v>
      </c>
      <c r="M592" s="134">
        <f t="shared" si="327"/>
        <v>200</v>
      </c>
    </row>
    <row r="593" spans="5:13" ht="13.5" thickBot="1" x14ac:dyDescent="0.25">
      <c r="E593" s="166">
        <f>G594</f>
        <v>2001.3</v>
      </c>
      <c r="F593" s="226">
        <v>11</v>
      </c>
      <c r="G593" s="134">
        <f t="shared" ref="G593:M594" si="328">G535</f>
        <v>2001.3</v>
      </c>
      <c r="H593" s="134">
        <f t="shared" si="328"/>
        <v>-1301.3</v>
      </c>
      <c r="I593" s="134">
        <f t="shared" si="328"/>
        <v>700</v>
      </c>
      <c r="J593" s="134">
        <f t="shared" si="328"/>
        <v>2001.3</v>
      </c>
      <c r="K593" s="134">
        <f t="shared" si="328"/>
        <v>-1301.3</v>
      </c>
      <c r="L593" s="134">
        <f t="shared" si="328"/>
        <v>700</v>
      </c>
      <c r="M593" s="134">
        <f t="shared" si="328"/>
        <v>700</v>
      </c>
    </row>
    <row r="594" spans="5:13" ht="13.5" thickBot="1" x14ac:dyDescent="0.25">
      <c r="F594" s="174">
        <v>1101</v>
      </c>
      <c r="G594" s="134">
        <f t="shared" si="328"/>
        <v>2001.3</v>
      </c>
      <c r="H594" s="134">
        <f t="shared" si="328"/>
        <v>-1301.3</v>
      </c>
      <c r="I594" s="134">
        <f t="shared" si="328"/>
        <v>700</v>
      </c>
      <c r="J594" s="134">
        <f t="shared" si="328"/>
        <v>2001.3</v>
      </c>
      <c r="K594" s="134">
        <f t="shared" si="328"/>
        <v>-1301.3</v>
      </c>
      <c r="L594" s="134">
        <f t="shared" si="328"/>
        <v>700</v>
      </c>
      <c r="M594" s="134">
        <f t="shared" si="328"/>
        <v>700</v>
      </c>
    </row>
    <row r="595" spans="5:13" ht="13.5" thickBot="1" x14ac:dyDescent="0.25">
      <c r="E595" s="166">
        <f>G596</f>
        <v>1280.18</v>
      </c>
      <c r="F595" s="227">
        <v>12</v>
      </c>
      <c r="G595" s="134">
        <f t="shared" ref="G595:M596" si="329">G466</f>
        <v>1280.18</v>
      </c>
      <c r="H595" s="134">
        <f t="shared" si="329"/>
        <v>-116.83000000000015</v>
      </c>
      <c r="I595" s="134">
        <f t="shared" si="329"/>
        <v>1163.3499999999999</v>
      </c>
      <c r="J595" s="134">
        <f t="shared" si="329"/>
        <v>1280.18</v>
      </c>
      <c r="K595" s="134">
        <f t="shared" si="329"/>
        <v>-116.83000000000015</v>
      </c>
      <c r="L595" s="134">
        <f t="shared" si="329"/>
        <v>1163.3499999999999</v>
      </c>
      <c r="M595" s="134">
        <f t="shared" si="329"/>
        <v>0</v>
      </c>
    </row>
    <row r="596" spans="5:13" ht="13.5" thickBot="1" x14ac:dyDescent="0.25">
      <c r="F596" s="133">
        <v>1202</v>
      </c>
      <c r="G596" s="134">
        <f t="shared" si="329"/>
        <v>1280.18</v>
      </c>
      <c r="H596" s="134">
        <f t="shared" si="329"/>
        <v>-116.83000000000015</v>
      </c>
      <c r="I596" s="134">
        <f t="shared" si="329"/>
        <v>1163.3499999999999</v>
      </c>
      <c r="J596" s="134">
        <f t="shared" si="329"/>
        <v>1280.18</v>
      </c>
      <c r="K596" s="134">
        <f t="shared" si="329"/>
        <v>-116.83000000000015</v>
      </c>
      <c r="L596" s="134">
        <f t="shared" si="329"/>
        <v>1163.3499999999999</v>
      </c>
      <c r="M596" s="134">
        <f t="shared" si="329"/>
        <v>0</v>
      </c>
    </row>
    <row r="597" spans="5:13" ht="13.5" thickBot="1" x14ac:dyDescent="0.25">
      <c r="E597" s="166">
        <f>G598</f>
        <v>147.22</v>
      </c>
      <c r="F597" s="227">
        <v>13</v>
      </c>
      <c r="G597" s="134">
        <f t="shared" ref="G597:M598" si="330">G161</f>
        <v>147.22</v>
      </c>
      <c r="H597" s="134">
        <f t="shared" si="330"/>
        <v>52.78</v>
      </c>
      <c r="I597" s="134">
        <f t="shared" si="330"/>
        <v>200</v>
      </c>
      <c r="J597" s="134">
        <f t="shared" si="330"/>
        <v>100</v>
      </c>
      <c r="K597" s="134">
        <f t="shared" si="330"/>
        <v>100</v>
      </c>
      <c r="L597" s="134">
        <f t="shared" si="330"/>
        <v>200</v>
      </c>
      <c r="M597" s="134">
        <f t="shared" si="330"/>
        <v>200</v>
      </c>
    </row>
    <row r="598" spans="5:13" ht="13.5" thickBot="1" x14ac:dyDescent="0.25">
      <c r="F598" s="178">
        <v>1301</v>
      </c>
      <c r="G598" s="134">
        <f t="shared" si="330"/>
        <v>147.22</v>
      </c>
      <c r="H598" s="134">
        <f t="shared" si="330"/>
        <v>52.78</v>
      </c>
      <c r="I598" s="134">
        <f t="shared" si="330"/>
        <v>200</v>
      </c>
      <c r="J598" s="134">
        <f t="shared" si="330"/>
        <v>100</v>
      </c>
      <c r="K598" s="134">
        <f t="shared" si="330"/>
        <v>100</v>
      </c>
      <c r="L598" s="134">
        <f t="shared" si="330"/>
        <v>200</v>
      </c>
      <c r="M598" s="134">
        <f t="shared" si="330"/>
        <v>200</v>
      </c>
    </row>
    <row r="599" spans="5:13" ht="13.5" thickBot="1" x14ac:dyDescent="0.25">
      <c r="E599" s="166">
        <f>SUM(G600:G602)</f>
        <v>34898.399999999994</v>
      </c>
      <c r="F599" s="227">
        <v>14</v>
      </c>
      <c r="G599" s="134">
        <f t="shared" ref="G599:M600" si="331">G173</f>
        <v>34898.399999999994</v>
      </c>
      <c r="H599" s="134">
        <f t="shared" si="331"/>
        <v>-3212.2799999999988</v>
      </c>
      <c r="I599" s="134">
        <f t="shared" si="331"/>
        <v>31686.119999999995</v>
      </c>
      <c r="J599" s="134">
        <f t="shared" si="331"/>
        <v>34898.399999999994</v>
      </c>
      <c r="K599" s="134">
        <f t="shared" si="331"/>
        <v>-4732.2799999999988</v>
      </c>
      <c r="L599" s="134">
        <f t="shared" si="331"/>
        <v>30166.119999999995</v>
      </c>
      <c r="M599" s="134">
        <f t="shared" si="331"/>
        <v>30166.12</v>
      </c>
    </row>
    <row r="600" spans="5:13" x14ac:dyDescent="0.2">
      <c r="F600" s="178">
        <v>1401</v>
      </c>
      <c r="G600" s="134">
        <f t="shared" si="331"/>
        <v>34898.399999999994</v>
      </c>
      <c r="H600" s="134">
        <f t="shared" si="331"/>
        <v>-4732.2799999999988</v>
      </c>
      <c r="I600" s="134">
        <f t="shared" si="331"/>
        <v>30166.119999999995</v>
      </c>
      <c r="J600" s="134">
        <f t="shared" si="331"/>
        <v>34898.399999999994</v>
      </c>
      <c r="K600" s="134">
        <f t="shared" si="331"/>
        <v>-4732.2799999999988</v>
      </c>
      <c r="L600" s="134">
        <f t="shared" si="331"/>
        <v>30166.119999999995</v>
      </c>
      <c r="M600" s="134">
        <f t="shared" si="331"/>
        <v>30166.12</v>
      </c>
    </row>
    <row r="601" spans="5:13" ht="15" customHeight="1" x14ac:dyDescent="0.2">
      <c r="F601" s="133">
        <v>1402</v>
      </c>
      <c r="G601" s="134"/>
      <c r="H601" s="134"/>
      <c r="I601" s="134"/>
      <c r="J601" s="134"/>
      <c r="K601" s="134"/>
      <c r="L601" s="134"/>
      <c r="M601" s="134"/>
    </row>
    <row r="602" spans="5:13" x14ac:dyDescent="0.2">
      <c r="F602" s="168">
        <v>1403</v>
      </c>
      <c r="G602" s="134">
        <f>G184</f>
        <v>0</v>
      </c>
      <c r="H602" s="134">
        <f t="shared" ref="H602:M602" si="332">H184</f>
        <v>1520</v>
      </c>
      <c r="I602" s="134">
        <f t="shared" si="332"/>
        <v>1520</v>
      </c>
      <c r="J602" s="134">
        <f t="shared" si="332"/>
        <v>0</v>
      </c>
      <c r="K602" s="134">
        <f t="shared" si="332"/>
        <v>0</v>
      </c>
      <c r="L602" s="134">
        <f t="shared" si="332"/>
        <v>0</v>
      </c>
      <c r="M602" s="134">
        <f t="shared" si="332"/>
        <v>0</v>
      </c>
    </row>
    <row r="603" spans="5:13" x14ac:dyDescent="0.2">
      <c r="E603" s="166">
        <f>G603</f>
        <v>8323.75</v>
      </c>
      <c r="F603" s="133">
        <v>9999</v>
      </c>
      <c r="G603" s="134">
        <f>G545</f>
        <v>8323.75</v>
      </c>
      <c r="H603" s="134">
        <f t="shared" ref="H603:M603" si="333">H545</f>
        <v>-8323.75</v>
      </c>
      <c r="I603" s="134">
        <f t="shared" si="333"/>
        <v>0</v>
      </c>
      <c r="J603" s="134">
        <f t="shared" si="333"/>
        <v>17163.09</v>
      </c>
      <c r="K603" s="134">
        <f t="shared" si="333"/>
        <v>-8610.66</v>
      </c>
      <c r="L603" s="134">
        <f t="shared" si="333"/>
        <v>8552.43</v>
      </c>
      <c r="M603" s="134">
        <f t="shared" si="333"/>
        <v>17636.5</v>
      </c>
    </row>
    <row r="604" spans="5:13" ht="13.5" thickBot="1" x14ac:dyDescent="0.25">
      <c r="E604" s="172">
        <f>SUM(E552:E603)</f>
        <v>332949.80999999994</v>
      </c>
      <c r="F604" s="183" t="s">
        <v>409</v>
      </c>
      <c r="G604" s="134">
        <f>G552+G563+G565+G568+G571++G575+G581+G585+G588++G593++G595+G597+G599+G603</f>
        <v>332949.80999999994</v>
      </c>
      <c r="H604" s="134">
        <f t="shared" ref="H604:M604" si="334">H552+H563+H565+H568+H571++H575+H581+H585+H588++H593++H595+H597+H599+H603</f>
        <v>20931.383000000005</v>
      </c>
      <c r="I604" s="134">
        <f t="shared" si="334"/>
        <v>353881.19299999997</v>
      </c>
      <c r="J604" s="134">
        <f t="shared" si="334"/>
        <v>343019.37000000005</v>
      </c>
      <c r="K604" s="134">
        <f t="shared" si="334"/>
        <v>-9474.607</v>
      </c>
      <c r="L604" s="134">
        <f t="shared" si="334"/>
        <v>333544.76299999998</v>
      </c>
      <c r="M604" s="134">
        <f t="shared" si="334"/>
        <v>335093.46299999999</v>
      </c>
    </row>
    <row r="605" spans="5:13" ht="13.5" thickBot="1" x14ac:dyDescent="0.25">
      <c r="F605" s="185"/>
      <c r="G605" s="228">
        <f>G546-G604</f>
        <v>0</v>
      </c>
      <c r="H605" s="228">
        <f t="shared" ref="H605:M605" si="335">H546-H604</f>
        <v>0</v>
      </c>
      <c r="I605" s="228">
        <f t="shared" si="335"/>
        <v>0</v>
      </c>
      <c r="J605" s="228">
        <f t="shared" si="335"/>
        <v>0</v>
      </c>
      <c r="K605" s="228">
        <f t="shared" si="335"/>
        <v>0</v>
      </c>
      <c r="L605" s="228">
        <f t="shared" si="335"/>
        <v>0</v>
      </c>
      <c r="M605" s="228">
        <f t="shared" si="335"/>
        <v>0</v>
      </c>
    </row>
    <row r="606" spans="5:13" ht="13.5" thickBot="1" x14ac:dyDescent="0.25">
      <c r="F606" s="185"/>
      <c r="G606" s="186"/>
      <c r="H606" s="186"/>
      <c r="I606" s="229">
        <f>353381.19</f>
        <v>353381.19</v>
      </c>
      <c r="J606" s="216"/>
      <c r="K606" s="216"/>
      <c r="L606" s="218">
        <v>333544.76</v>
      </c>
      <c r="M606" s="216">
        <v>335093.46000000002</v>
      </c>
    </row>
    <row r="607" spans="5:13" x14ac:dyDescent="0.2">
      <c r="F607" s="185"/>
      <c r="G607" s="139">
        <f>G546-G604</f>
        <v>0</v>
      </c>
      <c r="I607" s="187">
        <f>I604-I606</f>
        <v>500.00299999996787</v>
      </c>
      <c r="L607" s="187">
        <f>L604-L606</f>
        <v>2.9999999678693712E-3</v>
      </c>
      <c r="M607" s="187">
        <f>M604-M606</f>
        <v>2.9999999678693712E-3</v>
      </c>
    </row>
    <row r="608" spans="5:13" x14ac:dyDescent="0.2">
      <c r="F608" s="185"/>
    </row>
    <row r="609" spans="1:13" x14ac:dyDescent="0.2">
      <c r="F609" s="185"/>
      <c r="G609" s="139">
        <f>G192+G196++G198+G202+G225+G227++G235+G274+G286+G296</f>
        <v>15115.07</v>
      </c>
    </row>
    <row r="610" spans="1:13" x14ac:dyDescent="0.2">
      <c r="F610" s="185"/>
    </row>
    <row r="611" spans="1:13" x14ac:dyDescent="0.2">
      <c r="F611" s="185"/>
    </row>
    <row r="614" spans="1:13" s="187" customFormat="1" x14ac:dyDescent="0.2">
      <c r="A614" s="100"/>
      <c r="B614" s="100"/>
      <c r="C614" s="100"/>
      <c r="D614" s="100"/>
      <c r="E614" s="100"/>
      <c r="F614" s="100"/>
      <c r="G614" s="139"/>
      <c r="H614" s="139"/>
      <c r="I614" s="139"/>
      <c r="J614" s="139"/>
      <c r="K614" s="139"/>
      <c r="L614" s="139"/>
      <c r="M614" s="139"/>
    </row>
    <row r="615" spans="1:13" s="187" customFormat="1" x14ac:dyDescent="0.2">
      <c r="A615" s="100"/>
      <c r="B615" s="100"/>
      <c r="C615" s="100"/>
      <c r="D615" s="100"/>
      <c r="E615" s="100"/>
      <c r="F615" s="100"/>
      <c r="G615" s="139"/>
      <c r="H615" s="139"/>
      <c r="I615" s="139"/>
      <c r="J615" s="139"/>
      <c r="K615" s="139"/>
      <c r="L615" s="139"/>
      <c r="M615" s="139"/>
    </row>
    <row r="616" spans="1:13" s="187" customFormat="1" x14ac:dyDescent="0.2">
      <c r="A616" s="100"/>
      <c r="B616" s="100"/>
      <c r="C616" s="100"/>
      <c r="D616" s="100"/>
      <c r="E616" s="100"/>
      <c r="F616" s="100"/>
      <c r="G616" s="139"/>
      <c r="H616" s="139"/>
      <c r="I616" s="139"/>
      <c r="J616" s="139"/>
      <c r="K616" s="139"/>
      <c r="L616" s="139"/>
      <c r="M616" s="139"/>
    </row>
    <row r="617" spans="1:13" s="187" customFormat="1" x14ac:dyDescent="0.2">
      <c r="A617" s="100"/>
      <c r="B617" s="100"/>
      <c r="C617" s="100"/>
      <c r="D617" s="100"/>
      <c r="E617" s="100"/>
      <c r="F617" s="100"/>
      <c r="G617" s="139"/>
      <c r="H617" s="139"/>
      <c r="I617" s="139"/>
      <c r="J617" s="139"/>
      <c r="K617" s="139"/>
      <c r="L617" s="139"/>
      <c r="M617" s="139"/>
    </row>
    <row r="618" spans="1:13" s="187" customFormat="1" x14ac:dyDescent="0.2">
      <c r="A618" s="100"/>
      <c r="B618" s="100"/>
      <c r="C618" s="100"/>
      <c r="D618" s="100"/>
      <c r="E618" s="100"/>
      <c r="F618" s="100"/>
      <c r="G618" s="139"/>
      <c r="H618" s="139"/>
      <c r="I618" s="139"/>
      <c r="J618" s="139"/>
      <c r="K618" s="139"/>
      <c r="L618" s="139"/>
      <c r="M618" s="139"/>
    </row>
    <row r="619" spans="1:13" s="187" customFormat="1" x14ac:dyDescent="0.2">
      <c r="A619" s="100"/>
      <c r="B619" s="100"/>
      <c r="C619" s="100"/>
      <c r="D619" s="100"/>
      <c r="E619" s="100"/>
      <c r="F619" s="100"/>
      <c r="G619" s="139"/>
      <c r="H619" s="139"/>
      <c r="I619" s="139"/>
      <c r="J619" s="139"/>
      <c r="K619" s="139"/>
      <c r="L619" s="139"/>
      <c r="M619" s="139"/>
    </row>
    <row r="620" spans="1:13" s="187" customFormat="1" x14ac:dyDescent="0.2">
      <c r="A620" s="100"/>
      <c r="B620" s="100"/>
      <c r="C620" s="100"/>
      <c r="D620" s="100"/>
      <c r="E620" s="100"/>
      <c r="F620" s="100"/>
      <c r="G620" s="139"/>
      <c r="H620" s="139"/>
      <c r="I620" s="139"/>
      <c r="J620" s="139"/>
      <c r="K620" s="139"/>
      <c r="L620" s="139"/>
      <c r="M620" s="139"/>
    </row>
    <row r="621" spans="1:13" s="187" customFormat="1" x14ac:dyDescent="0.2">
      <c r="A621" s="100"/>
      <c r="B621" s="100"/>
      <c r="C621" s="100"/>
      <c r="D621" s="100"/>
      <c r="E621" s="100"/>
      <c r="F621" s="100"/>
      <c r="G621" s="139"/>
      <c r="H621" s="139"/>
      <c r="I621" s="139"/>
      <c r="J621" s="139"/>
      <c r="K621" s="139"/>
      <c r="L621" s="139"/>
      <c r="M621" s="139"/>
    </row>
    <row r="622" spans="1:13" s="187" customFormat="1" x14ac:dyDescent="0.2">
      <c r="A622" s="100"/>
      <c r="B622" s="100"/>
      <c r="C622" s="100"/>
      <c r="D622" s="100"/>
      <c r="E622" s="100"/>
      <c r="F622" s="100"/>
      <c r="G622" s="139"/>
      <c r="H622" s="139"/>
      <c r="I622" s="139"/>
      <c r="J622" s="139"/>
      <c r="K622" s="139"/>
      <c r="L622" s="139"/>
      <c r="M622" s="139"/>
    </row>
    <row r="623" spans="1:13" s="187" customFormat="1" x14ac:dyDescent="0.2">
      <c r="A623" s="100"/>
      <c r="B623" s="100"/>
      <c r="C623" s="100"/>
      <c r="D623" s="100"/>
      <c r="E623" s="100"/>
      <c r="F623" s="100"/>
      <c r="G623" s="139"/>
      <c r="H623" s="139"/>
      <c r="I623" s="139"/>
      <c r="J623" s="139"/>
      <c r="K623" s="139"/>
      <c r="L623" s="139"/>
      <c r="M623" s="139"/>
    </row>
    <row r="624" spans="1:13" s="187" customFormat="1" x14ac:dyDescent="0.2">
      <c r="A624" s="100"/>
      <c r="B624" s="100"/>
      <c r="C624" s="100"/>
      <c r="D624" s="100"/>
      <c r="E624" s="100"/>
      <c r="F624" s="100"/>
      <c r="G624" s="139"/>
      <c r="H624" s="139"/>
      <c r="I624" s="139"/>
      <c r="J624" s="139"/>
      <c r="K624" s="139"/>
      <c r="L624" s="139"/>
      <c r="M624" s="139"/>
    </row>
    <row r="625" spans="1:13" s="187" customFormat="1" x14ac:dyDescent="0.2">
      <c r="A625" s="100"/>
      <c r="B625" s="100"/>
      <c r="C625" s="100"/>
      <c r="D625" s="100"/>
      <c r="E625" s="100"/>
      <c r="F625" s="100"/>
      <c r="G625" s="139"/>
      <c r="H625" s="139"/>
      <c r="I625" s="139"/>
      <c r="J625" s="139"/>
      <c r="K625" s="139"/>
      <c r="L625" s="139"/>
      <c r="M625" s="139"/>
    </row>
    <row r="626" spans="1:13" s="187" customFormat="1" x14ac:dyDescent="0.2">
      <c r="A626" s="100"/>
      <c r="B626" s="100"/>
      <c r="C626" s="100"/>
      <c r="D626" s="100"/>
      <c r="E626" s="100"/>
      <c r="F626" s="100"/>
      <c r="G626" s="139"/>
      <c r="H626" s="139"/>
      <c r="I626" s="139"/>
      <c r="J626" s="139"/>
      <c r="K626" s="139"/>
      <c r="L626" s="139"/>
      <c r="M626" s="139"/>
    </row>
    <row r="627" spans="1:13" s="187" customFormat="1" x14ac:dyDescent="0.2">
      <c r="A627" s="100"/>
      <c r="B627" s="100"/>
      <c r="C627" s="100"/>
      <c r="D627" s="100"/>
      <c r="E627" s="100"/>
      <c r="F627" s="100"/>
      <c r="G627" s="139"/>
      <c r="H627" s="139"/>
      <c r="I627" s="139"/>
      <c r="J627" s="139"/>
      <c r="K627" s="139"/>
      <c r="L627" s="139"/>
      <c r="M627" s="139"/>
    </row>
    <row r="628" spans="1:13" s="187" customFormat="1" x14ac:dyDescent="0.2">
      <c r="A628" s="100"/>
      <c r="B628" s="100"/>
      <c r="C628" s="100"/>
      <c r="D628" s="100"/>
      <c r="E628" s="100"/>
      <c r="F628" s="100"/>
      <c r="G628" s="139"/>
      <c r="H628" s="139"/>
      <c r="I628" s="139"/>
      <c r="J628" s="139"/>
      <c r="K628" s="139"/>
      <c r="L628" s="139"/>
      <c r="M628" s="139"/>
    </row>
    <row r="629" spans="1:13" s="187" customFormat="1" x14ac:dyDescent="0.2">
      <c r="A629" s="100"/>
      <c r="B629" s="100"/>
      <c r="C629" s="100"/>
      <c r="D629" s="100"/>
      <c r="E629" s="100"/>
      <c r="F629" s="100"/>
      <c r="G629" s="139"/>
      <c r="H629" s="139"/>
      <c r="I629" s="139"/>
      <c r="J629" s="139"/>
      <c r="K629" s="139"/>
      <c r="L629" s="139"/>
      <c r="M629" s="139"/>
    </row>
    <row r="630" spans="1:13" s="187" customFormat="1" x14ac:dyDescent="0.2">
      <c r="A630" s="100"/>
      <c r="B630" s="100"/>
      <c r="C630" s="100"/>
      <c r="D630" s="100"/>
      <c r="E630" s="100"/>
      <c r="F630" s="100"/>
      <c r="G630" s="139"/>
      <c r="H630" s="139"/>
      <c r="I630" s="139"/>
      <c r="J630" s="139"/>
      <c r="K630" s="139"/>
      <c r="L630" s="139"/>
      <c r="M630" s="139"/>
    </row>
    <row r="631" spans="1:13" s="187" customFormat="1" x14ac:dyDescent="0.2">
      <c r="A631" s="100"/>
      <c r="B631" s="100"/>
      <c r="C631" s="100"/>
      <c r="D631" s="100"/>
      <c r="E631" s="100"/>
      <c r="F631" s="100"/>
      <c r="G631" s="139"/>
      <c r="H631" s="139"/>
      <c r="I631" s="139"/>
      <c r="J631" s="139"/>
      <c r="K631" s="139"/>
      <c r="L631" s="139"/>
      <c r="M631" s="139"/>
    </row>
    <row r="632" spans="1:13" s="187" customFormat="1" x14ac:dyDescent="0.2">
      <c r="A632" s="100"/>
      <c r="B632" s="100"/>
      <c r="C632" s="100"/>
      <c r="D632" s="100"/>
      <c r="E632" s="100"/>
      <c r="F632" s="100"/>
      <c r="G632" s="139"/>
      <c r="H632" s="139"/>
      <c r="I632" s="139"/>
      <c r="J632" s="139"/>
      <c r="K632" s="139"/>
      <c r="L632" s="139"/>
      <c r="M632" s="139"/>
    </row>
    <row r="633" spans="1:13" s="187" customFormat="1" x14ac:dyDescent="0.2">
      <c r="A633" s="100"/>
      <c r="B633" s="100"/>
      <c r="C633" s="100"/>
      <c r="D633" s="100"/>
      <c r="E633" s="100"/>
      <c r="F633" s="100"/>
      <c r="G633" s="139"/>
      <c r="H633" s="139"/>
      <c r="I633" s="139"/>
      <c r="J633" s="139"/>
      <c r="K633" s="139"/>
      <c r="L633" s="139"/>
      <c r="M633" s="139"/>
    </row>
    <row r="634" spans="1:13" s="187" customFormat="1" x14ac:dyDescent="0.2">
      <c r="A634" s="100"/>
      <c r="B634" s="100"/>
      <c r="C634" s="100"/>
      <c r="D634" s="100"/>
      <c r="E634" s="100"/>
      <c r="F634" s="100"/>
      <c r="G634" s="139"/>
      <c r="H634" s="139"/>
      <c r="I634" s="139"/>
      <c r="J634" s="139"/>
      <c r="K634" s="139"/>
      <c r="L634" s="139"/>
      <c r="M634" s="139"/>
    </row>
    <row r="635" spans="1:13" s="187" customFormat="1" x14ac:dyDescent="0.2">
      <c r="A635" s="100"/>
      <c r="B635" s="100"/>
      <c r="C635" s="100"/>
      <c r="D635" s="100"/>
      <c r="E635" s="100"/>
      <c r="F635" s="100"/>
      <c r="G635" s="139"/>
      <c r="H635" s="139"/>
      <c r="I635" s="139"/>
      <c r="J635" s="139"/>
      <c r="K635" s="139"/>
      <c r="L635" s="139"/>
      <c r="M635" s="139"/>
    </row>
    <row r="636" spans="1:13" s="187" customFormat="1" x14ac:dyDescent="0.2">
      <c r="A636" s="100"/>
      <c r="B636" s="100"/>
      <c r="C636" s="100"/>
      <c r="D636" s="100"/>
      <c r="E636" s="100"/>
      <c r="F636" s="100"/>
      <c r="G636" s="139"/>
      <c r="H636" s="139"/>
      <c r="I636" s="139"/>
      <c r="J636" s="139"/>
      <c r="K636" s="139"/>
      <c r="L636" s="139"/>
      <c r="M636" s="139"/>
    </row>
    <row r="637" spans="1:13" s="187" customFormat="1" x14ac:dyDescent="0.2">
      <c r="A637" s="100"/>
      <c r="B637" s="100"/>
      <c r="C637" s="100"/>
      <c r="D637" s="100"/>
      <c r="E637" s="100"/>
      <c r="F637" s="100"/>
      <c r="G637" s="139"/>
      <c r="H637" s="139"/>
      <c r="I637" s="139"/>
      <c r="J637" s="139"/>
      <c r="K637" s="139"/>
      <c r="L637" s="139"/>
      <c r="M637" s="139"/>
    </row>
    <row r="638" spans="1:13" s="187" customFormat="1" x14ac:dyDescent="0.2">
      <c r="A638" s="100"/>
      <c r="B638" s="100"/>
      <c r="C638" s="100"/>
      <c r="D638" s="100"/>
      <c r="E638" s="100"/>
      <c r="F638" s="100"/>
      <c r="G638" s="139"/>
      <c r="H638" s="139"/>
      <c r="I638" s="139"/>
      <c r="J638" s="139"/>
      <c r="K638" s="139"/>
      <c r="L638" s="139"/>
      <c r="M638" s="139"/>
    </row>
    <row r="639" spans="1:13" s="187" customFormat="1" x14ac:dyDescent="0.2">
      <c r="A639" s="100"/>
      <c r="B639" s="100"/>
      <c r="C639" s="100"/>
      <c r="D639" s="100"/>
      <c r="E639" s="100"/>
      <c r="F639" s="100"/>
      <c r="G639" s="139"/>
      <c r="H639" s="139"/>
      <c r="I639" s="139"/>
      <c r="J639" s="139"/>
      <c r="K639" s="139"/>
      <c r="L639" s="139"/>
      <c r="M639" s="139"/>
    </row>
    <row r="640" spans="1:13" s="187" customFormat="1" x14ac:dyDescent="0.2">
      <c r="A640" s="100"/>
      <c r="B640" s="100"/>
      <c r="C640" s="100"/>
      <c r="D640" s="100"/>
      <c r="E640" s="100"/>
      <c r="F640" s="100"/>
      <c r="G640" s="139"/>
      <c r="H640" s="139"/>
      <c r="I640" s="139"/>
      <c r="J640" s="139"/>
      <c r="K640" s="139"/>
      <c r="L640" s="139"/>
      <c r="M640" s="139"/>
    </row>
    <row r="641" spans="1:13" s="187" customFormat="1" x14ac:dyDescent="0.2">
      <c r="A641" s="100"/>
      <c r="B641" s="100"/>
      <c r="C641" s="100"/>
      <c r="D641" s="100"/>
      <c r="E641" s="100"/>
      <c r="F641" s="100"/>
      <c r="G641" s="139"/>
      <c r="H641" s="139"/>
      <c r="I641" s="139"/>
      <c r="J641" s="139"/>
      <c r="K641" s="139"/>
      <c r="L641" s="139"/>
      <c r="M641" s="139"/>
    </row>
    <row r="642" spans="1:13" s="187" customFormat="1" x14ac:dyDescent="0.2">
      <c r="A642" s="100"/>
      <c r="B642" s="100"/>
      <c r="C642" s="100"/>
      <c r="D642" s="100"/>
      <c r="E642" s="100"/>
      <c r="F642" s="100"/>
      <c r="G642" s="139"/>
      <c r="H642" s="139"/>
      <c r="I642" s="139"/>
      <c r="J642" s="139"/>
      <c r="K642" s="139"/>
      <c r="L642" s="139"/>
      <c r="M642" s="139"/>
    </row>
    <row r="643" spans="1:13" s="187" customFormat="1" x14ac:dyDescent="0.2">
      <c r="A643" s="100"/>
      <c r="B643" s="100"/>
      <c r="C643" s="100"/>
      <c r="D643" s="100"/>
      <c r="E643" s="100"/>
      <c r="F643" s="100"/>
      <c r="G643" s="139"/>
      <c r="H643" s="139"/>
      <c r="I643" s="139"/>
      <c r="J643" s="139"/>
      <c r="K643" s="139"/>
      <c r="L643" s="139"/>
      <c r="M643" s="139"/>
    </row>
    <row r="644" spans="1:13" s="187" customFormat="1" x14ac:dyDescent="0.2">
      <c r="A644" s="100"/>
      <c r="B644" s="100"/>
      <c r="C644" s="100"/>
      <c r="D644" s="100"/>
      <c r="E644" s="100"/>
      <c r="F644" s="100"/>
      <c r="G644" s="139"/>
      <c r="H644" s="139"/>
      <c r="I644" s="139"/>
      <c r="J644" s="139"/>
      <c r="K644" s="139"/>
      <c r="L644" s="139"/>
      <c r="M644" s="139"/>
    </row>
    <row r="645" spans="1:13" s="187" customFormat="1" x14ac:dyDescent="0.2">
      <c r="A645" s="100"/>
      <c r="B645" s="100"/>
      <c r="C645" s="100"/>
      <c r="D645" s="100"/>
      <c r="E645" s="100"/>
      <c r="F645" s="100"/>
      <c r="G645" s="139"/>
      <c r="H645" s="139"/>
      <c r="I645" s="139"/>
      <c r="J645" s="139"/>
      <c r="K645" s="139"/>
      <c r="L645" s="139"/>
      <c r="M645" s="139"/>
    </row>
    <row r="646" spans="1:13" s="187" customFormat="1" x14ac:dyDescent="0.2">
      <c r="A646" s="100"/>
      <c r="B646" s="100"/>
      <c r="C646" s="100"/>
      <c r="D646" s="100"/>
      <c r="E646" s="100"/>
      <c r="F646" s="100"/>
      <c r="G646" s="139"/>
      <c r="H646" s="139"/>
      <c r="I646" s="139"/>
      <c r="J646" s="139"/>
      <c r="K646" s="139"/>
      <c r="L646" s="139"/>
      <c r="M646" s="139"/>
    </row>
    <row r="647" spans="1:13" s="187" customFormat="1" x14ac:dyDescent="0.2">
      <c r="A647" s="100"/>
      <c r="B647" s="100"/>
      <c r="C647" s="100"/>
      <c r="D647" s="100"/>
      <c r="E647" s="100"/>
      <c r="F647" s="100"/>
      <c r="G647" s="139"/>
      <c r="H647" s="139"/>
      <c r="I647" s="139"/>
      <c r="J647" s="139"/>
      <c r="K647" s="139"/>
      <c r="L647" s="139"/>
      <c r="M647" s="139"/>
    </row>
    <row r="648" spans="1:13" s="187" customFormat="1" x14ac:dyDescent="0.2">
      <c r="A648" s="100"/>
      <c r="B648" s="100"/>
      <c r="C648" s="100"/>
      <c r="D648" s="100"/>
      <c r="E648" s="100"/>
      <c r="F648" s="100"/>
      <c r="G648" s="139"/>
      <c r="H648" s="139"/>
      <c r="I648" s="139"/>
      <c r="J648" s="139"/>
      <c r="K648" s="139"/>
      <c r="L648" s="139"/>
      <c r="M648" s="139"/>
    </row>
    <row r="649" spans="1:13" s="187" customFormat="1" x14ac:dyDescent="0.2">
      <c r="A649" s="100"/>
      <c r="B649" s="100"/>
      <c r="C649" s="100"/>
      <c r="D649" s="100"/>
      <c r="E649" s="100"/>
      <c r="F649" s="100"/>
      <c r="G649" s="139"/>
      <c r="H649" s="139"/>
      <c r="I649" s="139"/>
      <c r="J649" s="139"/>
      <c r="K649" s="139"/>
      <c r="L649" s="139"/>
      <c r="M649" s="139"/>
    </row>
    <row r="650" spans="1:13" s="187" customFormat="1" x14ac:dyDescent="0.2">
      <c r="A650" s="100"/>
      <c r="B650" s="100"/>
      <c r="C650" s="100"/>
      <c r="D650" s="100"/>
      <c r="E650" s="100"/>
      <c r="F650" s="100"/>
      <c r="G650" s="139"/>
      <c r="H650" s="139"/>
      <c r="I650" s="139"/>
      <c r="J650" s="139"/>
      <c r="K650" s="139"/>
      <c r="L650" s="139"/>
      <c r="M650" s="139"/>
    </row>
    <row r="651" spans="1:13" s="187" customFormat="1" x14ac:dyDescent="0.2">
      <c r="A651" s="100"/>
      <c r="B651" s="100"/>
      <c r="C651" s="100"/>
      <c r="D651" s="100"/>
      <c r="E651" s="100"/>
      <c r="F651" s="100"/>
      <c r="G651" s="139"/>
      <c r="H651" s="139"/>
      <c r="I651" s="139"/>
      <c r="J651" s="139"/>
      <c r="K651" s="139"/>
      <c r="L651" s="139"/>
      <c r="M651" s="139"/>
    </row>
    <row r="652" spans="1:13" s="187" customFormat="1" x14ac:dyDescent="0.2">
      <c r="A652" s="100"/>
      <c r="B652" s="100"/>
      <c r="C652" s="100"/>
      <c r="D652" s="100"/>
      <c r="E652" s="100"/>
      <c r="F652" s="100"/>
      <c r="G652" s="139"/>
      <c r="H652" s="139"/>
      <c r="I652" s="139"/>
      <c r="J652" s="139"/>
      <c r="K652" s="139"/>
      <c r="L652" s="139"/>
      <c r="M652" s="139"/>
    </row>
    <row r="653" spans="1:13" s="187" customFormat="1" x14ac:dyDescent="0.2">
      <c r="A653" s="100"/>
      <c r="B653" s="100"/>
      <c r="C653" s="100"/>
      <c r="D653" s="100"/>
      <c r="E653" s="100"/>
      <c r="F653" s="100"/>
      <c r="G653" s="139"/>
      <c r="H653" s="139"/>
      <c r="I653" s="139"/>
      <c r="J653" s="139"/>
      <c r="K653" s="139"/>
      <c r="L653" s="139"/>
      <c r="M653" s="139"/>
    </row>
    <row r="654" spans="1:13" s="187" customFormat="1" x14ac:dyDescent="0.2">
      <c r="A654" s="100"/>
      <c r="B654" s="100"/>
      <c r="C654" s="100"/>
      <c r="D654" s="100"/>
      <c r="E654" s="100"/>
      <c r="F654" s="100"/>
      <c r="G654" s="139"/>
      <c r="H654" s="139"/>
      <c r="I654" s="139"/>
      <c r="J654" s="139"/>
      <c r="K654" s="139"/>
      <c r="L654" s="139"/>
      <c r="M654" s="139"/>
    </row>
    <row r="655" spans="1:13" s="187" customFormat="1" x14ac:dyDescent="0.2">
      <c r="A655" s="100"/>
      <c r="B655" s="100"/>
      <c r="C655" s="100"/>
      <c r="D655" s="100"/>
      <c r="E655" s="100"/>
      <c r="F655" s="100"/>
      <c r="G655" s="139"/>
      <c r="H655" s="139"/>
      <c r="I655" s="139"/>
      <c r="J655" s="139"/>
      <c r="K655" s="139"/>
      <c r="L655" s="139"/>
      <c r="M655" s="139"/>
    </row>
    <row r="656" spans="1:13" s="187" customFormat="1" x14ac:dyDescent="0.2">
      <c r="A656" s="100"/>
      <c r="B656" s="100"/>
      <c r="C656" s="100"/>
      <c r="D656" s="100"/>
      <c r="E656" s="100"/>
      <c r="F656" s="100"/>
      <c r="G656" s="139"/>
      <c r="H656" s="139"/>
      <c r="I656" s="139"/>
      <c r="J656" s="139"/>
      <c r="K656" s="139"/>
      <c r="L656" s="139"/>
      <c r="M656" s="139"/>
    </row>
    <row r="657" spans="1:13" s="187" customFormat="1" x14ac:dyDescent="0.2">
      <c r="A657" s="100"/>
      <c r="B657" s="100"/>
      <c r="C657" s="100"/>
      <c r="D657" s="100"/>
      <c r="E657" s="100"/>
      <c r="F657" s="100"/>
      <c r="G657" s="139"/>
      <c r="H657" s="139"/>
      <c r="I657" s="139"/>
      <c r="J657" s="139"/>
      <c r="K657" s="139"/>
      <c r="L657" s="139"/>
      <c r="M657" s="139"/>
    </row>
    <row r="658" spans="1:13" s="187" customFormat="1" x14ac:dyDescent="0.2">
      <c r="A658" s="100"/>
      <c r="B658" s="100"/>
      <c r="C658" s="100"/>
      <c r="D658" s="100"/>
      <c r="E658" s="100"/>
      <c r="F658" s="100"/>
      <c r="G658" s="139"/>
      <c r="H658" s="139"/>
      <c r="I658" s="139"/>
      <c r="J658" s="139"/>
      <c r="K658" s="139"/>
      <c r="L658" s="139"/>
      <c r="M658" s="139"/>
    </row>
    <row r="659" spans="1:13" s="187" customFormat="1" x14ac:dyDescent="0.2">
      <c r="A659" s="100"/>
      <c r="B659" s="100"/>
      <c r="C659" s="100"/>
      <c r="D659" s="100"/>
      <c r="E659" s="100"/>
      <c r="F659" s="100"/>
      <c r="G659" s="139"/>
      <c r="H659" s="139"/>
      <c r="I659" s="139"/>
      <c r="J659" s="139"/>
      <c r="K659" s="139"/>
      <c r="L659" s="139"/>
      <c r="M659" s="139"/>
    </row>
    <row r="660" spans="1:13" s="187" customFormat="1" x14ac:dyDescent="0.2">
      <c r="A660" s="100"/>
      <c r="B660" s="100"/>
      <c r="C660" s="100"/>
      <c r="D660" s="100"/>
      <c r="E660" s="100"/>
      <c r="F660" s="100"/>
      <c r="G660" s="139"/>
      <c r="H660" s="139"/>
      <c r="I660" s="139"/>
      <c r="J660" s="139"/>
      <c r="K660" s="139"/>
      <c r="L660" s="139"/>
      <c r="M660" s="139"/>
    </row>
    <row r="661" spans="1:13" s="187" customFormat="1" x14ac:dyDescent="0.2">
      <c r="A661" s="100"/>
      <c r="B661" s="100"/>
      <c r="C661" s="100"/>
      <c r="D661" s="100"/>
      <c r="E661" s="100"/>
      <c r="F661" s="100"/>
      <c r="G661" s="139"/>
      <c r="H661" s="139"/>
      <c r="I661" s="139"/>
      <c r="J661" s="139"/>
      <c r="K661" s="139"/>
      <c r="L661" s="139"/>
      <c r="M661" s="139"/>
    </row>
    <row r="662" spans="1:13" s="187" customFormat="1" x14ac:dyDescent="0.2">
      <c r="A662" s="100"/>
      <c r="B662" s="100"/>
      <c r="C662" s="100"/>
      <c r="D662" s="100"/>
      <c r="E662" s="100"/>
      <c r="F662" s="100"/>
      <c r="G662" s="139"/>
      <c r="H662" s="139"/>
      <c r="I662" s="139"/>
      <c r="J662" s="139"/>
      <c r="K662" s="139"/>
      <c r="L662" s="139"/>
      <c r="M662" s="139"/>
    </row>
    <row r="663" spans="1:13" s="187" customFormat="1" x14ac:dyDescent="0.2">
      <c r="A663" s="100"/>
      <c r="B663" s="100"/>
      <c r="C663" s="100"/>
      <c r="D663" s="100"/>
      <c r="E663" s="100"/>
      <c r="F663" s="100"/>
      <c r="G663" s="139"/>
      <c r="H663" s="139"/>
      <c r="I663" s="139"/>
      <c r="J663" s="139"/>
      <c r="K663" s="139"/>
      <c r="L663" s="139"/>
      <c r="M663" s="139"/>
    </row>
    <row r="664" spans="1:13" s="187" customFormat="1" x14ac:dyDescent="0.2">
      <c r="A664" s="100"/>
      <c r="B664" s="100"/>
      <c r="C664" s="100"/>
      <c r="D664" s="100"/>
      <c r="E664" s="100"/>
      <c r="F664" s="100"/>
      <c r="G664" s="139"/>
      <c r="H664" s="139"/>
      <c r="I664" s="139"/>
      <c r="J664" s="139"/>
      <c r="K664" s="139"/>
      <c r="L664" s="139"/>
      <c r="M664" s="139"/>
    </row>
    <row r="665" spans="1:13" s="187" customFormat="1" x14ac:dyDescent="0.2">
      <c r="A665" s="100"/>
      <c r="B665" s="100"/>
      <c r="C665" s="100"/>
      <c r="D665" s="100"/>
      <c r="E665" s="100"/>
      <c r="F665" s="100"/>
      <c r="G665" s="139"/>
      <c r="H665" s="139"/>
      <c r="I665" s="139"/>
      <c r="J665" s="139"/>
      <c r="K665" s="139"/>
      <c r="L665" s="139"/>
      <c r="M665" s="139"/>
    </row>
    <row r="666" spans="1:13" s="187" customFormat="1" x14ac:dyDescent="0.2">
      <c r="A666" s="100"/>
      <c r="B666" s="100"/>
      <c r="C666" s="100"/>
      <c r="D666" s="100"/>
      <c r="E666" s="100"/>
      <c r="F666" s="100"/>
      <c r="G666" s="139"/>
      <c r="H666" s="139"/>
      <c r="I666" s="139"/>
      <c r="J666" s="139"/>
      <c r="K666" s="139"/>
      <c r="L666" s="139"/>
      <c r="M666" s="139"/>
    </row>
    <row r="667" spans="1:13" s="187" customFormat="1" x14ac:dyDescent="0.2">
      <c r="A667" s="100"/>
      <c r="B667" s="100"/>
      <c r="C667" s="100"/>
      <c r="D667" s="100"/>
      <c r="E667" s="100"/>
      <c r="F667" s="100"/>
      <c r="G667" s="139"/>
      <c r="H667" s="139"/>
      <c r="I667" s="139"/>
      <c r="J667" s="139"/>
      <c r="K667" s="139"/>
      <c r="L667" s="139"/>
      <c r="M667" s="139"/>
    </row>
    <row r="668" spans="1:13" s="187" customFormat="1" x14ac:dyDescent="0.2">
      <c r="A668" s="100"/>
      <c r="B668" s="100"/>
      <c r="C668" s="100"/>
      <c r="D668" s="100"/>
      <c r="E668" s="100"/>
      <c r="F668" s="100"/>
      <c r="G668" s="139"/>
      <c r="H668" s="139"/>
      <c r="I668" s="139"/>
      <c r="J668" s="139"/>
      <c r="K668" s="139"/>
      <c r="L668" s="139"/>
      <c r="M668" s="139"/>
    </row>
    <row r="669" spans="1:13" s="187" customFormat="1" x14ac:dyDescent="0.2">
      <c r="A669" s="100"/>
      <c r="B669" s="100"/>
      <c r="C669" s="100"/>
      <c r="D669" s="100"/>
      <c r="E669" s="100"/>
      <c r="F669" s="100"/>
      <c r="G669" s="139"/>
      <c r="H669" s="139"/>
      <c r="I669" s="139"/>
      <c r="J669" s="139"/>
      <c r="K669" s="139"/>
      <c r="L669" s="139"/>
      <c r="M669" s="139"/>
    </row>
    <row r="670" spans="1:13" s="187" customFormat="1" x14ac:dyDescent="0.2">
      <c r="A670" s="100"/>
      <c r="B670" s="100"/>
      <c r="C670" s="100"/>
      <c r="D670" s="100"/>
      <c r="E670" s="100"/>
      <c r="F670" s="100"/>
      <c r="G670" s="139"/>
      <c r="H670" s="139"/>
      <c r="I670" s="139"/>
      <c r="J670" s="139"/>
      <c r="K670" s="139"/>
      <c r="L670" s="139"/>
      <c r="M670" s="139"/>
    </row>
    <row r="671" spans="1:13" s="187" customFormat="1" x14ac:dyDescent="0.2">
      <c r="A671" s="100"/>
      <c r="B671" s="100"/>
      <c r="C671" s="100"/>
      <c r="D671" s="100"/>
      <c r="E671" s="100"/>
      <c r="F671" s="100"/>
      <c r="G671" s="139"/>
      <c r="H671" s="139"/>
      <c r="I671" s="139"/>
      <c r="J671" s="139"/>
      <c r="K671" s="139"/>
      <c r="L671" s="139"/>
      <c r="M671" s="139"/>
    </row>
    <row r="672" spans="1:13" s="187" customFormat="1" x14ac:dyDescent="0.2">
      <c r="A672" s="100"/>
      <c r="B672" s="100"/>
      <c r="C672" s="100"/>
      <c r="D672" s="100"/>
      <c r="E672" s="100"/>
      <c r="F672" s="100"/>
      <c r="G672" s="139"/>
      <c r="H672" s="139"/>
      <c r="I672" s="139"/>
      <c r="J672" s="139"/>
      <c r="K672" s="139"/>
      <c r="L672" s="139"/>
      <c r="M672" s="139"/>
    </row>
    <row r="673" spans="1:13" s="187" customFormat="1" x14ac:dyDescent="0.2">
      <c r="A673" s="100"/>
      <c r="B673" s="100"/>
      <c r="C673" s="100"/>
      <c r="D673" s="100"/>
      <c r="E673" s="100"/>
      <c r="F673" s="100"/>
      <c r="G673" s="139"/>
      <c r="H673" s="139"/>
      <c r="I673" s="139"/>
      <c r="J673" s="139"/>
      <c r="K673" s="139"/>
      <c r="L673" s="139"/>
      <c r="M673" s="139"/>
    </row>
    <row r="674" spans="1:13" s="187" customFormat="1" x14ac:dyDescent="0.2">
      <c r="A674" s="100"/>
      <c r="B674" s="100"/>
      <c r="C674" s="100"/>
      <c r="D674" s="100"/>
      <c r="E674" s="100"/>
      <c r="F674" s="100"/>
      <c r="G674" s="139"/>
      <c r="H674" s="139"/>
      <c r="I674" s="139"/>
      <c r="J674" s="139"/>
      <c r="K674" s="139"/>
      <c r="L674" s="139"/>
      <c r="M674" s="139"/>
    </row>
    <row r="675" spans="1:13" s="187" customFormat="1" x14ac:dyDescent="0.2">
      <c r="A675" s="100"/>
      <c r="B675" s="100"/>
      <c r="C675" s="100"/>
      <c r="D675" s="100"/>
      <c r="E675" s="100"/>
      <c r="F675" s="100"/>
      <c r="G675" s="139"/>
      <c r="H675" s="139"/>
      <c r="I675" s="139"/>
      <c r="J675" s="139"/>
      <c r="K675" s="139"/>
      <c r="L675" s="139"/>
      <c r="M675" s="139"/>
    </row>
    <row r="676" spans="1:13" s="187" customFormat="1" x14ac:dyDescent="0.2">
      <c r="A676" s="100"/>
      <c r="B676" s="100"/>
      <c r="C676" s="100"/>
      <c r="D676" s="100"/>
      <c r="E676" s="100"/>
      <c r="F676" s="100"/>
      <c r="G676" s="139"/>
      <c r="H676" s="139"/>
      <c r="I676" s="139"/>
      <c r="J676" s="139"/>
      <c r="K676" s="139"/>
      <c r="L676" s="139"/>
      <c r="M676" s="139"/>
    </row>
    <row r="677" spans="1:13" s="187" customFormat="1" x14ac:dyDescent="0.2">
      <c r="A677" s="100"/>
      <c r="B677" s="100"/>
      <c r="C677" s="100"/>
      <c r="D677" s="100"/>
      <c r="E677" s="100"/>
      <c r="F677" s="100"/>
      <c r="G677" s="139"/>
      <c r="H677" s="139"/>
      <c r="I677" s="139"/>
      <c r="J677" s="139"/>
      <c r="K677" s="139"/>
      <c r="L677" s="139"/>
      <c r="M677" s="139"/>
    </row>
    <row r="678" spans="1:13" s="187" customFormat="1" x14ac:dyDescent="0.2">
      <c r="A678" s="100"/>
      <c r="B678" s="100"/>
      <c r="C678" s="100"/>
      <c r="D678" s="100"/>
      <c r="E678" s="100"/>
      <c r="F678" s="100"/>
      <c r="G678" s="139"/>
      <c r="H678" s="139"/>
      <c r="I678" s="139"/>
      <c r="J678" s="139"/>
      <c r="K678" s="139"/>
      <c r="L678" s="139"/>
      <c r="M678" s="139"/>
    </row>
    <row r="679" spans="1:13" s="187" customFormat="1" x14ac:dyDescent="0.2">
      <c r="A679" s="100"/>
      <c r="B679" s="100"/>
      <c r="C679" s="100"/>
      <c r="D679" s="100"/>
      <c r="E679" s="100"/>
      <c r="F679" s="100"/>
      <c r="G679" s="139"/>
      <c r="H679" s="139"/>
      <c r="I679" s="139"/>
      <c r="J679" s="139"/>
      <c r="K679" s="139"/>
      <c r="L679" s="139"/>
      <c r="M679" s="139"/>
    </row>
    <row r="680" spans="1:13" s="187" customFormat="1" x14ac:dyDescent="0.2">
      <c r="A680" s="100"/>
      <c r="B680" s="100"/>
      <c r="C680" s="100"/>
      <c r="D680" s="100"/>
      <c r="E680" s="100"/>
      <c r="F680" s="100"/>
      <c r="G680" s="139"/>
      <c r="H680" s="139"/>
      <c r="I680" s="139"/>
      <c r="J680" s="139"/>
      <c r="K680" s="139"/>
      <c r="L680" s="139"/>
      <c r="M680" s="139"/>
    </row>
    <row r="681" spans="1:13" s="187" customFormat="1" x14ac:dyDescent="0.2">
      <c r="A681" s="100"/>
      <c r="B681" s="100"/>
      <c r="C681" s="100"/>
      <c r="D681" s="100"/>
      <c r="E681" s="100"/>
      <c r="F681" s="100"/>
      <c r="G681" s="139"/>
      <c r="H681" s="139"/>
      <c r="I681" s="139"/>
      <c r="J681" s="139"/>
      <c r="K681" s="139"/>
      <c r="L681" s="139"/>
      <c r="M681" s="139"/>
    </row>
    <row r="682" spans="1:13" s="187" customFormat="1" x14ac:dyDescent="0.2">
      <c r="A682" s="100"/>
      <c r="B682" s="100"/>
      <c r="C682" s="100"/>
      <c r="D682" s="100"/>
      <c r="E682" s="100"/>
      <c r="F682" s="100"/>
      <c r="G682" s="139"/>
      <c r="H682" s="139"/>
      <c r="I682" s="139"/>
      <c r="J682" s="139"/>
      <c r="K682" s="139"/>
      <c r="L682" s="139"/>
      <c r="M682" s="139"/>
    </row>
    <row r="683" spans="1:13" s="187" customFormat="1" x14ac:dyDescent="0.2">
      <c r="A683" s="100"/>
      <c r="B683" s="100"/>
      <c r="C683" s="100"/>
      <c r="D683" s="100"/>
      <c r="E683" s="100"/>
      <c r="F683" s="100"/>
      <c r="G683" s="139"/>
      <c r="H683" s="139"/>
      <c r="I683" s="139"/>
      <c r="J683" s="139"/>
      <c r="K683" s="139"/>
      <c r="L683" s="139"/>
      <c r="M683" s="139"/>
    </row>
    <row r="684" spans="1:13" s="187" customFormat="1" x14ac:dyDescent="0.2">
      <c r="A684" s="100"/>
      <c r="B684" s="100"/>
      <c r="C684" s="100"/>
      <c r="D684" s="100"/>
      <c r="E684" s="100"/>
      <c r="F684" s="100"/>
      <c r="G684" s="139"/>
      <c r="H684" s="139"/>
      <c r="I684" s="139"/>
      <c r="J684" s="139"/>
      <c r="K684" s="139"/>
      <c r="L684" s="139"/>
      <c r="M684" s="139"/>
    </row>
    <row r="685" spans="1:13" s="187" customFormat="1" x14ac:dyDescent="0.2">
      <c r="A685" s="100"/>
      <c r="B685" s="100"/>
      <c r="C685" s="100"/>
      <c r="D685" s="100"/>
      <c r="E685" s="100"/>
      <c r="F685" s="100"/>
      <c r="G685" s="139"/>
      <c r="H685" s="139"/>
      <c r="I685" s="139"/>
      <c r="J685" s="139"/>
      <c r="K685" s="139"/>
      <c r="L685" s="139"/>
      <c r="M685" s="139"/>
    </row>
    <row r="686" spans="1:13" s="187" customFormat="1" x14ac:dyDescent="0.2">
      <c r="A686" s="100"/>
      <c r="B686" s="100"/>
      <c r="C686" s="100"/>
      <c r="D686" s="100"/>
      <c r="E686" s="100"/>
      <c r="F686" s="100"/>
      <c r="G686" s="139"/>
      <c r="H686" s="139"/>
      <c r="I686" s="139"/>
      <c r="J686" s="139"/>
      <c r="K686" s="139"/>
      <c r="L686" s="139"/>
      <c r="M686" s="139"/>
    </row>
    <row r="687" spans="1:13" s="187" customFormat="1" x14ac:dyDescent="0.2">
      <c r="A687" s="100"/>
      <c r="B687" s="100"/>
      <c r="C687" s="100"/>
      <c r="D687" s="100"/>
      <c r="E687" s="100"/>
      <c r="F687" s="100"/>
      <c r="G687" s="139"/>
      <c r="H687" s="139"/>
      <c r="I687" s="139"/>
      <c r="J687" s="139"/>
      <c r="K687" s="139"/>
      <c r="L687" s="139"/>
      <c r="M687" s="139"/>
    </row>
    <row r="688" spans="1:13" s="187" customFormat="1" x14ac:dyDescent="0.2">
      <c r="A688" s="100"/>
      <c r="B688" s="100"/>
      <c r="C688" s="100"/>
      <c r="D688" s="100"/>
      <c r="E688" s="100"/>
      <c r="F688" s="100"/>
      <c r="G688" s="139"/>
      <c r="H688" s="139"/>
      <c r="I688" s="139"/>
      <c r="J688" s="139"/>
      <c r="K688" s="139"/>
      <c r="L688" s="139"/>
      <c r="M688" s="139"/>
    </row>
    <row r="689" spans="1:13" s="187" customFormat="1" x14ac:dyDescent="0.2">
      <c r="A689" s="100"/>
      <c r="B689" s="100"/>
      <c r="C689" s="100"/>
      <c r="D689" s="100"/>
      <c r="E689" s="100"/>
      <c r="F689" s="100"/>
      <c r="G689" s="139"/>
      <c r="H689" s="139"/>
      <c r="I689" s="139"/>
      <c r="J689" s="139"/>
      <c r="K689" s="139"/>
      <c r="L689" s="139"/>
      <c r="M689" s="139"/>
    </row>
    <row r="690" spans="1:13" s="187" customFormat="1" x14ac:dyDescent="0.2">
      <c r="A690" s="100"/>
      <c r="B690" s="100"/>
      <c r="C690" s="100"/>
      <c r="D690" s="100"/>
      <c r="E690" s="100"/>
      <c r="F690" s="100"/>
      <c r="G690" s="139"/>
      <c r="H690" s="139"/>
      <c r="I690" s="139"/>
      <c r="J690" s="139"/>
      <c r="K690" s="139"/>
      <c r="L690" s="139"/>
      <c r="M690" s="139"/>
    </row>
    <row r="691" spans="1:13" s="187" customFormat="1" x14ac:dyDescent="0.2">
      <c r="A691" s="100"/>
      <c r="B691" s="100"/>
      <c r="C691" s="100"/>
      <c r="D691" s="100"/>
      <c r="E691" s="100"/>
      <c r="F691" s="100"/>
      <c r="G691" s="139"/>
      <c r="H691" s="139"/>
      <c r="I691" s="139"/>
      <c r="J691" s="139"/>
      <c r="K691" s="139"/>
      <c r="L691" s="139"/>
      <c r="M691" s="139"/>
    </row>
    <row r="692" spans="1:13" s="187" customFormat="1" x14ac:dyDescent="0.2">
      <c r="A692" s="100"/>
      <c r="B692" s="100"/>
      <c r="C692" s="100"/>
      <c r="D692" s="100"/>
      <c r="E692" s="100"/>
      <c r="F692" s="100"/>
      <c r="G692" s="139"/>
      <c r="H692" s="139"/>
      <c r="I692" s="139"/>
      <c r="J692" s="139"/>
      <c r="K692" s="139"/>
      <c r="L692" s="139"/>
      <c r="M692" s="139"/>
    </row>
    <row r="693" spans="1:13" s="187" customFormat="1" x14ac:dyDescent="0.2">
      <c r="A693" s="100"/>
      <c r="B693" s="100"/>
      <c r="C693" s="100"/>
      <c r="D693" s="100"/>
      <c r="E693" s="100"/>
      <c r="F693" s="100"/>
      <c r="G693" s="139"/>
      <c r="H693" s="139"/>
      <c r="I693" s="139"/>
      <c r="J693" s="139"/>
      <c r="K693" s="139"/>
      <c r="L693" s="139"/>
      <c r="M693" s="139"/>
    </row>
    <row r="694" spans="1:13" s="187" customFormat="1" x14ac:dyDescent="0.2">
      <c r="A694" s="100"/>
      <c r="B694" s="100"/>
      <c r="C694" s="100"/>
      <c r="D694" s="100"/>
      <c r="E694" s="100"/>
      <c r="F694" s="100"/>
      <c r="G694" s="139"/>
      <c r="H694" s="139"/>
      <c r="I694" s="139"/>
      <c r="J694" s="139"/>
      <c r="K694" s="139"/>
      <c r="L694" s="139"/>
      <c r="M694" s="139"/>
    </row>
    <row r="695" spans="1:13" s="187" customFormat="1" x14ac:dyDescent="0.2">
      <c r="A695" s="100"/>
      <c r="B695" s="100"/>
      <c r="C695" s="100"/>
      <c r="D695" s="100"/>
      <c r="E695" s="100"/>
      <c r="F695" s="100"/>
      <c r="G695" s="139"/>
      <c r="H695" s="139"/>
      <c r="I695" s="139"/>
      <c r="J695" s="139"/>
      <c r="K695" s="139"/>
      <c r="L695" s="139"/>
      <c r="M695" s="139"/>
    </row>
    <row r="696" spans="1:13" s="187" customFormat="1" x14ac:dyDescent="0.2">
      <c r="A696" s="100"/>
      <c r="B696" s="100"/>
      <c r="C696" s="100"/>
      <c r="D696" s="100"/>
      <c r="E696" s="100"/>
      <c r="F696" s="100"/>
      <c r="G696" s="139"/>
      <c r="H696" s="139"/>
      <c r="I696" s="139"/>
      <c r="J696" s="139"/>
      <c r="K696" s="139"/>
      <c r="L696" s="139"/>
      <c r="M696" s="139"/>
    </row>
    <row r="697" spans="1:13" s="187" customFormat="1" x14ac:dyDescent="0.2">
      <c r="A697" s="100"/>
      <c r="B697" s="100"/>
      <c r="C697" s="100"/>
      <c r="D697" s="100"/>
      <c r="E697" s="100"/>
      <c r="F697" s="100"/>
      <c r="G697" s="139"/>
      <c r="H697" s="139"/>
      <c r="I697" s="139"/>
      <c r="J697" s="139"/>
      <c r="K697" s="139"/>
      <c r="L697" s="139"/>
      <c r="M697" s="139"/>
    </row>
    <row r="698" spans="1:13" s="187" customFormat="1" x14ac:dyDescent="0.2">
      <c r="A698" s="100"/>
      <c r="B698" s="100"/>
      <c r="C698" s="100"/>
      <c r="D698" s="100"/>
      <c r="E698" s="100"/>
      <c r="F698" s="100"/>
      <c r="G698" s="139"/>
      <c r="H698" s="139"/>
      <c r="I698" s="139"/>
      <c r="J698" s="139"/>
      <c r="K698" s="139"/>
      <c r="L698" s="139"/>
      <c r="M698" s="139"/>
    </row>
    <row r="699" spans="1:13" s="187" customFormat="1" x14ac:dyDescent="0.2">
      <c r="A699" s="100"/>
      <c r="B699" s="100"/>
      <c r="C699" s="100"/>
      <c r="D699" s="100"/>
      <c r="E699" s="100"/>
      <c r="F699" s="100"/>
      <c r="G699" s="139"/>
      <c r="H699" s="139"/>
      <c r="I699" s="139"/>
      <c r="J699" s="139"/>
      <c r="K699" s="139"/>
      <c r="L699" s="139"/>
      <c r="M699" s="139"/>
    </row>
    <row r="700" spans="1:13" s="187" customFormat="1" x14ac:dyDescent="0.2">
      <c r="A700" s="100"/>
      <c r="B700" s="100"/>
      <c r="C700" s="100"/>
      <c r="D700" s="100"/>
      <c r="E700" s="100"/>
      <c r="F700" s="100"/>
      <c r="G700" s="139"/>
      <c r="H700" s="139"/>
      <c r="I700" s="139"/>
      <c r="J700" s="139"/>
      <c r="K700" s="139"/>
      <c r="L700" s="139"/>
      <c r="M700" s="139"/>
    </row>
    <row r="701" spans="1:13" s="187" customFormat="1" x14ac:dyDescent="0.2">
      <c r="A701" s="100"/>
      <c r="B701" s="100"/>
      <c r="C701" s="100"/>
      <c r="D701" s="100"/>
      <c r="E701" s="100"/>
      <c r="F701" s="100"/>
      <c r="G701" s="139"/>
      <c r="H701" s="139"/>
      <c r="I701" s="139"/>
      <c r="J701" s="139"/>
      <c r="K701" s="139"/>
      <c r="L701" s="139"/>
      <c r="M701" s="139"/>
    </row>
    <row r="702" spans="1:13" s="187" customFormat="1" x14ac:dyDescent="0.2">
      <c r="A702" s="100"/>
      <c r="B702" s="100"/>
      <c r="C702" s="100"/>
      <c r="D702" s="100"/>
      <c r="E702" s="100"/>
      <c r="F702" s="100"/>
      <c r="G702" s="139"/>
      <c r="H702" s="139"/>
      <c r="I702" s="139"/>
      <c r="J702" s="139"/>
      <c r="K702" s="139"/>
      <c r="L702" s="139"/>
      <c r="M702" s="139"/>
    </row>
    <row r="703" spans="1:13" s="187" customFormat="1" x14ac:dyDescent="0.2">
      <c r="A703" s="100"/>
      <c r="B703" s="100"/>
      <c r="C703" s="100"/>
      <c r="D703" s="100"/>
      <c r="E703" s="100"/>
      <c r="F703" s="100"/>
      <c r="G703" s="139"/>
      <c r="H703" s="139"/>
      <c r="I703" s="139"/>
      <c r="J703" s="139"/>
      <c r="K703" s="139"/>
      <c r="L703" s="139"/>
      <c r="M703" s="139"/>
    </row>
    <row r="704" spans="1:13" s="187" customFormat="1" x14ac:dyDescent="0.2">
      <c r="A704" s="100"/>
      <c r="B704" s="100"/>
      <c r="C704" s="100"/>
      <c r="D704" s="100"/>
      <c r="E704" s="100"/>
      <c r="F704" s="100"/>
      <c r="G704" s="139"/>
      <c r="H704" s="139"/>
      <c r="I704" s="139"/>
      <c r="J704" s="139"/>
      <c r="K704" s="139"/>
      <c r="L704" s="139"/>
      <c r="M704" s="139"/>
    </row>
    <row r="705" spans="1:13" s="187" customFormat="1" x14ac:dyDescent="0.2">
      <c r="A705" s="100"/>
      <c r="B705" s="100"/>
      <c r="C705" s="100"/>
      <c r="D705" s="100"/>
      <c r="E705" s="100"/>
      <c r="F705" s="100"/>
      <c r="G705" s="139"/>
      <c r="H705" s="139"/>
      <c r="I705" s="139"/>
      <c r="J705" s="139"/>
      <c r="K705" s="139"/>
      <c r="L705" s="139"/>
      <c r="M705" s="139"/>
    </row>
    <row r="706" spans="1:13" s="187" customFormat="1" x14ac:dyDescent="0.2">
      <c r="A706" s="100"/>
      <c r="B706" s="100"/>
      <c r="C706" s="100"/>
      <c r="D706" s="100"/>
      <c r="E706" s="100"/>
      <c r="F706" s="100"/>
      <c r="G706" s="139"/>
      <c r="H706" s="139"/>
      <c r="I706" s="139"/>
      <c r="J706" s="139"/>
      <c r="K706" s="139"/>
      <c r="L706" s="139"/>
      <c r="M706" s="139"/>
    </row>
    <row r="707" spans="1:13" s="187" customFormat="1" x14ac:dyDescent="0.2">
      <c r="A707" s="100"/>
      <c r="B707" s="100"/>
      <c r="C707" s="100"/>
      <c r="D707" s="100"/>
      <c r="E707" s="100"/>
      <c r="F707" s="100"/>
      <c r="G707" s="139"/>
      <c r="H707" s="139"/>
      <c r="I707" s="139"/>
      <c r="J707" s="139"/>
      <c r="K707" s="139"/>
      <c r="L707" s="139"/>
      <c r="M707" s="139"/>
    </row>
    <row r="708" spans="1:13" s="187" customFormat="1" x14ac:dyDescent="0.2">
      <c r="A708" s="100"/>
      <c r="B708" s="100"/>
      <c r="C708" s="100"/>
      <c r="D708" s="100"/>
      <c r="E708" s="100"/>
      <c r="F708" s="100"/>
      <c r="G708" s="139"/>
      <c r="H708" s="139"/>
      <c r="I708" s="139"/>
      <c r="J708" s="139"/>
      <c r="K708" s="139"/>
      <c r="L708" s="139"/>
      <c r="M708" s="139"/>
    </row>
    <row r="709" spans="1:13" s="187" customFormat="1" x14ac:dyDescent="0.2">
      <c r="A709" s="100"/>
      <c r="B709" s="100"/>
      <c r="C709" s="100"/>
      <c r="D709" s="100"/>
      <c r="E709" s="100"/>
      <c r="F709" s="100"/>
      <c r="G709" s="139"/>
      <c r="H709" s="139"/>
      <c r="I709" s="139"/>
      <c r="J709" s="139"/>
      <c r="K709" s="139"/>
      <c r="L709" s="139"/>
      <c r="M709" s="139"/>
    </row>
    <row r="710" spans="1:13" s="187" customFormat="1" x14ac:dyDescent="0.2">
      <c r="A710" s="100"/>
      <c r="B710" s="100"/>
      <c r="C710" s="100"/>
      <c r="D710" s="100"/>
      <c r="E710" s="100"/>
      <c r="F710" s="100"/>
      <c r="G710" s="139"/>
      <c r="H710" s="139"/>
      <c r="I710" s="139"/>
      <c r="J710" s="139"/>
      <c r="K710" s="139"/>
      <c r="L710" s="139"/>
      <c r="M710" s="139"/>
    </row>
    <row r="711" spans="1:13" s="187" customFormat="1" x14ac:dyDescent="0.2">
      <c r="A711" s="100"/>
      <c r="B711" s="100"/>
      <c r="C711" s="100"/>
      <c r="D711" s="100"/>
      <c r="E711" s="100"/>
      <c r="F711" s="100"/>
      <c r="G711" s="139"/>
      <c r="H711" s="139"/>
      <c r="I711" s="139"/>
      <c r="J711" s="139"/>
      <c r="K711" s="139"/>
      <c r="L711" s="139"/>
      <c r="M711" s="139"/>
    </row>
    <row r="712" spans="1:13" s="187" customFormat="1" x14ac:dyDescent="0.2">
      <c r="A712" s="100"/>
      <c r="B712" s="100"/>
      <c r="C712" s="100"/>
      <c r="D712" s="100"/>
      <c r="E712" s="100"/>
      <c r="F712" s="100"/>
      <c r="G712" s="139"/>
      <c r="H712" s="139"/>
      <c r="I712" s="139"/>
      <c r="J712" s="139"/>
      <c r="K712" s="139"/>
      <c r="L712" s="139"/>
      <c r="M712" s="139"/>
    </row>
    <row r="713" spans="1:13" s="187" customFormat="1" x14ac:dyDescent="0.2">
      <c r="A713" s="100"/>
      <c r="B713" s="100"/>
      <c r="C713" s="100"/>
      <c r="D713" s="100"/>
      <c r="E713" s="100"/>
      <c r="F713" s="100"/>
      <c r="G713" s="139"/>
      <c r="H713" s="139"/>
      <c r="I713" s="139"/>
      <c r="J713" s="139"/>
      <c r="K713" s="139"/>
      <c r="L713" s="139"/>
      <c r="M713" s="139"/>
    </row>
    <row r="714" spans="1:13" s="187" customFormat="1" x14ac:dyDescent="0.2">
      <c r="A714" s="100"/>
      <c r="B714" s="100"/>
      <c r="C714" s="100"/>
      <c r="D714" s="100"/>
      <c r="E714" s="100"/>
      <c r="F714" s="100"/>
      <c r="G714" s="139"/>
      <c r="H714" s="139"/>
      <c r="I714" s="139"/>
      <c r="J714" s="139"/>
      <c r="K714" s="139"/>
      <c r="L714" s="139"/>
      <c r="M714" s="139"/>
    </row>
    <row r="715" spans="1:13" s="187" customFormat="1" x14ac:dyDescent="0.2">
      <c r="A715" s="100"/>
      <c r="B715" s="100"/>
      <c r="C715" s="100"/>
      <c r="D715" s="100"/>
      <c r="E715" s="100"/>
      <c r="F715" s="100"/>
      <c r="G715" s="139"/>
      <c r="H715" s="139"/>
      <c r="I715" s="139"/>
      <c r="J715" s="139"/>
      <c r="K715" s="139"/>
      <c r="L715" s="139"/>
      <c r="M715" s="139"/>
    </row>
    <row r="716" spans="1:13" s="187" customFormat="1" x14ac:dyDescent="0.2">
      <c r="A716" s="100"/>
      <c r="B716" s="100"/>
      <c r="C716" s="100"/>
      <c r="D716" s="100"/>
      <c r="E716" s="100"/>
      <c r="F716" s="100"/>
      <c r="G716" s="139"/>
      <c r="H716" s="139"/>
      <c r="I716" s="139"/>
      <c r="J716" s="139"/>
      <c r="K716" s="139"/>
      <c r="L716" s="139"/>
      <c r="M716" s="139"/>
    </row>
    <row r="717" spans="1:13" s="187" customFormat="1" x14ac:dyDescent="0.2">
      <c r="A717" s="100"/>
      <c r="B717" s="100"/>
      <c r="C717" s="100"/>
      <c r="D717" s="100"/>
      <c r="E717" s="100"/>
      <c r="F717" s="100"/>
      <c r="G717" s="139"/>
      <c r="H717" s="139"/>
      <c r="I717" s="139"/>
      <c r="J717" s="139"/>
      <c r="K717" s="139"/>
      <c r="L717" s="139"/>
      <c r="M717" s="139"/>
    </row>
    <row r="718" spans="1:13" s="187" customFormat="1" x14ac:dyDescent="0.2">
      <c r="A718" s="100"/>
      <c r="B718" s="100"/>
      <c r="C718" s="100"/>
      <c r="D718" s="100"/>
      <c r="E718" s="100"/>
      <c r="F718" s="100"/>
      <c r="G718" s="139"/>
      <c r="H718" s="139"/>
      <c r="I718" s="139"/>
      <c r="J718" s="139"/>
      <c r="K718" s="139"/>
      <c r="L718" s="139"/>
      <c r="M718" s="139"/>
    </row>
    <row r="719" spans="1:13" s="187" customFormat="1" x14ac:dyDescent="0.2">
      <c r="A719" s="100"/>
      <c r="B719" s="100"/>
      <c r="C719" s="100"/>
      <c r="D719" s="100"/>
      <c r="E719" s="100"/>
      <c r="F719" s="100"/>
      <c r="G719" s="139"/>
      <c r="H719" s="139"/>
      <c r="I719" s="139"/>
      <c r="J719" s="139"/>
      <c r="K719" s="139"/>
      <c r="L719" s="139"/>
      <c r="M719" s="139"/>
    </row>
    <row r="720" spans="1:13" s="187" customFormat="1" x14ac:dyDescent="0.2">
      <c r="A720" s="100"/>
      <c r="B720" s="100"/>
      <c r="C720" s="100"/>
      <c r="D720" s="100"/>
      <c r="E720" s="100"/>
      <c r="F720" s="100"/>
      <c r="G720" s="139"/>
      <c r="H720" s="139"/>
      <c r="I720" s="139"/>
      <c r="J720" s="139"/>
      <c r="K720" s="139"/>
      <c r="L720" s="139"/>
      <c r="M720" s="139"/>
    </row>
    <row r="721" spans="1:13" s="187" customFormat="1" x14ac:dyDescent="0.2">
      <c r="A721" s="100"/>
      <c r="B721" s="100"/>
      <c r="C721" s="100"/>
      <c r="D721" s="100"/>
      <c r="E721" s="100"/>
      <c r="F721" s="100"/>
      <c r="G721" s="139"/>
      <c r="H721" s="139"/>
      <c r="I721" s="139"/>
      <c r="J721" s="139"/>
      <c r="K721" s="139"/>
      <c r="L721" s="139"/>
      <c r="M721" s="139"/>
    </row>
    <row r="722" spans="1:13" s="187" customFormat="1" x14ac:dyDescent="0.2">
      <c r="A722" s="100"/>
      <c r="B722" s="100"/>
      <c r="C722" s="100"/>
      <c r="D722" s="100"/>
      <c r="E722" s="100"/>
      <c r="F722" s="100"/>
      <c r="G722" s="139"/>
      <c r="H722" s="139"/>
      <c r="I722" s="139"/>
      <c r="J722" s="139"/>
      <c r="K722" s="139"/>
      <c r="L722" s="139"/>
      <c r="M722" s="139"/>
    </row>
    <row r="723" spans="1:13" s="187" customFormat="1" x14ac:dyDescent="0.2">
      <c r="A723" s="100"/>
      <c r="B723" s="100"/>
      <c r="C723" s="100"/>
      <c r="D723" s="100"/>
      <c r="E723" s="100"/>
      <c r="F723" s="100"/>
      <c r="G723" s="139"/>
      <c r="H723" s="139"/>
      <c r="I723" s="139"/>
      <c r="J723" s="139"/>
      <c r="K723" s="139"/>
      <c r="L723" s="139"/>
      <c r="M723" s="139"/>
    </row>
    <row r="724" spans="1:13" s="187" customFormat="1" x14ac:dyDescent="0.2">
      <c r="A724" s="100"/>
      <c r="B724" s="100"/>
      <c r="C724" s="100"/>
      <c r="D724" s="100"/>
      <c r="E724" s="100"/>
      <c r="F724" s="100"/>
      <c r="G724" s="139"/>
      <c r="H724" s="139"/>
      <c r="I724" s="139"/>
      <c r="J724" s="139"/>
      <c r="K724" s="139"/>
      <c r="L724" s="139"/>
      <c r="M724" s="139"/>
    </row>
    <row r="725" spans="1:13" s="187" customFormat="1" x14ac:dyDescent="0.2">
      <c r="A725" s="100"/>
      <c r="B725" s="100"/>
      <c r="C725" s="100"/>
      <c r="D725" s="100"/>
      <c r="E725" s="100"/>
      <c r="F725" s="100"/>
      <c r="G725" s="139"/>
      <c r="H725" s="139"/>
      <c r="I725" s="139"/>
      <c r="J725" s="139"/>
      <c r="K725" s="139"/>
      <c r="L725" s="139"/>
      <c r="M725" s="139"/>
    </row>
    <row r="726" spans="1:13" s="187" customFormat="1" x14ac:dyDescent="0.2">
      <c r="A726" s="100"/>
      <c r="B726" s="100"/>
      <c r="C726" s="100"/>
      <c r="D726" s="100"/>
      <c r="E726" s="100"/>
      <c r="F726" s="100"/>
      <c r="G726" s="139"/>
      <c r="H726" s="139"/>
      <c r="I726" s="139"/>
      <c r="J726" s="139"/>
      <c r="K726" s="139"/>
      <c r="L726" s="139"/>
      <c r="M726" s="139"/>
    </row>
    <row r="727" spans="1:13" s="187" customFormat="1" x14ac:dyDescent="0.2">
      <c r="A727" s="100"/>
      <c r="B727" s="100"/>
      <c r="C727" s="100"/>
      <c r="D727" s="100"/>
      <c r="E727" s="100"/>
      <c r="F727" s="100"/>
      <c r="G727" s="139"/>
      <c r="H727" s="139"/>
      <c r="I727" s="139"/>
      <c r="J727" s="139"/>
      <c r="K727" s="139"/>
      <c r="L727" s="139"/>
      <c r="M727" s="139"/>
    </row>
    <row r="728" spans="1:13" s="187" customFormat="1" x14ac:dyDescent="0.2">
      <c r="A728" s="100"/>
      <c r="B728" s="100"/>
      <c r="C728" s="100"/>
      <c r="D728" s="100"/>
      <c r="E728" s="100"/>
      <c r="F728" s="100"/>
      <c r="G728" s="139"/>
      <c r="H728" s="139"/>
      <c r="I728" s="139"/>
      <c r="J728" s="139"/>
      <c r="K728" s="139"/>
      <c r="L728" s="139"/>
      <c r="M728" s="139"/>
    </row>
    <row r="729" spans="1:13" s="187" customFormat="1" x14ac:dyDescent="0.2">
      <c r="A729" s="100"/>
      <c r="B729" s="100"/>
      <c r="C729" s="100"/>
      <c r="D729" s="100"/>
      <c r="E729" s="100"/>
      <c r="F729" s="100"/>
      <c r="G729" s="139"/>
      <c r="H729" s="139"/>
      <c r="I729" s="139"/>
      <c r="J729" s="139"/>
      <c r="K729" s="139"/>
      <c r="L729" s="139"/>
      <c r="M729" s="139"/>
    </row>
    <row r="730" spans="1:13" s="187" customFormat="1" x14ac:dyDescent="0.2">
      <c r="A730" s="100"/>
      <c r="B730" s="100"/>
      <c r="C730" s="100"/>
      <c r="D730" s="100"/>
      <c r="E730" s="100"/>
      <c r="F730" s="100"/>
      <c r="G730" s="139"/>
      <c r="H730" s="139"/>
      <c r="I730" s="139"/>
      <c r="J730" s="139"/>
      <c r="K730" s="139"/>
      <c r="L730" s="139"/>
      <c r="M730" s="139"/>
    </row>
    <row r="731" spans="1:13" s="187" customFormat="1" x14ac:dyDescent="0.2">
      <c r="A731" s="100"/>
      <c r="B731" s="100"/>
      <c r="C731" s="100"/>
      <c r="D731" s="100"/>
      <c r="E731" s="100"/>
      <c r="F731" s="100"/>
      <c r="G731" s="139"/>
      <c r="H731" s="139"/>
      <c r="I731" s="139"/>
      <c r="J731" s="139"/>
      <c r="K731" s="139"/>
      <c r="L731" s="139"/>
      <c r="M731" s="139"/>
    </row>
    <row r="732" spans="1:13" s="187" customFormat="1" x14ac:dyDescent="0.2">
      <c r="A732" s="100"/>
      <c r="B732" s="100"/>
      <c r="C732" s="100"/>
      <c r="D732" s="100"/>
      <c r="E732" s="100"/>
      <c r="F732" s="100"/>
      <c r="G732" s="139"/>
      <c r="H732" s="139"/>
      <c r="I732" s="139"/>
      <c r="J732" s="139"/>
      <c r="K732" s="139"/>
      <c r="L732" s="139"/>
      <c r="M732" s="139"/>
    </row>
    <row r="733" spans="1:13" s="187" customFormat="1" x14ac:dyDescent="0.2">
      <c r="A733" s="100"/>
      <c r="B733" s="100"/>
      <c r="C733" s="100"/>
      <c r="D733" s="100"/>
      <c r="E733" s="100"/>
      <c r="F733" s="100"/>
      <c r="G733" s="139"/>
      <c r="H733" s="139"/>
      <c r="I733" s="139"/>
      <c r="J733" s="139"/>
      <c r="K733" s="139"/>
      <c r="L733" s="139"/>
      <c r="M733" s="139"/>
    </row>
    <row r="734" spans="1:13" s="187" customFormat="1" x14ac:dyDescent="0.2">
      <c r="A734" s="100"/>
      <c r="B734" s="100"/>
      <c r="C734" s="100"/>
      <c r="D734" s="100"/>
      <c r="E734" s="100"/>
      <c r="F734" s="100"/>
      <c r="G734" s="139"/>
      <c r="H734" s="139"/>
      <c r="I734" s="139"/>
      <c r="J734" s="139"/>
      <c r="K734" s="139"/>
      <c r="L734" s="139"/>
      <c r="M734" s="139"/>
    </row>
    <row r="735" spans="1:13" s="187" customFormat="1" x14ac:dyDescent="0.2">
      <c r="A735" s="100"/>
      <c r="B735" s="100"/>
      <c r="C735" s="100"/>
      <c r="D735" s="100"/>
      <c r="E735" s="100"/>
      <c r="F735" s="100"/>
      <c r="G735" s="139"/>
      <c r="H735" s="139"/>
      <c r="I735" s="139"/>
      <c r="J735" s="139"/>
      <c r="K735" s="139"/>
      <c r="L735" s="139"/>
      <c r="M735" s="139"/>
    </row>
    <row r="736" spans="1:13" s="187" customFormat="1" x14ac:dyDescent="0.2">
      <c r="A736" s="100"/>
      <c r="B736" s="100"/>
      <c r="C736" s="100"/>
      <c r="D736" s="100"/>
      <c r="E736" s="100"/>
      <c r="F736" s="100"/>
      <c r="G736" s="139"/>
      <c r="H736" s="139"/>
      <c r="I736" s="139"/>
      <c r="J736" s="139"/>
      <c r="K736" s="139"/>
      <c r="L736" s="139"/>
      <c r="M736" s="139"/>
    </row>
    <row r="737" spans="1:13" s="187" customFormat="1" x14ac:dyDescent="0.2">
      <c r="A737" s="100"/>
      <c r="B737" s="100"/>
      <c r="C737" s="100"/>
      <c r="D737" s="100"/>
      <c r="E737" s="100"/>
      <c r="F737" s="100"/>
      <c r="G737" s="139"/>
      <c r="H737" s="139"/>
      <c r="I737" s="139"/>
      <c r="J737" s="139"/>
      <c r="K737" s="139"/>
      <c r="L737" s="139"/>
      <c r="M737" s="139"/>
    </row>
    <row r="738" spans="1:13" s="187" customFormat="1" x14ac:dyDescent="0.2">
      <c r="A738" s="100"/>
      <c r="B738" s="100"/>
      <c r="C738" s="100"/>
      <c r="D738" s="100"/>
      <c r="E738" s="100"/>
      <c r="F738" s="100"/>
      <c r="G738" s="139"/>
      <c r="H738" s="139"/>
      <c r="I738" s="139"/>
      <c r="J738" s="139"/>
      <c r="K738" s="139"/>
      <c r="L738" s="139"/>
      <c r="M738" s="139"/>
    </row>
    <row r="739" spans="1:13" s="187" customFormat="1" x14ac:dyDescent="0.2">
      <c r="A739" s="100"/>
      <c r="B739" s="100"/>
      <c r="C739" s="100"/>
      <c r="D739" s="100"/>
      <c r="E739" s="100"/>
      <c r="F739" s="100"/>
      <c r="G739" s="139"/>
      <c r="H739" s="139"/>
      <c r="I739" s="139"/>
      <c r="J739" s="139"/>
      <c r="K739" s="139"/>
      <c r="L739" s="139"/>
      <c r="M739" s="139"/>
    </row>
    <row r="740" spans="1:13" s="187" customFormat="1" x14ac:dyDescent="0.2">
      <c r="A740" s="100"/>
      <c r="B740" s="100"/>
      <c r="C740" s="100"/>
      <c r="D740" s="100"/>
      <c r="E740" s="100"/>
      <c r="F740" s="100"/>
      <c r="G740" s="139"/>
      <c r="H740" s="139"/>
      <c r="I740" s="139"/>
      <c r="J740" s="139"/>
      <c r="K740" s="139"/>
      <c r="L740" s="139"/>
      <c r="M740" s="139"/>
    </row>
    <row r="741" spans="1:13" s="187" customFormat="1" x14ac:dyDescent="0.2">
      <c r="A741" s="100"/>
      <c r="B741" s="100"/>
      <c r="C741" s="100"/>
      <c r="D741" s="100"/>
      <c r="E741" s="100"/>
      <c r="F741" s="100"/>
      <c r="G741" s="139"/>
      <c r="H741" s="139"/>
      <c r="I741" s="139"/>
      <c r="J741" s="139"/>
      <c r="K741" s="139"/>
      <c r="L741" s="139"/>
      <c r="M741" s="139"/>
    </row>
    <row r="742" spans="1:13" s="187" customFormat="1" x14ac:dyDescent="0.2">
      <c r="A742" s="100"/>
      <c r="B742" s="100"/>
      <c r="C742" s="100"/>
      <c r="D742" s="100"/>
      <c r="E742" s="100"/>
      <c r="F742" s="100"/>
      <c r="G742" s="139"/>
      <c r="H742" s="139"/>
      <c r="I742" s="139"/>
      <c r="J742" s="139"/>
      <c r="K742" s="139"/>
      <c r="L742" s="139"/>
      <c r="M742" s="139"/>
    </row>
    <row r="743" spans="1:13" s="187" customFormat="1" x14ac:dyDescent="0.2">
      <c r="A743" s="100"/>
      <c r="B743" s="100"/>
      <c r="C743" s="100"/>
      <c r="D743" s="100"/>
      <c r="E743" s="100"/>
      <c r="F743" s="100"/>
      <c r="G743" s="139"/>
      <c r="H743" s="139"/>
      <c r="I743" s="139"/>
      <c r="J743" s="139"/>
      <c r="K743" s="139"/>
      <c r="L743" s="139"/>
      <c r="M743" s="139"/>
    </row>
    <row r="744" spans="1:13" s="187" customFormat="1" x14ac:dyDescent="0.2">
      <c r="A744" s="100"/>
      <c r="B744" s="100"/>
      <c r="C744" s="100"/>
      <c r="D744" s="100"/>
      <c r="E744" s="100"/>
      <c r="F744" s="100"/>
      <c r="G744" s="139"/>
      <c r="H744" s="139"/>
      <c r="I744" s="139"/>
      <c r="J744" s="139"/>
      <c r="K744" s="139"/>
      <c r="L744" s="139"/>
      <c r="M744" s="139"/>
    </row>
    <row r="745" spans="1:13" s="187" customFormat="1" x14ac:dyDescent="0.2">
      <c r="A745" s="100"/>
      <c r="B745" s="100"/>
      <c r="C745" s="100"/>
      <c r="D745" s="100"/>
      <c r="E745" s="100"/>
      <c r="F745" s="100"/>
      <c r="G745" s="139"/>
      <c r="H745" s="139"/>
      <c r="I745" s="139"/>
      <c r="J745" s="139"/>
      <c r="K745" s="139"/>
      <c r="L745" s="139"/>
      <c r="M745" s="139"/>
    </row>
    <row r="746" spans="1:13" s="187" customFormat="1" x14ac:dyDescent="0.2">
      <c r="A746" s="100"/>
      <c r="B746" s="100"/>
      <c r="C746" s="100"/>
      <c r="D746" s="100"/>
      <c r="E746" s="100"/>
      <c r="F746" s="100"/>
      <c r="G746" s="139"/>
      <c r="H746" s="139"/>
      <c r="I746" s="139"/>
      <c r="J746" s="139"/>
      <c r="K746" s="139"/>
      <c r="L746" s="139"/>
      <c r="M746" s="139"/>
    </row>
    <row r="747" spans="1:13" s="187" customFormat="1" x14ac:dyDescent="0.2">
      <c r="A747" s="100"/>
      <c r="B747" s="100"/>
      <c r="C747" s="100"/>
      <c r="D747" s="100"/>
      <c r="E747" s="100"/>
      <c r="F747" s="100"/>
      <c r="G747" s="139"/>
      <c r="H747" s="139"/>
      <c r="I747" s="139"/>
      <c r="J747" s="139"/>
      <c r="K747" s="139"/>
      <c r="L747" s="139"/>
      <c r="M747" s="139"/>
    </row>
    <row r="748" spans="1:13" s="187" customFormat="1" x14ac:dyDescent="0.2">
      <c r="A748" s="100"/>
      <c r="B748" s="100"/>
      <c r="C748" s="100"/>
      <c r="D748" s="100"/>
      <c r="E748" s="100"/>
      <c r="F748" s="100"/>
      <c r="G748" s="139"/>
      <c r="H748" s="139"/>
      <c r="I748" s="139"/>
      <c r="J748" s="139"/>
      <c r="K748" s="139"/>
      <c r="L748" s="139"/>
      <c r="M748" s="139"/>
    </row>
    <row r="749" spans="1:13" s="187" customFormat="1" x14ac:dyDescent="0.2">
      <c r="A749" s="100"/>
      <c r="B749" s="100"/>
      <c r="C749" s="100"/>
      <c r="D749" s="100"/>
      <c r="E749" s="100"/>
      <c r="F749" s="100"/>
      <c r="G749" s="139"/>
      <c r="H749" s="139"/>
      <c r="I749" s="139"/>
      <c r="J749" s="139"/>
      <c r="K749" s="139"/>
      <c r="L749" s="139"/>
      <c r="M749" s="139"/>
    </row>
    <row r="750" spans="1:13" s="187" customFormat="1" x14ac:dyDescent="0.2">
      <c r="A750" s="100"/>
      <c r="B750" s="100"/>
      <c r="C750" s="100"/>
      <c r="D750" s="100"/>
      <c r="E750" s="100"/>
      <c r="F750" s="100"/>
      <c r="G750" s="139"/>
      <c r="H750" s="139"/>
      <c r="I750" s="139"/>
      <c r="J750" s="139"/>
      <c r="K750" s="139"/>
      <c r="L750" s="139"/>
      <c r="M750" s="139"/>
    </row>
    <row r="751" spans="1:13" s="187" customFormat="1" x14ac:dyDescent="0.2">
      <c r="A751" s="100"/>
      <c r="B751" s="100"/>
      <c r="C751" s="100"/>
      <c r="D751" s="100"/>
      <c r="E751" s="100"/>
      <c r="F751" s="100"/>
      <c r="G751" s="139"/>
      <c r="H751" s="139"/>
      <c r="I751" s="139"/>
      <c r="J751" s="139"/>
      <c r="K751" s="139"/>
      <c r="L751" s="139"/>
      <c r="M751" s="139"/>
    </row>
    <row r="752" spans="1:13" s="187" customFormat="1" x14ac:dyDescent="0.2">
      <c r="A752" s="100"/>
      <c r="B752" s="100"/>
      <c r="C752" s="100"/>
      <c r="D752" s="100"/>
      <c r="E752" s="100"/>
      <c r="F752" s="100"/>
      <c r="G752" s="139"/>
      <c r="H752" s="139"/>
      <c r="I752" s="139"/>
      <c r="J752" s="139"/>
      <c r="K752" s="139"/>
      <c r="L752" s="139"/>
      <c r="M752" s="139"/>
    </row>
    <row r="753" spans="1:13" s="187" customFormat="1" x14ac:dyDescent="0.2">
      <c r="A753" s="100"/>
      <c r="B753" s="100"/>
      <c r="C753" s="100"/>
      <c r="D753" s="100"/>
      <c r="E753" s="100"/>
      <c r="F753" s="100"/>
      <c r="G753" s="139"/>
      <c r="H753" s="139"/>
      <c r="I753" s="139"/>
      <c r="J753" s="139"/>
      <c r="K753" s="139"/>
      <c r="L753" s="139"/>
      <c r="M753" s="139"/>
    </row>
    <row r="754" spans="1:13" s="187" customFormat="1" x14ac:dyDescent="0.2">
      <c r="A754" s="100"/>
      <c r="B754" s="100"/>
      <c r="C754" s="100"/>
      <c r="D754" s="100"/>
      <c r="E754" s="100"/>
      <c r="F754" s="100"/>
      <c r="G754" s="139"/>
      <c r="H754" s="139"/>
      <c r="I754" s="139"/>
      <c r="J754" s="139"/>
      <c r="K754" s="139"/>
      <c r="L754" s="139"/>
      <c r="M754" s="139"/>
    </row>
    <row r="755" spans="1:13" s="187" customFormat="1" x14ac:dyDescent="0.2">
      <c r="A755" s="100"/>
      <c r="B755" s="100"/>
      <c r="C755" s="100"/>
      <c r="D755" s="100"/>
      <c r="E755" s="100"/>
      <c r="F755" s="100"/>
      <c r="G755" s="139"/>
      <c r="H755" s="139"/>
      <c r="I755" s="139"/>
      <c r="J755" s="139"/>
      <c r="K755" s="139"/>
      <c r="L755" s="139"/>
      <c r="M755" s="139"/>
    </row>
    <row r="756" spans="1:13" s="187" customFormat="1" x14ac:dyDescent="0.2">
      <c r="A756" s="100"/>
      <c r="B756" s="100"/>
      <c r="C756" s="100"/>
      <c r="D756" s="100"/>
      <c r="E756" s="100"/>
      <c r="F756" s="100"/>
      <c r="G756" s="139"/>
      <c r="H756" s="139"/>
      <c r="I756" s="139"/>
      <c r="J756" s="139"/>
      <c r="K756" s="139"/>
      <c r="L756" s="139"/>
      <c r="M756" s="139"/>
    </row>
    <row r="757" spans="1:13" s="187" customFormat="1" x14ac:dyDescent="0.2">
      <c r="A757" s="100"/>
      <c r="B757" s="100"/>
      <c r="C757" s="100"/>
      <c r="D757" s="100"/>
      <c r="E757" s="100"/>
      <c r="F757" s="100"/>
      <c r="G757" s="139"/>
      <c r="H757" s="139"/>
      <c r="I757" s="139"/>
      <c r="J757" s="139"/>
      <c r="K757" s="139"/>
      <c r="L757" s="139"/>
      <c r="M757" s="139"/>
    </row>
    <row r="758" spans="1:13" s="187" customFormat="1" x14ac:dyDescent="0.2">
      <c r="A758" s="100"/>
      <c r="B758" s="100"/>
      <c r="C758" s="100"/>
      <c r="D758" s="100"/>
      <c r="E758" s="100"/>
      <c r="F758" s="100"/>
      <c r="G758" s="139"/>
      <c r="H758" s="139"/>
      <c r="I758" s="139"/>
      <c r="J758" s="139"/>
      <c r="K758" s="139"/>
      <c r="L758" s="139"/>
      <c r="M758" s="139"/>
    </row>
    <row r="759" spans="1:13" s="187" customFormat="1" x14ac:dyDescent="0.2">
      <c r="A759" s="100"/>
      <c r="B759" s="100"/>
      <c r="C759" s="100"/>
      <c r="D759" s="100"/>
      <c r="E759" s="100"/>
      <c r="F759" s="100"/>
      <c r="G759" s="139"/>
      <c r="H759" s="139"/>
      <c r="I759" s="139"/>
      <c r="J759" s="139"/>
      <c r="K759" s="139"/>
      <c r="L759" s="139"/>
      <c r="M759" s="139"/>
    </row>
    <row r="760" spans="1:13" s="187" customFormat="1" x14ac:dyDescent="0.2">
      <c r="A760" s="100"/>
      <c r="B760" s="100"/>
      <c r="C760" s="100"/>
      <c r="D760" s="100"/>
      <c r="E760" s="100"/>
      <c r="F760" s="100"/>
      <c r="G760" s="139"/>
      <c r="H760" s="139"/>
      <c r="I760" s="139"/>
      <c r="J760" s="139"/>
      <c r="K760" s="139"/>
      <c r="L760" s="139"/>
      <c r="M760" s="139"/>
    </row>
    <row r="761" spans="1:13" s="187" customFormat="1" x14ac:dyDescent="0.2">
      <c r="A761" s="100"/>
      <c r="B761" s="100"/>
      <c r="C761" s="100"/>
      <c r="D761" s="100"/>
      <c r="E761" s="100"/>
      <c r="F761" s="100"/>
      <c r="G761" s="139"/>
      <c r="H761" s="139"/>
      <c r="I761" s="139"/>
      <c r="J761" s="139"/>
      <c r="K761" s="139"/>
      <c r="L761" s="139"/>
      <c r="M761" s="139"/>
    </row>
    <row r="762" spans="1:13" s="187" customFormat="1" x14ac:dyDescent="0.2">
      <c r="A762" s="100"/>
      <c r="B762" s="100"/>
      <c r="C762" s="100"/>
      <c r="D762" s="100"/>
      <c r="E762" s="100"/>
      <c r="F762" s="100"/>
      <c r="G762" s="139"/>
      <c r="H762" s="139"/>
      <c r="I762" s="139"/>
      <c r="J762" s="139"/>
      <c r="K762" s="139"/>
      <c r="L762" s="139"/>
      <c r="M762" s="139"/>
    </row>
    <row r="763" spans="1:13" s="187" customFormat="1" x14ac:dyDescent="0.2">
      <c r="A763" s="100"/>
      <c r="B763" s="100"/>
      <c r="C763" s="100"/>
      <c r="D763" s="100"/>
      <c r="E763" s="100"/>
      <c r="F763" s="100"/>
      <c r="G763" s="139"/>
      <c r="H763" s="139"/>
      <c r="I763" s="139"/>
      <c r="J763" s="139"/>
      <c r="K763" s="139"/>
      <c r="L763" s="139"/>
      <c r="M763" s="139"/>
    </row>
    <row r="764" spans="1:13" s="187" customFormat="1" x14ac:dyDescent="0.2">
      <c r="A764" s="100"/>
      <c r="B764" s="100"/>
      <c r="C764" s="100"/>
      <c r="D764" s="100"/>
      <c r="E764" s="100"/>
      <c r="F764" s="100"/>
      <c r="G764" s="139"/>
      <c r="H764" s="139"/>
      <c r="I764" s="139"/>
      <c r="J764" s="139"/>
      <c r="K764" s="139"/>
      <c r="L764" s="139"/>
      <c r="M764" s="139"/>
    </row>
    <row r="765" spans="1:13" s="187" customFormat="1" x14ac:dyDescent="0.2">
      <c r="A765" s="100"/>
      <c r="B765" s="100"/>
      <c r="C765" s="100"/>
      <c r="D765" s="100"/>
      <c r="E765" s="100"/>
      <c r="F765" s="100"/>
      <c r="G765" s="139"/>
      <c r="H765" s="139"/>
      <c r="I765" s="139"/>
      <c r="J765" s="139"/>
      <c r="K765" s="139"/>
      <c r="L765" s="139"/>
      <c r="M765" s="139"/>
    </row>
    <row r="766" spans="1:13" s="187" customFormat="1" x14ac:dyDescent="0.2">
      <c r="A766" s="100"/>
      <c r="B766" s="100"/>
      <c r="C766" s="100"/>
      <c r="D766" s="100"/>
      <c r="E766" s="100"/>
      <c r="F766" s="100"/>
      <c r="G766" s="139"/>
      <c r="H766" s="139"/>
      <c r="I766" s="139"/>
      <c r="J766" s="139"/>
      <c r="K766" s="139"/>
      <c r="L766" s="139"/>
      <c r="M766" s="139"/>
    </row>
    <row r="767" spans="1:13" s="187" customFormat="1" x14ac:dyDescent="0.2">
      <c r="A767" s="100"/>
      <c r="B767" s="100"/>
      <c r="C767" s="100"/>
      <c r="D767" s="100"/>
      <c r="E767" s="100"/>
      <c r="F767" s="100"/>
      <c r="G767" s="139"/>
      <c r="H767" s="139"/>
      <c r="I767" s="139"/>
      <c r="J767" s="139"/>
      <c r="K767" s="139"/>
      <c r="L767" s="139"/>
      <c r="M767" s="139"/>
    </row>
    <row r="768" spans="1:13" s="187" customFormat="1" x14ac:dyDescent="0.2">
      <c r="A768" s="100"/>
      <c r="B768" s="100"/>
      <c r="C768" s="100"/>
      <c r="D768" s="100"/>
      <c r="E768" s="100"/>
      <c r="F768" s="100"/>
      <c r="G768" s="139"/>
      <c r="H768" s="139"/>
      <c r="I768" s="139"/>
      <c r="J768" s="139"/>
      <c r="K768" s="139"/>
      <c r="L768" s="139"/>
      <c r="M768" s="139"/>
    </row>
    <row r="769" spans="1:13" s="187" customFormat="1" x14ac:dyDescent="0.2">
      <c r="A769" s="100"/>
      <c r="B769" s="100"/>
      <c r="C769" s="100"/>
      <c r="D769" s="100"/>
      <c r="E769" s="100"/>
      <c r="F769" s="100"/>
      <c r="G769" s="139"/>
      <c r="H769" s="139"/>
      <c r="I769" s="139"/>
      <c r="J769" s="139"/>
      <c r="K769" s="139"/>
      <c r="L769" s="139"/>
      <c r="M769" s="139"/>
    </row>
    <row r="770" spans="1:13" s="187" customFormat="1" x14ac:dyDescent="0.2">
      <c r="A770" s="100"/>
      <c r="B770" s="100"/>
      <c r="C770" s="100"/>
      <c r="D770" s="100"/>
      <c r="E770" s="100"/>
      <c r="F770" s="100"/>
      <c r="G770" s="139"/>
      <c r="H770" s="139"/>
      <c r="I770" s="139"/>
      <c r="J770" s="139"/>
      <c r="K770" s="139"/>
      <c r="L770" s="139"/>
      <c r="M770" s="139"/>
    </row>
    <row r="771" spans="1:13" s="187" customFormat="1" x14ac:dyDescent="0.2">
      <c r="A771" s="100"/>
      <c r="B771" s="100"/>
      <c r="C771" s="100"/>
      <c r="D771" s="100"/>
      <c r="E771" s="100"/>
      <c r="F771" s="100"/>
      <c r="G771" s="139"/>
      <c r="H771" s="139"/>
      <c r="I771" s="139"/>
      <c r="J771" s="139"/>
      <c r="K771" s="139"/>
      <c r="L771" s="139"/>
      <c r="M771" s="139"/>
    </row>
    <row r="772" spans="1:13" s="187" customFormat="1" x14ac:dyDescent="0.2">
      <c r="A772" s="100"/>
      <c r="B772" s="100"/>
      <c r="C772" s="100"/>
      <c r="D772" s="100"/>
      <c r="E772" s="100"/>
      <c r="F772" s="100"/>
      <c r="G772" s="139"/>
      <c r="H772" s="139"/>
      <c r="I772" s="139"/>
      <c r="J772" s="139"/>
      <c r="K772" s="139"/>
      <c r="L772" s="139"/>
      <c r="M772" s="139"/>
    </row>
    <row r="773" spans="1:13" s="187" customFormat="1" x14ac:dyDescent="0.2">
      <c r="A773" s="100"/>
      <c r="B773" s="100"/>
      <c r="C773" s="100"/>
      <c r="D773" s="100"/>
      <c r="E773" s="100"/>
      <c r="F773" s="100"/>
      <c r="G773" s="139"/>
      <c r="H773" s="139"/>
      <c r="I773" s="139"/>
      <c r="J773" s="139"/>
      <c r="K773" s="139"/>
      <c r="L773" s="139"/>
      <c r="M773" s="139"/>
    </row>
    <row r="774" spans="1:13" s="187" customFormat="1" x14ac:dyDescent="0.2">
      <c r="A774" s="100"/>
      <c r="B774" s="100"/>
      <c r="C774" s="100"/>
      <c r="D774" s="100"/>
      <c r="E774" s="100"/>
      <c r="F774" s="100"/>
      <c r="G774" s="139"/>
      <c r="H774" s="139"/>
      <c r="I774" s="139"/>
      <c r="J774" s="139"/>
      <c r="K774" s="139"/>
      <c r="L774" s="139"/>
      <c r="M774" s="139"/>
    </row>
    <row r="775" spans="1:13" s="187" customFormat="1" x14ac:dyDescent="0.2">
      <c r="A775" s="100"/>
      <c r="B775" s="100"/>
      <c r="C775" s="100"/>
      <c r="D775" s="100"/>
      <c r="E775" s="100"/>
      <c r="F775" s="100"/>
      <c r="G775" s="139"/>
      <c r="H775" s="139"/>
      <c r="I775" s="139"/>
      <c r="J775" s="139"/>
      <c r="K775" s="139"/>
      <c r="L775" s="139"/>
      <c r="M775" s="139"/>
    </row>
    <row r="776" spans="1:13" s="187" customFormat="1" x14ac:dyDescent="0.2">
      <c r="A776" s="100"/>
      <c r="B776" s="100"/>
      <c r="C776" s="100"/>
      <c r="D776" s="100"/>
      <c r="E776" s="100"/>
      <c r="F776" s="100"/>
      <c r="G776" s="139"/>
      <c r="H776" s="139"/>
      <c r="I776" s="139"/>
      <c r="J776" s="139"/>
      <c r="K776" s="139"/>
      <c r="L776" s="139"/>
      <c r="M776" s="139"/>
    </row>
    <row r="777" spans="1:13" s="187" customFormat="1" x14ac:dyDescent="0.2">
      <c r="A777" s="100"/>
      <c r="B777" s="100"/>
      <c r="C777" s="100"/>
      <c r="D777" s="100"/>
      <c r="E777" s="100"/>
      <c r="F777" s="100"/>
      <c r="G777" s="139"/>
      <c r="H777" s="139"/>
      <c r="I777" s="139"/>
      <c r="J777" s="139"/>
      <c r="K777" s="139"/>
      <c r="L777" s="139"/>
      <c r="M777" s="139"/>
    </row>
    <row r="778" spans="1:13" s="187" customFormat="1" x14ac:dyDescent="0.2">
      <c r="A778" s="100"/>
      <c r="B778" s="100"/>
      <c r="C778" s="100"/>
      <c r="D778" s="100"/>
      <c r="E778" s="100"/>
      <c r="F778" s="100"/>
      <c r="G778" s="139"/>
      <c r="H778" s="139"/>
      <c r="I778" s="139"/>
      <c r="J778" s="139"/>
      <c r="K778" s="139"/>
      <c r="L778" s="139"/>
      <c r="M778" s="139"/>
    </row>
    <row r="779" spans="1:13" s="187" customFormat="1" x14ac:dyDescent="0.2">
      <c r="A779" s="100"/>
      <c r="B779" s="100"/>
      <c r="C779" s="100"/>
      <c r="D779" s="100"/>
      <c r="E779" s="100"/>
      <c r="F779" s="100"/>
      <c r="G779" s="139"/>
      <c r="H779" s="139"/>
      <c r="I779" s="139"/>
      <c r="J779" s="139"/>
      <c r="K779" s="139"/>
      <c r="L779" s="139"/>
      <c r="M779" s="139"/>
    </row>
    <row r="780" spans="1:13" s="187" customFormat="1" x14ac:dyDescent="0.2">
      <c r="A780" s="100"/>
      <c r="B780" s="100"/>
      <c r="C780" s="100"/>
      <c r="D780" s="100"/>
      <c r="E780" s="100"/>
      <c r="F780" s="100"/>
      <c r="G780" s="139"/>
      <c r="H780" s="139"/>
      <c r="I780" s="139"/>
      <c r="J780" s="139"/>
      <c r="K780" s="139"/>
      <c r="L780" s="139"/>
      <c r="M780" s="139"/>
    </row>
    <row r="781" spans="1:13" s="187" customFormat="1" x14ac:dyDescent="0.2">
      <c r="A781" s="100"/>
      <c r="B781" s="100"/>
      <c r="C781" s="100"/>
      <c r="D781" s="100"/>
      <c r="E781" s="100"/>
      <c r="F781" s="100"/>
      <c r="G781" s="139"/>
      <c r="H781" s="139"/>
      <c r="I781" s="139"/>
      <c r="J781" s="139"/>
      <c r="K781" s="139"/>
      <c r="L781" s="139"/>
      <c r="M781" s="139"/>
    </row>
    <row r="782" spans="1:13" s="187" customFormat="1" x14ac:dyDescent="0.2">
      <c r="A782" s="100"/>
      <c r="B782" s="100"/>
      <c r="C782" s="100"/>
      <c r="D782" s="100"/>
      <c r="E782" s="100"/>
      <c r="F782" s="100"/>
      <c r="G782" s="139"/>
      <c r="H782" s="139"/>
      <c r="I782" s="139"/>
      <c r="J782" s="139"/>
      <c r="K782" s="139"/>
      <c r="L782" s="139"/>
      <c r="M782" s="139"/>
    </row>
    <row r="783" spans="1:13" s="187" customFormat="1" x14ac:dyDescent="0.2">
      <c r="A783" s="100"/>
      <c r="B783" s="100"/>
      <c r="C783" s="100"/>
      <c r="D783" s="100"/>
      <c r="E783" s="100"/>
      <c r="F783" s="100"/>
      <c r="G783" s="139"/>
      <c r="H783" s="139"/>
      <c r="I783" s="139"/>
      <c r="J783" s="139"/>
      <c r="K783" s="139"/>
      <c r="L783" s="139"/>
      <c r="M783" s="139"/>
    </row>
    <row r="784" spans="1:13" s="187" customFormat="1" x14ac:dyDescent="0.2">
      <c r="A784" s="100"/>
      <c r="B784" s="100"/>
      <c r="C784" s="100"/>
      <c r="D784" s="100"/>
      <c r="E784" s="100"/>
      <c r="F784" s="100"/>
      <c r="G784" s="139"/>
      <c r="H784" s="139"/>
      <c r="I784" s="139"/>
      <c r="J784" s="139"/>
      <c r="K784" s="139"/>
      <c r="L784" s="139"/>
      <c r="M784" s="139"/>
    </row>
    <row r="785" spans="1:13" s="187" customFormat="1" x14ac:dyDescent="0.2">
      <c r="A785" s="100"/>
      <c r="B785" s="100"/>
      <c r="C785" s="100"/>
      <c r="D785" s="100"/>
      <c r="E785" s="100"/>
      <c r="F785" s="100"/>
      <c r="G785" s="139"/>
      <c r="H785" s="139"/>
      <c r="I785" s="139"/>
      <c r="J785" s="139"/>
      <c r="K785" s="139"/>
      <c r="L785" s="139"/>
      <c r="M785" s="139"/>
    </row>
    <row r="786" spans="1:13" s="187" customFormat="1" x14ac:dyDescent="0.2">
      <c r="A786" s="100"/>
      <c r="B786" s="100"/>
      <c r="C786" s="100"/>
      <c r="D786" s="100"/>
      <c r="E786" s="100"/>
      <c r="F786" s="100"/>
      <c r="G786" s="139"/>
      <c r="H786" s="139"/>
      <c r="I786" s="139"/>
      <c r="J786" s="139"/>
      <c r="K786" s="139"/>
      <c r="L786" s="139"/>
      <c r="M786" s="139"/>
    </row>
    <row r="787" spans="1:13" s="187" customFormat="1" x14ac:dyDescent="0.2">
      <c r="A787" s="100"/>
      <c r="B787" s="100"/>
      <c r="C787" s="100"/>
      <c r="D787" s="100"/>
      <c r="E787" s="100"/>
      <c r="F787" s="100"/>
      <c r="G787" s="139"/>
      <c r="H787" s="139"/>
      <c r="I787" s="139"/>
      <c r="J787" s="139"/>
      <c r="K787" s="139"/>
      <c r="L787" s="139"/>
      <c r="M787" s="139"/>
    </row>
    <row r="788" spans="1:13" s="187" customFormat="1" x14ac:dyDescent="0.2">
      <c r="A788" s="100"/>
      <c r="B788" s="100"/>
      <c r="C788" s="100"/>
      <c r="D788" s="100"/>
      <c r="E788" s="100"/>
      <c r="F788" s="100"/>
      <c r="G788" s="139"/>
      <c r="H788" s="139"/>
      <c r="I788" s="139"/>
      <c r="J788" s="139"/>
      <c r="K788" s="139"/>
      <c r="L788" s="139"/>
      <c r="M788" s="139"/>
    </row>
    <row r="789" spans="1:13" s="187" customFormat="1" x14ac:dyDescent="0.2">
      <c r="A789" s="100"/>
      <c r="B789" s="100"/>
      <c r="C789" s="100"/>
      <c r="D789" s="100"/>
      <c r="E789" s="100"/>
      <c r="F789" s="100"/>
      <c r="G789" s="139"/>
      <c r="H789" s="139"/>
      <c r="I789" s="139"/>
      <c r="J789" s="139"/>
      <c r="K789" s="139"/>
      <c r="L789" s="139"/>
      <c r="M789" s="139"/>
    </row>
    <row r="790" spans="1:13" s="187" customFormat="1" x14ac:dyDescent="0.2">
      <c r="A790" s="100"/>
      <c r="B790" s="100"/>
      <c r="C790" s="100"/>
      <c r="D790" s="100"/>
      <c r="E790" s="100"/>
      <c r="F790" s="100"/>
      <c r="G790" s="139"/>
      <c r="H790" s="139"/>
      <c r="I790" s="139"/>
      <c r="J790" s="139"/>
      <c r="K790" s="139"/>
      <c r="L790" s="139"/>
      <c r="M790" s="139"/>
    </row>
    <row r="791" spans="1:13" s="187" customFormat="1" x14ac:dyDescent="0.2">
      <c r="A791" s="100"/>
      <c r="B791" s="100"/>
      <c r="C791" s="100"/>
      <c r="D791" s="100"/>
      <c r="E791" s="100"/>
      <c r="F791" s="100"/>
      <c r="G791" s="139"/>
      <c r="H791" s="139"/>
      <c r="I791" s="139"/>
      <c r="J791" s="139"/>
      <c r="K791" s="139"/>
      <c r="L791" s="139"/>
      <c r="M791" s="139"/>
    </row>
    <row r="792" spans="1:13" s="187" customFormat="1" x14ac:dyDescent="0.2">
      <c r="A792" s="100"/>
      <c r="B792" s="100"/>
      <c r="C792" s="100"/>
      <c r="D792" s="100"/>
      <c r="E792" s="100"/>
      <c r="F792" s="100"/>
      <c r="G792" s="139"/>
      <c r="H792" s="139"/>
      <c r="I792" s="139"/>
      <c r="J792" s="139"/>
      <c r="K792" s="139"/>
      <c r="L792" s="139"/>
      <c r="M792" s="139"/>
    </row>
    <row r="793" spans="1:13" s="187" customFormat="1" x14ac:dyDescent="0.2">
      <c r="A793" s="100"/>
      <c r="B793" s="100"/>
      <c r="C793" s="100"/>
      <c r="D793" s="100"/>
      <c r="E793" s="100"/>
      <c r="F793" s="100"/>
      <c r="G793" s="139"/>
      <c r="H793" s="139"/>
      <c r="I793" s="139"/>
      <c r="J793" s="139"/>
      <c r="K793" s="139"/>
      <c r="L793" s="139"/>
      <c r="M793" s="139"/>
    </row>
    <row r="794" spans="1:13" s="187" customFormat="1" x14ac:dyDescent="0.2">
      <c r="A794" s="100"/>
      <c r="B794" s="100"/>
      <c r="C794" s="100"/>
      <c r="D794" s="100"/>
      <c r="E794" s="100"/>
      <c r="F794" s="100"/>
      <c r="G794" s="139"/>
      <c r="H794" s="139"/>
      <c r="I794" s="139"/>
      <c r="J794" s="139"/>
      <c r="K794" s="139"/>
      <c r="L794" s="139"/>
      <c r="M794" s="139"/>
    </row>
    <row r="795" spans="1:13" s="187" customFormat="1" x14ac:dyDescent="0.2">
      <c r="A795" s="100"/>
      <c r="B795" s="100"/>
      <c r="C795" s="100"/>
      <c r="D795" s="100"/>
      <c r="E795" s="100"/>
      <c r="F795" s="100"/>
      <c r="G795" s="139"/>
      <c r="H795" s="139"/>
      <c r="I795" s="139"/>
      <c r="J795" s="139"/>
      <c r="K795" s="139"/>
      <c r="L795" s="139"/>
      <c r="M795" s="139"/>
    </row>
    <row r="796" spans="1:13" s="187" customFormat="1" x14ac:dyDescent="0.2">
      <c r="A796" s="100"/>
      <c r="B796" s="100"/>
      <c r="C796" s="100"/>
      <c r="D796" s="100"/>
      <c r="E796" s="100"/>
      <c r="F796" s="100"/>
      <c r="G796" s="139"/>
      <c r="H796" s="139"/>
      <c r="I796" s="139"/>
      <c r="J796" s="139"/>
      <c r="K796" s="139"/>
      <c r="L796" s="139"/>
      <c r="M796" s="139"/>
    </row>
    <row r="797" spans="1:13" s="187" customFormat="1" x14ac:dyDescent="0.2">
      <c r="A797" s="100"/>
      <c r="B797" s="100"/>
      <c r="C797" s="100"/>
      <c r="D797" s="100"/>
      <c r="E797" s="100"/>
      <c r="F797" s="100"/>
      <c r="G797" s="139"/>
      <c r="H797" s="139"/>
      <c r="I797" s="139"/>
      <c r="J797" s="139"/>
      <c r="K797" s="139"/>
      <c r="L797" s="139"/>
      <c r="M797" s="139"/>
    </row>
    <row r="798" spans="1:13" s="187" customFormat="1" x14ac:dyDescent="0.2">
      <c r="A798" s="100"/>
      <c r="B798" s="100"/>
      <c r="C798" s="100"/>
      <c r="D798" s="100"/>
      <c r="E798" s="100"/>
      <c r="F798" s="100"/>
      <c r="G798" s="139"/>
      <c r="H798" s="139"/>
      <c r="I798" s="139"/>
      <c r="J798" s="139"/>
      <c r="K798" s="139"/>
      <c r="L798" s="139"/>
      <c r="M798" s="139"/>
    </row>
    <row r="799" spans="1:13" s="187" customFormat="1" x14ac:dyDescent="0.2">
      <c r="A799" s="100"/>
      <c r="B799" s="100"/>
      <c r="C799" s="100"/>
      <c r="D799" s="100"/>
      <c r="E799" s="100"/>
      <c r="F799" s="100"/>
      <c r="G799" s="139"/>
      <c r="H799" s="139"/>
      <c r="I799" s="139"/>
      <c r="J799" s="139"/>
      <c r="K799" s="139"/>
      <c r="L799" s="139"/>
      <c r="M799" s="139"/>
    </row>
    <row r="800" spans="1:13" s="187" customFormat="1" x14ac:dyDescent="0.2">
      <c r="A800" s="100"/>
      <c r="B800" s="100"/>
      <c r="C800" s="100"/>
      <c r="D800" s="100"/>
      <c r="E800" s="100"/>
      <c r="F800" s="100"/>
      <c r="G800" s="139"/>
      <c r="H800" s="139"/>
      <c r="I800" s="139"/>
      <c r="J800" s="139"/>
      <c r="K800" s="139"/>
      <c r="L800" s="139"/>
      <c r="M800" s="139"/>
    </row>
    <row r="801" spans="1:13" s="187" customFormat="1" x14ac:dyDescent="0.2">
      <c r="A801" s="100"/>
      <c r="B801" s="100"/>
      <c r="C801" s="100"/>
      <c r="D801" s="100"/>
      <c r="E801" s="100"/>
      <c r="F801" s="100"/>
      <c r="G801" s="139"/>
      <c r="H801" s="139"/>
      <c r="I801" s="139"/>
      <c r="J801" s="139"/>
      <c r="K801" s="139"/>
      <c r="L801" s="139"/>
      <c r="M801" s="139"/>
    </row>
    <row r="802" spans="1:13" s="187" customFormat="1" x14ac:dyDescent="0.2">
      <c r="A802" s="100"/>
      <c r="B802" s="100"/>
      <c r="C802" s="100"/>
      <c r="D802" s="100"/>
      <c r="E802" s="100"/>
      <c r="F802" s="100"/>
      <c r="G802" s="139"/>
      <c r="H802" s="139"/>
      <c r="I802" s="139"/>
      <c r="J802" s="139"/>
      <c r="K802" s="139"/>
      <c r="L802" s="139"/>
      <c r="M802" s="139"/>
    </row>
    <row r="803" spans="1:13" s="187" customFormat="1" x14ac:dyDescent="0.2">
      <c r="A803" s="100"/>
      <c r="B803" s="100"/>
      <c r="C803" s="100"/>
      <c r="D803" s="100"/>
      <c r="E803" s="100"/>
      <c r="F803" s="100"/>
      <c r="G803" s="139"/>
      <c r="H803" s="139"/>
      <c r="I803" s="139"/>
      <c r="J803" s="139"/>
      <c r="K803" s="139"/>
      <c r="L803" s="139"/>
      <c r="M803" s="139"/>
    </row>
    <row r="804" spans="1:13" s="187" customFormat="1" x14ac:dyDescent="0.2">
      <c r="A804" s="100"/>
      <c r="B804" s="100"/>
      <c r="C804" s="100"/>
      <c r="D804" s="100"/>
      <c r="E804" s="100"/>
      <c r="F804" s="100"/>
      <c r="G804" s="139"/>
      <c r="H804" s="139"/>
      <c r="I804" s="139"/>
      <c r="J804" s="139"/>
      <c r="K804" s="139"/>
      <c r="L804" s="139"/>
      <c r="M804" s="139"/>
    </row>
    <row r="805" spans="1:13" s="187" customFormat="1" x14ac:dyDescent="0.2">
      <c r="A805" s="100"/>
      <c r="B805" s="100"/>
      <c r="C805" s="100"/>
      <c r="D805" s="100"/>
      <c r="E805" s="100"/>
      <c r="F805" s="100"/>
      <c r="G805" s="139"/>
      <c r="H805" s="139"/>
      <c r="I805" s="139"/>
      <c r="J805" s="139"/>
      <c r="K805" s="139"/>
      <c r="L805" s="139"/>
      <c r="M805" s="139"/>
    </row>
    <row r="806" spans="1:13" s="187" customFormat="1" x14ac:dyDescent="0.2">
      <c r="A806" s="100"/>
      <c r="B806" s="100"/>
      <c r="C806" s="100"/>
      <c r="D806" s="100"/>
      <c r="E806" s="100"/>
      <c r="F806" s="100"/>
      <c r="G806" s="139"/>
      <c r="H806" s="139"/>
      <c r="I806" s="139"/>
      <c r="J806" s="139"/>
      <c r="K806" s="139"/>
      <c r="L806" s="139"/>
      <c r="M806" s="139"/>
    </row>
    <row r="807" spans="1:13" s="187" customFormat="1" x14ac:dyDescent="0.2">
      <c r="A807" s="100"/>
      <c r="B807" s="100"/>
      <c r="C807" s="100"/>
      <c r="D807" s="100"/>
      <c r="E807" s="100"/>
      <c r="F807" s="100"/>
      <c r="G807" s="139"/>
      <c r="H807" s="139"/>
      <c r="I807" s="139"/>
      <c r="J807" s="139"/>
      <c r="K807" s="139"/>
      <c r="L807" s="139"/>
      <c r="M807" s="139"/>
    </row>
    <row r="808" spans="1:13" s="187" customFormat="1" x14ac:dyDescent="0.2">
      <c r="A808" s="100"/>
      <c r="B808" s="100"/>
      <c r="C808" s="100"/>
      <c r="D808" s="100"/>
      <c r="E808" s="100"/>
      <c r="F808" s="100"/>
      <c r="G808" s="139"/>
      <c r="H808" s="139"/>
      <c r="I808" s="139"/>
      <c r="J808" s="139"/>
      <c r="K808" s="139"/>
      <c r="L808" s="139"/>
      <c r="M808" s="139"/>
    </row>
    <row r="809" spans="1:13" s="187" customFormat="1" x14ac:dyDescent="0.2">
      <c r="A809" s="100"/>
      <c r="B809" s="100"/>
      <c r="C809" s="100"/>
      <c r="D809" s="100"/>
      <c r="E809" s="100"/>
      <c r="F809" s="100"/>
      <c r="G809" s="139"/>
      <c r="H809" s="139"/>
      <c r="I809" s="139"/>
      <c r="J809" s="139"/>
      <c r="K809" s="139"/>
      <c r="L809" s="139"/>
      <c r="M809" s="139"/>
    </row>
    <row r="810" spans="1:13" s="187" customFormat="1" x14ac:dyDescent="0.2">
      <c r="A810" s="100"/>
      <c r="B810" s="100"/>
      <c r="C810" s="100"/>
      <c r="D810" s="100"/>
      <c r="E810" s="100"/>
      <c r="F810" s="100"/>
      <c r="G810" s="139"/>
      <c r="H810" s="139"/>
      <c r="I810" s="139"/>
      <c r="J810" s="139"/>
      <c r="K810" s="139"/>
      <c r="L810" s="139"/>
      <c r="M810" s="139"/>
    </row>
    <row r="811" spans="1:13" s="187" customFormat="1" x14ac:dyDescent="0.2">
      <c r="A811" s="100"/>
      <c r="B811" s="100"/>
      <c r="C811" s="100"/>
      <c r="D811" s="100"/>
      <c r="E811" s="100"/>
      <c r="F811" s="100"/>
      <c r="G811" s="139"/>
      <c r="H811" s="139"/>
      <c r="I811" s="139"/>
      <c r="J811" s="139"/>
      <c r="K811" s="139"/>
      <c r="L811" s="139"/>
      <c r="M811" s="139"/>
    </row>
    <row r="812" spans="1:13" s="187" customFormat="1" x14ac:dyDescent="0.2">
      <c r="A812" s="100"/>
      <c r="B812" s="100"/>
      <c r="C812" s="100"/>
      <c r="D812" s="100"/>
      <c r="E812" s="100"/>
      <c r="F812" s="100"/>
      <c r="G812" s="139"/>
      <c r="H812" s="139"/>
      <c r="I812" s="139"/>
      <c r="J812" s="139"/>
      <c r="K812" s="139"/>
      <c r="L812" s="139"/>
      <c r="M812" s="139"/>
    </row>
    <row r="813" spans="1:13" s="187" customFormat="1" x14ac:dyDescent="0.2">
      <c r="A813" s="100"/>
      <c r="B813" s="100"/>
      <c r="C813" s="100"/>
      <c r="D813" s="100"/>
      <c r="E813" s="100"/>
      <c r="F813" s="100"/>
      <c r="G813" s="139"/>
      <c r="H813" s="139"/>
      <c r="I813" s="139"/>
      <c r="J813" s="139"/>
      <c r="K813" s="139"/>
      <c r="L813" s="139"/>
      <c r="M813" s="139"/>
    </row>
    <row r="814" spans="1:13" s="187" customFormat="1" x14ac:dyDescent="0.2">
      <c r="A814" s="100"/>
      <c r="B814" s="100"/>
      <c r="C814" s="100"/>
      <c r="D814" s="100"/>
      <c r="E814" s="100"/>
      <c r="F814" s="100"/>
      <c r="G814" s="139"/>
      <c r="H814" s="139"/>
      <c r="I814" s="139"/>
      <c r="J814" s="139"/>
      <c r="K814" s="139"/>
      <c r="L814" s="139"/>
      <c r="M814" s="139"/>
    </row>
  </sheetData>
  <mergeCells count="13">
    <mergeCell ref="M6:M8"/>
    <mergeCell ref="B7:F7"/>
    <mergeCell ref="H6:H8"/>
    <mergeCell ref="I6:I8"/>
    <mergeCell ref="H2:L2"/>
    <mergeCell ref="H3:L3"/>
    <mergeCell ref="K6:K8"/>
    <mergeCell ref="L6:L8"/>
    <mergeCell ref="A550:F550"/>
    <mergeCell ref="A6:A8"/>
    <mergeCell ref="B6:F6"/>
    <mergeCell ref="G6:G8"/>
    <mergeCell ref="J6:J8"/>
  </mergeCells>
  <pageMargins left="0" right="0" top="0" bottom="0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11" zoomScaleNormal="100" zoomScaleSheetLayoutView="100" workbookViewId="0">
      <selection activeCell="E17" sqref="E17"/>
    </sheetView>
  </sheetViews>
  <sheetFormatPr defaultColWidth="26.28515625" defaultRowHeight="12.75" x14ac:dyDescent="0.2"/>
  <cols>
    <col min="1" max="1" width="52.5703125" style="30" customWidth="1"/>
    <col min="2" max="2" width="7.7109375" style="30" customWidth="1"/>
    <col min="3" max="3" width="7.28515625" style="30" customWidth="1"/>
    <col min="4" max="4" width="14.85546875" style="60" hidden="1" customWidth="1"/>
    <col min="5" max="5" width="11.28515625" style="60" customWidth="1"/>
    <col min="6" max="6" width="14.140625" style="60" customWidth="1"/>
    <col min="7" max="254" width="26.28515625" style="30"/>
    <col min="255" max="255" width="52.5703125" style="30" customWidth="1"/>
    <col min="256" max="256" width="7.7109375" style="30" customWidth="1"/>
    <col min="257" max="257" width="7.28515625" style="30" customWidth="1"/>
    <col min="258" max="259" width="0" style="30" hidden="1" customWidth="1"/>
    <col min="260" max="260" width="12.7109375" style="30" customWidth="1"/>
    <col min="261" max="261" width="11.28515625" style="30" customWidth="1"/>
    <col min="262" max="262" width="14.140625" style="30" customWidth="1"/>
    <col min="263" max="510" width="26.28515625" style="30"/>
    <col min="511" max="511" width="52.5703125" style="30" customWidth="1"/>
    <col min="512" max="512" width="7.7109375" style="30" customWidth="1"/>
    <col min="513" max="513" width="7.28515625" style="30" customWidth="1"/>
    <col min="514" max="515" width="0" style="30" hidden="1" customWidth="1"/>
    <col min="516" max="516" width="12.7109375" style="30" customWidth="1"/>
    <col min="517" max="517" width="11.28515625" style="30" customWidth="1"/>
    <col min="518" max="518" width="14.140625" style="30" customWidth="1"/>
    <col min="519" max="766" width="26.28515625" style="30"/>
    <col min="767" max="767" width="52.5703125" style="30" customWidth="1"/>
    <col min="768" max="768" width="7.7109375" style="30" customWidth="1"/>
    <col min="769" max="769" width="7.28515625" style="30" customWidth="1"/>
    <col min="770" max="771" width="0" style="30" hidden="1" customWidth="1"/>
    <col min="772" max="772" width="12.7109375" style="30" customWidth="1"/>
    <col min="773" max="773" width="11.28515625" style="30" customWidth="1"/>
    <col min="774" max="774" width="14.140625" style="30" customWidth="1"/>
    <col min="775" max="1022" width="26.28515625" style="30"/>
    <col min="1023" max="1023" width="52.5703125" style="30" customWidth="1"/>
    <col min="1024" max="1024" width="7.7109375" style="30" customWidth="1"/>
    <col min="1025" max="1025" width="7.28515625" style="30" customWidth="1"/>
    <col min="1026" max="1027" width="0" style="30" hidden="1" customWidth="1"/>
    <col min="1028" max="1028" width="12.7109375" style="30" customWidth="1"/>
    <col min="1029" max="1029" width="11.28515625" style="30" customWidth="1"/>
    <col min="1030" max="1030" width="14.140625" style="30" customWidth="1"/>
    <col min="1031" max="1278" width="26.28515625" style="30"/>
    <col min="1279" max="1279" width="52.5703125" style="30" customWidth="1"/>
    <col min="1280" max="1280" width="7.7109375" style="30" customWidth="1"/>
    <col min="1281" max="1281" width="7.28515625" style="30" customWidth="1"/>
    <col min="1282" max="1283" width="0" style="30" hidden="1" customWidth="1"/>
    <col min="1284" max="1284" width="12.7109375" style="30" customWidth="1"/>
    <col min="1285" max="1285" width="11.28515625" style="30" customWidth="1"/>
    <col min="1286" max="1286" width="14.140625" style="30" customWidth="1"/>
    <col min="1287" max="1534" width="26.28515625" style="30"/>
    <col min="1535" max="1535" width="52.5703125" style="30" customWidth="1"/>
    <col min="1536" max="1536" width="7.7109375" style="30" customWidth="1"/>
    <col min="1537" max="1537" width="7.28515625" style="30" customWidth="1"/>
    <col min="1538" max="1539" width="0" style="30" hidden="1" customWidth="1"/>
    <col min="1540" max="1540" width="12.7109375" style="30" customWidth="1"/>
    <col min="1541" max="1541" width="11.28515625" style="30" customWidth="1"/>
    <col min="1542" max="1542" width="14.140625" style="30" customWidth="1"/>
    <col min="1543" max="1790" width="26.28515625" style="30"/>
    <col min="1791" max="1791" width="52.5703125" style="30" customWidth="1"/>
    <col min="1792" max="1792" width="7.7109375" style="30" customWidth="1"/>
    <col min="1793" max="1793" width="7.28515625" style="30" customWidth="1"/>
    <col min="1794" max="1795" width="0" style="30" hidden="1" customWidth="1"/>
    <col min="1796" max="1796" width="12.7109375" style="30" customWidth="1"/>
    <col min="1797" max="1797" width="11.28515625" style="30" customWidth="1"/>
    <col min="1798" max="1798" width="14.140625" style="30" customWidth="1"/>
    <col min="1799" max="2046" width="26.28515625" style="30"/>
    <col min="2047" max="2047" width="52.5703125" style="30" customWidth="1"/>
    <col min="2048" max="2048" width="7.7109375" style="30" customWidth="1"/>
    <col min="2049" max="2049" width="7.28515625" style="30" customWidth="1"/>
    <col min="2050" max="2051" width="0" style="30" hidden="1" customWidth="1"/>
    <col min="2052" max="2052" width="12.7109375" style="30" customWidth="1"/>
    <col min="2053" max="2053" width="11.28515625" style="30" customWidth="1"/>
    <col min="2054" max="2054" width="14.140625" style="30" customWidth="1"/>
    <col min="2055" max="2302" width="26.28515625" style="30"/>
    <col min="2303" max="2303" width="52.5703125" style="30" customWidth="1"/>
    <col min="2304" max="2304" width="7.7109375" style="30" customWidth="1"/>
    <col min="2305" max="2305" width="7.28515625" style="30" customWidth="1"/>
    <col min="2306" max="2307" width="0" style="30" hidden="1" customWidth="1"/>
    <col min="2308" max="2308" width="12.7109375" style="30" customWidth="1"/>
    <col min="2309" max="2309" width="11.28515625" style="30" customWidth="1"/>
    <col min="2310" max="2310" width="14.140625" style="30" customWidth="1"/>
    <col min="2311" max="2558" width="26.28515625" style="30"/>
    <col min="2559" max="2559" width="52.5703125" style="30" customWidth="1"/>
    <col min="2560" max="2560" width="7.7109375" style="30" customWidth="1"/>
    <col min="2561" max="2561" width="7.28515625" style="30" customWidth="1"/>
    <col min="2562" max="2563" width="0" style="30" hidden="1" customWidth="1"/>
    <col min="2564" max="2564" width="12.7109375" style="30" customWidth="1"/>
    <col min="2565" max="2565" width="11.28515625" style="30" customWidth="1"/>
    <col min="2566" max="2566" width="14.140625" style="30" customWidth="1"/>
    <col min="2567" max="2814" width="26.28515625" style="30"/>
    <col min="2815" max="2815" width="52.5703125" style="30" customWidth="1"/>
    <col min="2816" max="2816" width="7.7109375" style="30" customWidth="1"/>
    <col min="2817" max="2817" width="7.28515625" style="30" customWidth="1"/>
    <col min="2818" max="2819" width="0" style="30" hidden="1" customWidth="1"/>
    <col min="2820" max="2820" width="12.7109375" style="30" customWidth="1"/>
    <col min="2821" max="2821" width="11.28515625" style="30" customWidth="1"/>
    <col min="2822" max="2822" width="14.140625" style="30" customWidth="1"/>
    <col min="2823" max="3070" width="26.28515625" style="30"/>
    <col min="3071" max="3071" width="52.5703125" style="30" customWidth="1"/>
    <col min="3072" max="3072" width="7.7109375" style="30" customWidth="1"/>
    <col min="3073" max="3073" width="7.28515625" style="30" customWidth="1"/>
    <col min="3074" max="3075" width="0" style="30" hidden="1" customWidth="1"/>
    <col min="3076" max="3076" width="12.7109375" style="30" customWidth="1"/>
    <col min="3077" max="3077" width="11.28515625" style="30" customWidth="1"/>
    <col min="3078" max="3078" width="14.140625" style="30" customWidth="1"/>
    <col min="3079" max="3326" width="26.28515625" style="30"/>
    <col min="3327" max="3327" width="52.5703125" style="30" customWidth="1"/>
    <col min="3328" max="3328" width="7.7109375" style="30" customWidth="1"/>
    <col min="3329" max="3329" width="7.28515625" style="30" customWidth="1"/>
    <col min="3330" max="3331" width="0" style="30" hidden="1" customWidth="1"/>
    <col min="3332" max="3332" width="12.7109375" style="30" customWidth="1"/>
    <col min="3333" max="3333" width="11.28515625" style="30" customWidth="1"/>
    <col min="3334" max="3334" width="14.140625" style="30" customWidth="1"/>
    <col min="3335" max="3582" width="26.28515625" style="30"/>
    <col min="3583" max="3583" width="52.5703125" style="30" customWidth="1"/>
    <col min="3584" max="3584" width="7.7109375" style="30" customWidth="1"/>
    <col min="3585" max="3585" width="7.28515625" style="30" customWidth="1"/>
    <col min="3586" max="3587" width="0" style="30" hidden="1" customWidth="1"/>
    <col min="3588" max="3588" width="12.7109375" style="30" customWidth="1"/>
    <col min="3589" max="3589" width="11.28515625" style="30" customWidth="1"/>
    <col min="3590" max="3590" width="14.140625" style="30" customWidth="1"/>
    <col min="3591" max="3838" width="26.28515625" style="30"/>
    <col min="3839" max="3839" width="52.5703125" style="30" customWidth="1"/>
    <col min="3840" max="3840" width="7.7109375" style="30" customWidth="1"/>
    <col min="3841" max="3841" width="7.28515625" style="30" customWidth="1"/>
    <col min="3842" max="3843" width="0" style="30" hidden="1" customWidth="1"/>
    <col min="3844" max="3844" width="12.7109375" style="30" customWidth="1"/>
    <col min="3845" max="3845" width="11.28515625" style="30" customWidth="1"/>
    <col min="3846" max="3846" width="14.140625" style="30" customWidth="1"/>
    <col min="3847" max="4094" width="26.28515625" style="30"/>
    <col min="4095" max="4095" width="52.5703125" style="30" customWidth="1"/>
    <col min="4096" max="4096" width="7.7109375" style="30" customWidth="1"/>
    <col min="4097" max="4097" width="7.28515625" style="30" customWidth="1"/>
    <col min="4098" max="4099" width="0" style="30" hidden="1" customWidth="1"/>
    <col min="4100" max="4100" width="12.7109375" style="30" customWidth="1"/>
    <col min="4101" max="4101" width="11.28515625" style="30" customWidth="1"/>
    <col min="4102" max="4102" width="14.140625" style="30" customWidth="1"/>
    <col min="4103" max="4350" width="26.28515625" style="30"/>
    <col min="4351" max="4351" width="52.5703125" style="30" customWidth="1"/>
    <col min="4352" max="4352" width="7.7109375" style="30" customWidth="1"/>
    <col min="4353" max="4353" width="7.28515625" style="30" customWidth="1"/>
    <col min="4354" max="4355" width="0" style="30" hidden="1" customWidth="1"/>
    <col min="4356" max="4356" width="12.7109375" style="30" customWidth="1"/>
    <col min="4357" max="4357" width="11.28515625" style="30" customWidth="1"/>
    <col min="4358" max="4358" width="14.140625" style="30" customWidth="1"/>
    <col min="4359" max="4606" width="26.28515625" style="30"/>
    <col min="4607" max="4607" width="52.5703125" style="30" customWidth="1"/>
    <col min="4608" max="4608" width="7.7109375" style="30" customWidth="1"/>
    <col min="4609" max="4609" width="7.28515625" style="30" customWidth="1"/>
    <col min="4610" max="4611" width="0" style="30" hidden="1" customWidth="1"/>
    <col min="4612" max="4612" width="12.7109375" style="30" customWidth="1"/>
    <col min="4613" max="4613" width="11.28515625" style="30" customWidth="1"/>
    <col min="4614" max="4614" width="14.140625" style="30" customWidth="1"/>
    <col min="4615" max="4862" width="26.28515625" style="30"/>
    <col min="4863" max="4863" width="52.5703125" style="30" customWidth="1"/>
    <col min="4864" max="4864" width="7.7109375" style="30" customWidth="1"/>
    <col min="4865" max="4865" width="7.28515625" style="30" customWidth="1"/>
    <col min="4866" max="4867" width="0" style="30" hidden="1" customWidth="1"/>
    <col min="4868" max="4868" width="12.7109375" style="30" customWidth="1"/>
    <col min="4869" max="4869" width="11.28515625" style="30" customWidth="1"/>
    <col min="4870" max="4870" width="14.140625" style="30" customWidth="1"/>
    <col min="4871" max="5118" width="26.28515625" style="30"/>
    <col min="5119" max="5119" width="52.5703125" style="30" customWidth="1"/>
    <col min="5120" max="5120" width="7.7109375" style="30" customWidth="1"/>
    <col min="5121" max="5121" width="7.28515625" style="30" customWidth="1"/>
    <col min="5122" max="5123" width="0" style="30" hidden="1" customWidth="1"/>
    <col min="5124" max="5124" width="12.7109375" style="30" customWidth="1"/>
    <col min="5125" max="5125" width="11.28515625" style="30" customWidth="1"/>
    <col min="5126" max="5126" width="14.140625" style="30" customWidth="1"/>
    <col min="5127" max="5374" width="26.28515625" style="30"/>
    <col min="5375" max="5375" width="52.5703125" style="30" customWidth="1"/>
    <col min="5376" max="5376" width="7.7109375" style="30" customWidth="1"/>
    <col min="5377" max="5377" width="7.28515625" style="30" customWidth="1"/>
    <col min="5378" max="5379" width="0" style="30" hidden="1" customWidth="1"/>
    <col min="5380" max="5380" width="12.7109375" style="30" customWidth="1"/>
    <col min="5381" max="5381" width="11.28515625" style="30" customWidth="1"/>
    <col min="5382" max="5382" width="14.140625" style="30" customWidth="1"/>
    <col min="5383" max="5630" width="26.28515625" style="30"/>
    <col min="5631" max="5631" width="52.5703125" style="30" customWidth="1"/>
    <col min="5632" max="5632" width="7.7109375" style="30" customWidth="1"/>
    <col min="5633" max="5633" width="7.28515625" style="30" customWidth="1"/>
    <col min="5634" max="5635" width="0" style="30" hidden="1" customWidth="1"/>
    <col min="5636" max="5636" width="12.7109375" style="30" customWidth="1"/>
    <col min="5637" max="5637" width="11.28515625" style="30" customWidth="1"/>
    <col min="5638" max="5638" width="14.140625" style="30" customWidth="1"/>
    <col min="5639" max="5886" width="26.28515625" style="30"/>
    <col min="5887" max="5887" width="52.5703125" style="30" customWidth="1"/>
    <col min="5888" max="5888" width="7.7109375" style="30" customWidth="1"/>
    <col min="5889" max="5889" width="7.28515625" style="30" customWidth="1"/>
    <col min="5890" max="5891" width="0" style="30" hidden="1" customWidth="1"/>
    <col min="5892" max="5892" width="12.7109375" style="30" customWidth="1"/>
    <col min="5893" max="5893" width="11.28515625" style="30" customWidth="1"/>
    <col min="5894" max="5894" width="14.140625" style="30" customWidth="1"/>
    <col min="5895" max="6142" width="26.28515625" style="30"/>
    <col min="6143" max="6143" width="52.5703125" style="30" customWidth="1"/>
    <col min="6144" max="6144" width="7.7109375" style="30" customWidth="1"/>
    <col min="6145" max="6145" width="7.28515625" style="30" customWidth="1"/>
    <col min="6146" max="6147" width="0" style="30" hidden="1" customWidth="1"/>
    <col min="6148" max="6148" width="12.7109375" style="30" customWidth="1"/>
    <col min="6149" max="6149" width="11.28515625" style="30" customWidth="1"/>
    <col min="6150" max="6150" width="14.140625" style="30" customWidth="1"/>
    <col min="6151" max="6398" width="26.28515625" style="30"/>
    <col min="6399" max="6399" width="52.5703125" style="30" customWidth="1"/>
    <col min="6400" max="6400" width="7.7109375" style="30" customWidth="1"/>
    <col min="6401" max="6401" width="7.28515625" style="30" customWidth="1"/>
    <col min="6402" max="6403" width="0" style="30" hidden="1" customWidth="1"/>
    <col min="6404" max="6404" width="12.7109375" style="30" customWidth="1"/>
    <col min="6405" max="6405" width="11.28515625" style="30" customWidth="1"/>
    <col min="6406" max="6406" width="14.140625" style="30" customWidth="1"/>
    <col min="6407" max="6654" width="26.28515625" style="30"/>
    <col min="6655" max="6655" width="52.5703125" style="30" customWidth="1"/>
    <col min="6656" max="6656" width="7.7109375" style="30" customWidth="1"/>
    <col min="6657" max="6657" width="7.28515625" style="30" customWidth="1"/>
    <col min="6658" max="6659" width="0" style="30" hidden="1" customWidth="1"/>
    <col min="6660" max="6660" width="12.7109375" style="30" customWidth="1"/>
    <col min="6661" max="6661" width="11.28515625" style="30" customWidth="1"/>
    <col min="6662" max="6662" width="14.140625" style="30" customWidth="1"/>
    <col min="6663" max="6910" width="26.28515625" style="30"/>
    <col min="6911" max="6911" width="52.5703125" style="30" customWidth="1"/>
    <col min="6912" max="6912" width="7.7109375" style="30" customWidth="1"/>
    <col min="6913" max="6913" width="7.28515625" style="30" customWidth="1"/>
    <col min="6914" max="6915" width="0" style="30" hidden="1" customWidth="1"/>
    <col min="6916" max="6916" width="12.7109375" style="30" customWidth="1"/>
    <col min="6917" max="6917" width="11.28515625" style="30" customWidth="1"/>
    <col min="6918" max="6918" width="14.140625" style="30" customWidth="1"/>
    <col min="6919" max="7166" width="26.28515625" style="30"/>
    <col min="7167" max="7167" width="52.5703125" style="30" customWidth="1"/>
    <col min="7168" max="7168" width="7.7109375" style="30" customWidth="1"/>
    <col min="7169" max="7169" width="7.28515625" style="30" customWidth="1"/>
    <col min="7170" max="7171" width="0" style="30" hidden="1" customWidth="1"/>
    <col min="7172" max="7172" width="12.7109375" style="30" customWidth="1"/>
    <col min="7173" max="7173" width="11.28515625" style="30" customWidth="1"/>
    <col min="7174" max="7174" width="14.140625" style="30" customWidth="1"/>
    <col min="7175" max="7422" width="26.28515625" style="30"/>
    <col min="7423" max="7423" width="52.5703125" style="30" customWidth="1"/>
    <col min="7424" max="7424" width="7.7109375" style="30" customWidth="1"/>
    <col min="7425" max="7425" width="7.28515625" style="30" customWidth="1"/>
    <col min="7426" max="7427" width="0" style="30" hidden="1" customWidth="1"/>
    <col min="7428" max="7428" width="12.7109375" style="30" customWidth="1"/>
    <col min="7429" max="7429" width="11.28515625" style="30" customWidth="1"/>
    <col min="7430" max="7430" width="14.140625" style="30" customWidth="1"/>
    <col min="7431" max="7678" width="26.28515625" style="30"/>
    <col min="7679" max="7679" width="52.5703125" style="30" customWidth="1"/>
    <col min="7680" max="7680" width="7.7109375" style="30" customWidth="1"/>
    <col min="7681" max="7681" width="7.28515625" style="30" customWidth="1"/>
    <col min="7682" max="7683" width="0" style="30" hidden="1" customWidth="1"/>
    <col min="7684" max="7684" width="12.7109375" style="30" customWidth="1"/>
    <col min="7685" max="7685" width="11.28515625" style="30" customWidth="1"/>
    <col min="7686" max="7686" width="14.140625" style="30" customWidth="1"/>
    <col min="7687" max="7934" width="26.28515625" style="30"/>
    <col min="7935" max="7935" width="52.5703125" style="30" customWidth="1"/>
    <col min="7936" max="7936" width="7.7109375" style="30" customWidth="1"/>
    <col min="7937" max="7937" width="7.28515625" style="30" customWidth="1"/>
    <col min="7938" max="7939" width="0" style="30" hidden="1" customWidth="1"/>
    <col min="7940" max="7940" width="12.7109375" style="30" customWidth="1"/>
    <col min="7941" max="7941" width="11.28515625" style="30" customWidth="1"/>
    <col min="7942" max="7942" width="14.140625" style="30" customWidth="1"/>
    <col min="7943" max="8190" width="26.28515625" style="30"/>
    <col min="8191" max="8191" width="52.5703125" style="30" customWidth="1"/>
    <col min="8192" max="8192" width="7.7109375" style="30" customWidth="1"/>
    <col min="8193" max="8193" width="7.28515625" style="30" customWidth="1"/>
    <col min="8194" max="8195" width="0" style="30" hidden="1" customWidth="1"/>
    <col min="8196" max="8196" width="12.7109375" style="30" customWidth="1"/>
    <col min="8197" max="8197" width="11.28515625" style="30" customWidth="1"/>
    <col min="8198" max="8198" width="14.140625" style="30" customWidth="1"/>
    <col min="8199" max="8446" width="26.28515625" style="30"/>
    <col min="8447" max="8447" width="52.5703125" style="30" customWidth="1"/>
    <col min="8448" max="8448" width="7.7109375" style="30" customWidth="1"/>
    <col min="8449" max="8449" width="7.28515625" style="30" customWidth="1"/>
    <col min="8450" max="8451" width="0" style="30" hidden="1" customWidth="1"/>
    <col min="8452" max="8452" width="12.7109375" style="30" customWidth="1"/>
    <col min="8453" max="8453" width="11.28515625" style="30" customWidth="1"/>
    <col min="8454" max="8454" width="14.140625" style="30" customWidth="1"/>
    <col min="8455" max="8702" width="26.28515625" style="30"/>
    <col min="8703" max="8703" width="52.5703125" style="30" customWidth="1"/>
    <col min="8704" max="8704" width="7.7109375" style="30" customWidth="1"/>
    <col min="8705" max="8705" width="7.28515625" style="30" customWidth="1"/>
    <col min="8706" max="8707" width="0" style="30" hidden="1" customWidth="1"/>
    <col min="8708" max="8708" width="12.7109375" style="30" customWidth="1"/>
    <col min="8709" max="8709" width="11.28515625" style="30" customWidth="1"/>
    <col min="8710" max="8710" width="14.140625" style="30" customWidth="1"/>
    <col min="8711" max="8958" width="26.28515625" style="30"/>
    <col min="8959" max="8959" width="52.5703125" style="30" customWidth="1"/>
    <col min="8960" max="8960" width="7.7109375" style="30" customWidth="1"/>
    <col min="8961" max="8961" width="7.28515625" style="30" customWidth="1"/>
    <col min="8962" max="8963" width="0" style="30" hidden="1" customWidth="1"/>
    <col min="8964" max="8964" width="12.7109375" style="30" customWidth="1"/>
    <col min="8965" max="8965" width="11.28515625" style="30" customWidth="1"/>
    <col min="8966" max="8966" width="14.140625" style="30" customWidth="1"/>
    <col min="8967" max="9214" width="26.28515625" style="30"/>
    <col min="9215" max="9215" width="52.5703125" style="30" customWidth="1"/>
    <col min="9216" max="9216" width="7.7109375" style="30" customWidth="1"/>
    <col min="9217" max="9217" width="7.28515625" style="30" customWidth="1"/>
    <col min="9218" max="9219" width="0" style="30" hidden="1" customWidth="1"/>
    <col min="9220" max="9220" width="12.7109375" style="30" customWidth="1"/>
    <col min="9221" max="9221" width="11.28515625" style="30" customWidth="1"/>
    <col min="9222" max="9222" width="14.140625" style="30" customWidth="1"/>
    <col min="9223" max="9470" width="26.28515625" style="30"/>
    <col min="9471" max="9471" width="52.5703125" style="30" customWidth="1"/>
    <col min="9472" max="9472" width="7.7109375" style="30" customWidth="1"/>
    <col min="9473" max="9473" width="7.28515625" style="30" customWidth="1"/>
    <col min="9474" max="9475" width="0" style="30" hidden="1" customWidth="1"/>
    <col min="9476" max="9476" width="12.7109375" style="30" customWidth="1"/>
    <col min="9477" max="9477" width="11.28515625" style="30" customWidth="1"/>
    <col min="9478" max="9478" width="14.140625" style="30" customWidth="1"/>
    <col min="9479" max="9726" width="26.28515625" style="30"/>
    <col min="9727" max="9727" width="52.5703125" style="30" customWidth="1"/>
    <col min="9728" max="9728" width="7.7109375" style="30" customWidth="1"/>
    <col min="9729" max="9729" width="7.28515625" style="30" customWidth="1"/>
    <col min="9730" max="9731" width="0" style="30" hidden="1" customWidth="1"/>
    <col min="9732" max="9732" width="12.7109375" style="30" customWidth="1"/>
    <col min="9733" max="9733" width="11.28515625" style="30" customWidth="1"/>
    <col min="9734" max="9734" width="14.140625" style="30" customWidth="1"/>
    <col min="9735" max="9982" width="26.28515625" style="30"/>
    <col min="9983" max="9983" width="52.5703125" style="30" customWidth="1"/>
    <col min="9984" max="9984" width="7.7109375" style="30" customWidth="1"/>
    <col min="9985" max="9985" width="7.28515625" style="30" customWidth="1"/>
    <col min="9986" max="9987" width="0" style="30" hidden="1" customWidth="1"/>
    <col min="9988" max="9988" width="12.7109375" style="30" customWidth="1"/>
    <col min="9989" max="9989" width="11.28515625" style="30" customWidth="1"/>
    <col min="9990" max="9990" width="14.140625" style="30" customWidth="1"/>
    <col min="9991" max="10238" width="26.28515625" style="30"/>
    <col min="10239" max="10239" width="52.5703125" style="30" customWidth="1"/>
    <col min="10240" max="10240" width="7.7109375" style="30" customWidth="1"/>
    <col min="10241" max="10241" width="7.28515625" style="30" customWidth="1"/>
    <col min="10242" max="10243" width="0" style="30" hidden="1" customWidth="1"/>
    <col min="10244" max="10244" width="12.7109375" style="30" customWidth="1"/>
    <col min="10245" max="10245" width="11.28515625" style="30" customWidth="1"/>
    <col min="10246" max="10246" width="14.140625" style="30" customWidth="1"/>
    <col min="10247" max="10494" width="26.28515625" style="30"/>
    <col min="10495" max="10495" width="52.5703125" style="30" customWidth="1"/>
    <col min="10496" max="10496" width="7.7109375" style="30" customWidth="1"/>
    <col min="10497" max="10497" width="7.28515625" style="30" customWidth="1"/>
    <col min="10498" max="10499" width="0" style="30" hidden="1" customWidth="1"/>
    <col min="10500" max="10500" width="12.7109375" style="30" customWidth="1"/>
    <col min="10501" max="10501" width="11.28515625" style="30" customWidth="1"/>
    <col min="10502" max="10502" width="14.140625" style="30" customWidth="1"/>
    <col min="10503" max="10750" width="26.28515625" style="30"/>
    <col min="10751" max="10751" width="52.5703125" style="30" customWidth="1"/>
    <col min="10752" max="10752" width="7.7109375" style="30" customWidth="1"/>
    <col min="10753" max="10753" width="7.28515625" style="30" customWidth="1"/>
    <col min="10754" max="10755" width="0" style="30" hidden="1" customWidth="1"/>
    <col min="10756" max="10756" width="12.7109375" style="30" customWidth="1"/>
    <col min="10757" max="10757" width="11.28515625" style="30" customWidth="1"/>
    <col min="10758" max="10758" width="14.140625" style="30" customWidth="1"/>
    <col min="10759" max="11006" width="26.28515625" style="30"/>
    <col min="11007" max="11007" width="52.5703125" style="30" customWidth="1"/>
    <col min="11008" max="11008" width="7.7109375" style="30" customWidth="1"/>
    <col min="11009" max="11009" width="7.28515625" style="30" customWidth="1"/>
    <col min="11010" max="11011" width="0" style="30" hidden="1" customWidth="1"/>
    <col min="11012" max="11012" width="12.7109375" style="30" customWidth="1"/>
    <col min="11013" max="11013" width="11.28515625" style="30" customWidth="1"/>
    <col min="11014" max="11014" width="14.140625" style="30" customWidth="1"/>
    <col min="11015" max="11262" width="26.28515625" style="30"/>
    <col min="11263" max="11263" width="52.5703125" style="30" customWidth="1"/>
    <col min="11264" max="11264" width="7.7109375" style="30" customWidth="1"/>
    <col min="11265" max="11265" width="7.28515625" style="30" customWidth="1"/>
    <col min="11266" max="11267" width="0" style="30" hidden="1" customWidth="1"/>
    <col min="11268" max="11268" width="12.7109375" style="30" customWidth="1"/>
    <col min="11269" max="11269" width="11.28515625" style="30" customWidth="1"/>
    <col min="11270" max="11270" width="14.140625" style="30" customWidth="1"/>
    <col min="11271" max="11518" width="26.28515625" style="30"/>
    <col min="11519" max="11519" width="52.5703125" style="30" customWidth="1"/>
    <col min="11520" max="11520" width="7.7109375" style="30" customWidth="1"/>
    <col min="11521" max="11521" width="7.28515625" style="30" customWidth="1"/>
    <col min="11522" max="11523" width="0" style="30" hidden="1" customWidth="1"/>
    <col min="11524" max="11524" width="12.7109375" style="30" customWidth="1"/>
    <col min="11525" max="11525" width="11.28515625" style="30" customWidth="1"/>
    <col min="11526" max="11526" width="14.140625" style="30" customWidth="1"/>
    <col min="11527" max="11774" width="26.28515625" style="30"/>
    <col min="11775" max="11775" width="52.5703125" style="30" customWidth="1"/>
    <col min="11776" max="11776" width="7.7109375" style="30" customWidth="1"/>
    <col min="11777" max="11777" width="7.28515625" style="30" customWidth="1"/>
    <col min="11778" max="11779" width="0" style="30" hidden="1" customWidth="1"/>
    <col min="11780" max="11780" width="12.7109375" style="30" customWidth="1"/>
    <col min="11781" max="11781" width="11.28515625" style="30" customWidth="1"/>
    <col min="11782" max="11782" width="14.140625" style="30" customWidth="1"/>
    <col min="11783" max="12030" width="26.28515625" style="30"/>
    <col min="12031" max="12031" width="52.5703125" style="30" customWidth="1"/>
    <col min="12032" max="12032" width="7.7109375" style="30" customWidth="1"/>
    <col min="12033" max="12033" width="7.28515625" style="30" customWidth="1"/>
    <col min="12034" max="12035" width="0" style="30" hidden="1" customWidth="1"/>
    <col min="12036" max="12036" width="12.7109375" style="30" customWidth="1"/>
    <col min="12037" max="12037" width="11.28515625" style="30" customWidth="1"/>
    <col min="12038" max="12038" width="14.140625" style="30" customWidth="1"/>
    <col min="12039" max="12286" width="26.28515625" style="30"/>
    <col min="12287" max="12287" width="52.5703125" style="30" customWidth="1"/>
    <col min="12288" max="12288" width="7.7109375" style="30" customWidth="1"/>
    <col min="12289" max="12289" width="7.28515625" style="30" customWidth="1"/>
    <col min="12290" max="12291" width="0" style="30" hidden="1" customWidth="1"/>
    <col min="12292" max="12292" width="12.7109375" style="30" customWidth="1"/>
    <col min="12293" max="12293" width="11.28515625" style="30" customWidth="1"/>
    <col min="12294" max="12294" width="14.140625" style="30" customWidth="1"/>
    <col min="12295" max="12542" width="26.28515625" style="30"/>
    <col min="12543" max="12543" width="52.5703125" style="30" customWidth="1"/>
    <col min="12544" max="12544" width="7.7109375" style="30" customWidth="1"/>
    <col min="12545" max="12545" width="7.28515625" style="30" customWidth="1"/>
    <col min="12546" max="12547" width="0" style="30" hidden="1" customWidth="1"/>
    <col min="12548" max="12548" width="12.7109375" style="30" customWidth="1"/>
    <col min="12549" max="12549" width="11.28515625" style="30" customWidth="1"/>
    <col min="12550" max="12550" width="14.140625" style="30" customWidth="1"/>
    <col min="12551" max="12798" width="26.28515625" style="30"/>
    <col min="12799" max="12799" width="52.5703125" style="30" customWidth="1"/>
    <col min="12800" max="12800" width="7.7109375" style="30" customWidth="1"/>
    <col min="12801" max="12801" width="7.28515625" style="30" customWidth="1"/>
    <col min="12802" max="12803" width="0" style="30" hidden="1" customWidth="1"/>
    <col min="12804" max="12804" width="12.7109375" style="30" customWidth="1"/>
    <col min="12805" max="12805" width="11.28515625" style="30" customWidth="1"/>
    <col min="12806" max="12806" width="14.140625" style="30" customWidth="1"/>
    <col min="12807" max="13054" width="26.28515625" style="30"/>
    <col min="13055" max="13055" width="52.5703125" style="30" customWidth="1"/>
    <col min="13056" max="13056" width="7.7109375" style="30" customWidth="1"/>
    <col min="13057" max="13057" width="7.28515625" style="30" customWidth="1"/>
    <col min="13058" max="13059" width="0" style="30" hidden="1" customWidth="1"/>
    <col min="13060" max="13060" width="12.7109375" style="30" customWidth="1"/>
    <col min="13061" max="13061" width="11.28515625" style="30" customWidth="1"/>
    <col min="13062" max="13062" width="14.140625" style="30" customWidth="1"/>
    <col min="13063" max="13310" width="26.28515625" style="30"/>
    <col min="13311" max="13311" width="52.5703125" style="30" customWidth="1"/>
    <col min="13312" max="13312" width="7.7109375" style="30" customWidth="1"/>
    <col min="13313" max="13313" width="7.28515625" style="30" customWidth="1"/>
    <col min="13314" max="13315" width="0" style="30" hidden="1" customWidth="1"/>
    <col min="13316" max="13316" width="12.7109375" style="30" customWidth="1"/>
    <col min="13317" max="13317" width="11.28515625" style="30" customWidth="1"/>
    <col min="13318" max="13318" width="14.140625" style="30" customWidth="1"/>
    <col min="13319" max="13566" width="26.28515625" style="30"/>
    <col min="13567" max="13567" width="52.5703125" style="30" customWidth="1"/>
    <col min="13568" max="13568" width="7.7109375" style="30" customWidth="1"/>
    <col min="13569" max="13569" width="7.28515625" style="30" customWidth="1"/>
    <col min="13570" max="13571" width="0" style="30" hidden="1" customWidth="1"/>
    <col min="13572" max="13572" width="12.7109375" style="30" customWidth="1"/>
    <col min="13573" max="13573" width="11.28515625" style="30" customWidth="1"/>
    <col min="13574" max="13574" width="14.140625" style="30" customWidth="1"/>
    <col min="13575" max="13822" width="26.28515625" style="30"/>
    <col min="13823" max="13823" width="52.5703125" style="30" customWidth="1"/>
    <col min="13824" max="13824" width="7.7109375" style="30" customWidth="1"/>
    <col min="13825" max="13825" width="7.28515625" style="30" customWidth="1"/>
    <col min="13826" max="13827" width="0" style="30" hidden="1" customWidth="1"/>
    <col min="13828" max="13828" width="12.7109375" style="30" customWidth="1"/>
    <col min="13829" max="13829" width="11.28515625" style="30" customWidth="1"/>
    <col min="13830" max="13830" width="14.140625" style="30" customWidth="1"/>
    <col min="13831" max="14078" width="26.28515625" style="30"/>
    <col min="14079" max="14079" width="52.5703125" style="30" customWidth="1"/>
    <col min="14080" max="14080" width="7.7109375" style="30" customWidth="1"/>
    <col min="14081" max="14081" width="7.28515625" style="30" customWidth="1"/>
    <col min="14082" max="14083" width="0" style="30" hidden="1" customWidth="1"/>
    <col min="14084" max="14084" width="12.7109375" style="30" customWidth="1"/>
    <col min="14085" max="14085" width="11.28515625" style="30" customWidth="1"/>
    <col min="14086" max="14086" width="14.140625" style="30" customWidth="1"/>
    <col min="14087" max="14334" width="26.28515625" style="30"/>
    <col min="14335" max="14335" width="52.5703125" style="30" customWidth="1"/>
    <col min="14336" max="14336" width="7.7109375" style="30" customWidth="1"/>
    <col min="14337" max="14337" width="7.28515625" style="30" customWidth="1"/>
    <col min="14338" max="14339" width="0" style="30" hidden="1" customWidth="1"/>
    <col min="14340" max="14340" width="12.7109375" style="30" customWidth="1"/>
    <col min="14341" max="14341" width="11.28515625" style="30" customWidth="1"/>
    <col min="14342" max="14342" width="14.140625" style="30" customWidth="1"/>
    <col min="14343" max="14590" width="26.28515625" style="30"/>
    <col min="14591" max="14591" width="52.5703125" style="30" customWidth="1"/>
    <col min="14592" max="14592" width="7.7109375" style="30" customWidth="1"/>
    <col min="14593" max="14593" width="7.28515625" style="30" customWidth="1"/>
    <col min="14594" max="14595" width="0" style="30" hidden="1" customWidth="1"/>
    <col min="14596" max="14596" width="12.7109375" style="30" customWidth="1"/>
    <col min="14597" max="14597" width="11.28515625" style="30" customWidth="1"/>
    <col min="14598" max="14598" width="14.140625" style="30" customWidth="1"/>
    <col min="14599" max="14846" width="26.28515625" style="30"/>
    <col min="14847" max="14847" width="52.5703125" style="30" customWidth="1"/>
    <col min="14848" max="14848" width="7.7109375" style="30" customWidth="1"/>
    <col min="14849" max="14849" width="7.28515625" style="30" customWidth="1"/>
    <col min="14850" max="14851" width="0" style="30" hidden="1" customWidth="1"/>
    <col min="14852" max="14852" width="12.7109375" style="30" customWidth="1"/>
    <col min="14853" max="14853" width="11.28515625" style="30" customWidth="1"/>
    <col min="14854" max="14854" width="14.140625" style="30" customWidth="1"/>
    <col min="14855" max="15102" width="26.28515625" style="30"/>
    <col min="15103" max="15103" width="52.5703125" style="30" customWidth="1"/>
    <col min="15104" max="15104" width="7.7109375" style="30" customWidth="1"/>
    <col min="15105" max="15105" width="7.28515625" style="30" customWidth="1"/>
    <col min="15106" max="15107" width="0" style="30" hidden="1" customWidth="1"/>
    <col min="15108" max="15108" width="12.7109375" style="30" customWidth="1"/>
    <col min="15109" max="15109" width="11.28515625" style="30" customWidth="1"/>
    <col min="15110" max="15110" width="14.140625" style="30" customWidth="1"/>
    <col min="15111" max="15358" width="26.28515625" style="30"/>
    <col min="15359" max="15359" width="52.5703125" style="30" customWidth="1"/>
    <col min="15360" max="15360" width="7.7109375" style="30" customWidth="1"/>
    <col min="15361" max="15361" width="7.28515625" style="30" customWidth="1"/>
    <col min="15362" max="15363" width="0" style="30" hidden="1" customWidth="1"/>
    <col min="15364" max="15364" width="12.7109375" style="30" customWidth="1"/>
    <col min="15365" max="15365" width="11.28515625" style="30" customWidth="1"/>
    <col min="15366" max="15366" width="14.140625" style="30" customWidth="1"/>
    <col min="15367" max="15614" width="26.28515625" style="30"/>
    <col min="15615" max="15615" width="52.5703125" style="30" customWidth="1"/>
    <col min="15616" max="15616" width="7.7109375" style="30" customWidth="1"/>
    <col min="15617" max="15617" width="7.28515625" style="30" customWidth="1"/>
    <col min="15618" max="15619" width="0" style="30" hidden="1" customWidth="1"/>
    <col min="15620" max="15620" width="12.7109375" style="30" customWidth="1"/>
    <col min="15621" max="15621" width="11.28515625" style="30" customWidth="1"/>
    <col min="15622" max="15622" width="14.140625" style="30" customWidth="1"/>
    <col min="15623" max="15870" width="26.28515625" style="30"/>
    <col min="15871" max="15871" width="52.5703125" style="30" customWidth="1"/>
    <col min="15872" max="15872" width="7.7109375" style="30" customWidth="1"/>
    <col min="15873" max="15873" width="7.28515625" style="30" customWidth="1"/>
    <col min="15874" max="15875" width="0" style="30" hidden="1" customWidth="1"/>
    <col min="15876" max="15876" width="12.7109375" style="30" customWidth="1"/>
    <col min="15877" max="15877" width="11.28515625" style="30" customWidth="1"/>
    <col min="15878" max="15878" width="14.140625" style="30" customWidth="1"/>
    <col min="15879" max="16126" width="26.28515625" style="30"/>
    <col min="16127" max="16127" width="52.5703125" style="30" customWidth="1"/>
    <col min="16128" max="16128" width="7.7109375" style="30" customWidth="1"/>
    <col min="16129" max="16129" width="7.28515625" style="30" customWidth="1"/>
    <col min="16130" max="16131" width="0" style="30" hidden="1" customWidth="1"/>
    <col min="16132" max="16132" width="12.7109375" style="30" customWidth="1"/>
    <col min="16133" max="16133" width="11.28515625" style="30" customWidth="1"/>
    <col min="16134" max="16134" width="14.140625" style="30" customWidth="1"/>
    <col min="16135" max="16384" width="26.28515625" style="30"/>
  </cols>
  <sheetData>
    <row r="1" spans="1:6" x14ac:dyDescent="0.2">
      <c r="C1" s="31"/>
      <c r="D1" s="32"/>
      <c r="E1" s="32"/>
      <c r="F1" s="32"/>
    </row>
    <row r="2" spans="1:6" ht="12.75" customHeight="1" x14ac:dyDescent="0.2">
      <c r="A2" s="33"/>
      <c r="C2" s="34" t="s">
        <v>410</v>
      </c>
      <c r="D2" s="272" t="s">
        <v>410</v>
      </c>
      <c r="E2" s="273"/>
      <c r="F2" s="273"/>
    </row>
    <row r="3" spans="1:6" ht="47.25" customHeight="1" x14ac:dyDescent="0.2">
      <c r="A3" s="33"/>
      <c r="D3" s="274" t="s">
        <v>467</v>
      </c>
      <c r="E3" s="275"/>
      <c r="F3" s="275"/>
    </row>
    <row r="4" spans="1:6" ht="9" customHeight="1" x14ac:dyDescent="0.2">
      <c r="A4" s="33"/>
      <c r="B4" s="37"/>
      <c r="C4" s="37"/>
      <c r="D4" s="38"/>
      <c r="E4" s="38"/>
      <c r="F4" s="38"/>
    </row>
    <row r="5" spans="1:6" x14ac:dyDescent="0.2">
      <c r="A5" s="276" t="s">
        <v>411</v>
      </c>
      <c r="B5" s="277"/>
      <c r="C5" s="277"/>
      <c r="D5" s="278"/>
      <c r="E5" s="279"/>
      <c r="F5" s="279"/>
    </row>
    <row r="6" spans="1:6" ht="27.75" customHeight="1" x14ac:dyDescent="0.2">
      <c r="A6" s="280" t="s">
        <v>461</v>
      </c>
      <c r="B6" s="281"/>
      <c r="C6" s="281"/>
      <c r="D6" s="281"/>
      <c r="E6" s="279"/>
      <c r="F6" s="279"/>
    </row>
    <row r="7" spans="1:6" x14ac:dyDescent="0.2">
      <c r="A7" s="39"/>
      <c r="B7" s="40"/>
      <c r="C7" s="40"/>
      <c r="D7" s="41"/>
      <c r="E7" s="41"/>
      <c r="F7" s="41" t="s">
        <v>412</v>
      </c>
    </row>
    <row r="8" spans="1:6" ht="48" customHeight="1" x14ac:dyDescent="0.2">
      <c r="A8" s="42" t="s">
        <v>413</v>
      </c>
      <c r="B8" s="42" t="s">
        <v>15</v>
      </c>
      <c r="C8" s="42" t="s">
        <v>16</v>
      </c>
      <c r="D8" s="43" t="s">
        <v>7</v>
      </c>
      <c r="E8" s="44" t="s">
        <v>8</v>
      </c>
      <c r="F8" s="43" t="s">
        <v>9</v>
      </c>
    </row>
    <row r="9" spans="1:6" ht="15" customHeight="1" x14ac:dyDescent="0.2">
      <c r="A9" s="45" t="s">
        <v>214</v>
      </c>
      <c r="B9" s="271" t="s">
        <v>415</v>
      </c>
      <c r="C9" s="271"/>
      <c r="D9" s="48">
        <f>SUM(D10:D17)</f>
        <v>30743.75</v>
      </c>
      <c r="E9" s="48">
        <f t="shared" ref="E9:F9" si="0">SUM(E10:E17)</f>
        <v>1186.4799999999996</v>
      </c>
      <c r="F9" s="48">
        <f t="shared" si="0"/>
        <v>31930.23</v>
      </c>
    </row>
    <row r="10" spans="1:6" ht="21.75" customHeight="1" x14ac:dyDescent="0.2">
      <c r="A10" s="49" t="s">
        <v>416</v>
      </c>
      <c r="B10" s="50" t="s">
        <v>144</v>
      </c>
      <c r="C10" s="50" t="s">
        <v>42</v>
      </c>
      <c r="D10" s="52">
        <v>1264.54</v>
      </c>
      <c r="E10" s="52">
        <v>-1264.54</v>
      </c>
      <c r="F10" s="52">
        <f t="shared" ref="F10:F32" si="1">D10+E10</f>
        <v>0</v>
      </c>
    </row>
    <row r="11" spans="1:6" ht="25.5" customHeight="1" x14ac:dyDescent="0.2">
      <c r="A11" s="49" t="s">
        <v>417</v>
      </c>
      <c r="B11" s="50" t="s">
        <v>144</v>
      </c>
      <c r="C11" s="50" t="s">
        <v>170</v>
      </c>
      <c r="D11" s="52">
        <v>1443.62</v>
      </c>
      <c r="E11" s="52">
        <v>-40.97</v>
      </c>
      <c r="F11" s="52">
        <f t="shared" si="1"/>
        <v>1402.6499999999999</v>
      </c>
    </row>
    <row r="12" spans="1:6" ht="15" customHeight="1" x14ac:dyDescent="0.2">
      <c r="A12" s="49" t="s">
        <v>418</v>
      </c>
      <c r="B12" s="50" t="s">
        <v>144</v>
      </c>
      <c r="C12" s="50" t="s">
        <v>114</v>
      </c>
      <c r="D12" s="52">
        <v>16274.19</v>
      </c>
      <c r="E12" s="52">
        <v>-1312.58</v>
      </c>
      <c r="F12" s="52">
        <f t="shared" si="1"/>
        <v>14961.61</v>
      </c>
    </row>
    <row r="13" spans="1:6" ht="15" hidden="1" customHeight="1" x14ac:dyDescent="0.2">
      <c r="A13" s="49" t="s">
        <v>419</v>
      </c>
      <c r="B13" s="50" t="s">
        <v>144</v>
      </c>
      <c r="C13" s="50" t="s">
        <v>80</v>
      </c>
      <c r="D13" s="52"/>
      <c r="E13" s="52"/>
      <c r="F13" s="52"/>
    </row>
    <row r="14" spans="1:6" ht="28.5" customHeight="1" x14ac:dyDescent="0.2">
      <c r="A14" s="49" t="s">
        <v>420</v>
      </c>
      <c r="B14" s="50" t="s">
        <v>144</v>
      </c>
      <c r="C14" s="50" t="s">
        <v>148</v>
      </c>
      <c r="D14" s="52">
        <v>4785.01</v>
      </c>
      <c r="E14" s="52">
        <f>-242.38-123.5</f>
        <v>-365.88</v>
      </c>
      <c r="F14" s="52">
        <f t="shared" si="1"/>
        <v>4419.13</v>
      </c>
    </row>
    <row r="15" spans="1:6" ht="15" hidden="1" customHeight="1" x14ac:dyDescent="0.2">
      <c r="A15" s="49" t="s">
        <v>421</v>
      </c>
      <c r="B15" s="50" t="s">
        <v>144</v>
      </c>
      <c r="C15" s="50" t="s">
        <v>40</v>
      </c>
      <c r="D15" s="52">
        <f>'прил 10 2014 '!H425</f>
        <v>0</v>
      </c>
      <c r="E15" s="52">
        <f>'прил 10 2014 '!I425</f>
        <v>0</v>
      </c>
      <c r="F15" s="52">
        <f t="shared" si="1"/>
        <v>0</v>
      </c>
    </row>
    <row r="16" spans="1:6" ht="15" customHeight="1" x14ac:dyDescent="0.2">
      <c r="A16" s="49" t="s">
        <v>149</v>
      </c>
      <c r="B16" s="50" t="s">
        <v>144</v>
      </c>
      <c r="C16" s="50" t="s">
        <v>150</v>
      </c>
      <c r="D16" s="52">
        <v>333</v>
      </c>
      <c r="E16" s="52">
        <f>147-200</f>
        <v>-53</v>
      </c>
      <c r="F16" s="52">
        <f t="shared" si="1"/>
        <v>280</v>
      </c>
    </row>
    <row r="17" spans="1:6" ht="15" customHeight="1" x14ac:dyDescent="0.2">
      <c r="A17" s="53" t="s">
        <v>155</v>
      </c>
      <c r="B17" s="50" t="s">
        <v>144</v>
      </c>
      <c r="C17" s="50" t="s">
        <v>156</v>
      </c>
      <c r="D17" s="52">
        <v>6643.39</v>
      </c>
      <c r="E17" s="52">
        <f>4099.95+123.5</f>
        <v>4223.45</v>
      </c>
      <c r="F17" s="52">
        <f t="shared" si="1"/>
        <v>10866.84</v>
      </c>
    </row>
    <row r="18" spans="1:6" ht="15" customHeight="1" x14ac:dyDescent="0.2">
      <c r="A18" s="45" t="s">
        <v>167</v>
      </c>
      <c r="B18" s="271" t="s">
        <v>422</v>
      </c>
      <c r="C18" s="271"/>
      <c r="D18" s="55">
        <f>D19</f>
        <v>605.6</v>
      </c>
      <c r="E18" s="55">
        <f>E19</f>
        <v>-101.2</v>
      </c>
      <c r="F18" s="55">
        <f>F19</f>
        <v>504.40000000000003</v>
      </c>
    </row>
    <row r="19" spans="1:6" ht="15" customHeight="1" x14ac:dyDescent="0.2">
      <c r="A19" s="49" t="s">
        <v>423</v>
      </c>
      <c r="B19" s="50" t="s">
        <v>42</v>
      </c>
      <c r="C19" s="50" t="s">
        <v>170</v>
      </c>
      <c r="D19" s="52">
        <v>605.6</v>
      </c>
      <c r="E19" s="52">
        <v>-101.2</v>
      </c>
      <c r="F19" s="52">
        <f t="shared" si="1"/>
        <v>504.40000000000003</v>
      </c>
    </row>
    <row r="20" spans="1:6" ht="15" customHeight="1" x14ac:dyDescent="0.2">
      <c r="A20" s="45" t="s">
        <v>262</v>
      </c>
      <c r="B20" s="271" t="s">
        <v>424</v>
      </c>
      <c r="C20" s="271"/>
      <c r="D20" s="55">
        <f>SUM(D22:D23)</f>
        <v>590</v>
      </c>
      <c r="E20" s="48">
        <f>SUM(E21:E23)</f>
        <v>154.07999999999998</v>
      </c>
      <c r="F20" s="55">
        <f t="shared" si="1"/>
        <v>744.07999999999993</v>
      </c>
    </row>
    <row r="21" spans="1:6" ht="15" hidden="1" customHeight="1" x14ac:dyDescent="0.2">
      <c r="A21" s="49" t="s">
        <v>425</v>
      </c>
      <c r="B21" s="50" t="s">
        <v>170</v>
      </c>
      <c r="C21" s="50" t="s">
        <v>42</v>
      </c>
      <c r="D21" s="52" t="e">
        <f>#REF!+#REF!</f>
        <v>#REF!</v>
      </c>
      <c r="E21" s="52"/>
      <c r="F21" s="52" t="e">
        <f t="shared" si="1"/>
        <v>#REF!</v>
      </c>
    </row>
    <row r="22" spans="1:6" ht="32.25" customHeight="1" x14ac:dyDescent="0.2">
      <c r="A22" s="49" t="s">
        <v>426</v>
      </c>
      <c r="B22" s="50" t="s">
        <v>170</v>
      </c>
      <c r="C22" s="50" t="s">
        <v>22</v>
      </c>
      <c r="D22" s="52">
        <v>565</v>
      </c>
      <c r="E22" s="52">
        <v>94.08</v>
      </c>
      <c r="F22" s="52">
        <f t="shared" si="1"/>
        <v>659.08</v>
      </c>
    </row>
    <row r="23" spans="1:6" ht="29.25" customHeight="1" x14ac:dyDescent="0.2">
      <c r="A23" s="49" t="s">
        <v>267</v>
      </c>
      <c r="B23" s="50" t="s">
        <v>170</v>
      </c>
      <c r="C23" s="50" t="s">
        <v>197</v>
      </c>
      <c r="D23" s="52">
        <v>25</v>
      </c>
      <c r="E23" s="52">
        <v>60</v>
      </c>
      <c r="F23" s="52">
        <f t="shared" si="1"/>
        <v>85</v>
      </c>
    </row>
    <row r="24" spans="1:6" ht="15" customHeight="1" x14ac:dyDescent="0.2">
      <c r="A24" s="45" t="s">
        <v>181</v>
      </c>
      <c r="B24" s="271" t="s">
        <v>427</v>
      </c>
      <c r="C24" s="271"/>
      <c r="D24" s="55">
        <f>SUM(D26:D28)</f>
        <v>2787.11</v>
      </c>
      <c r="E24" s="55">
        <f>E26+E28+E27</f>
        <v>566.65</v>
      </c>
      <c r="F24" s="55">
        <f>F26+F28+F27</f>
        <v>3353.76</v>
      </c>
    </row>
    <row r="25" spans="1:6" ht="15" hidden="1" customHeight="1" x14ac:dyDescent="0.2">
      <c r="A25" s="49" t="s">
        <v>428</v>
      </c>
      <c r="B25" s="50" t="s">
        <v>114</v>
      </c>
      <c r="C25" s="50" t="s">
        <v>144</v>
      </c>
      <c r="D25" s="52" t="e">
        <f>#REF!+#REF!</f>
        <v>#REF!</v>
      </c>
      <c r="E25" s="52"/>
      <c r="F25" s="52" t="e">
        <f t="shared" si="1"/>
        <v>#REF!</v>
      </c>
    </row>
    <row r="26" spans="1:6" ht="15" customHeight="1" x14ac:dyDescent="0.2">
      <c r="A26" s="49" t="s">
        <v>274</v>
      </c>
      <c r="B26" s="50" t="s">
        <v>114</v>
      </c>
      <c r="C26" s="50" t="s">
        <v>80</v>
      </c>
      <c r="D26" s="52">
        <v>660</v>
      </c>
      <c r="E26" s="52">
        <v>-10</v>
      </c>
      <c r="F26" s="52">
        <f t="shared" si="1"/>
        <v>650</v>
      </c>
    </row>
    <row r="27" spans="1:6" ht="15" hidden="1" customHeight="1" x14ac:dyDescent="0.2">
      <c r="A27" s="49" t="s">
        <v>429</v>
      </c>
      <c r="B27" s="50" t="s">
        <v>114</v>
      </c>
      <c r="C27" s="50" t="s">
        <v>22</v>
      </c>
      <c r="D27" s="52"/>
      <c r="E27" s="52"/>
      <c r="F27" s="52"/>
    </row>
    <row r="28" spans="1:6" ht="15" customHeight="1" x14ac:dyDescent="0.2">
      <c r="A28" s="49" t="s">
        <v>182</v>
      </c>
      <c r="B28" s="50" t="s">
        <v>114</v>
      </c>
      <c r="C28" s="50" t="s">
        <v>183</v>
      </c>
      <c r="D28" s="52">
        <v>2127.11</v>
      </c>
      <c r="E28" s="52">
        <v>576.65</v>
      </c>
      <c r="F28" s="52">
        <f t="shared" si="1"/>
        <v>2703.76</v>
      </c>
    </row>
    <row r="29" spans="1:6" ht="15" customHeight="1" x14ac:dyDescent="0.2">
      <c r="A29" s="45" t="s">
        <v>430</v>
      </c>
      <c r="B29" s="271" t="s">
        <v>431</v>
      </c>
      <c r="C29" s="271"/>
      <c r="D29" s="55">
        <f t="shared" ref="D29" si="2">D31+D32+D30</f>
        <v>1582.15</v>
      </c>
      <c r="E29" s="55">
        <f>E31+E32+E30</f>
        <v>2749.09</v>
      </c>
      <c r="F29" s="55">
        <f>F31+F32+F30</f>
        <v>4331.24</v>
      </c>
    </row>
    <row r="30" spans="1:6" ht="15" customHeight="1" x14ac:dyDescent="0.2">
      <c r="A30" s="49" t="s">
        <v>432</v>
      </c>
      <c r="B30" s="50" t="s">
        <v>80</v>
      </c>
      <c r="C30" s="50" t="s">
        <v>144</v>
      </c>
      <c r="D30" s="52">
        <v>0</v>
      </c>
      <c r="E30" s="52">
        <v>1500</v>
      </c>
      <c r="F30" s="52">
        <f t="shared" si="1"/>
        <v>1500</v>
      </c>
    </row>
    <row r="31" spans="1:6" ht="15" customHeight="1" x14ac:dyDescent="0.2">
      <c r="A31" s="49" t="s">
        <v>285</v>
      </c>
      <c r="B31" s="50" t="s">
        <v>80</v>
      </c>
      <c r="C31" s="50" t="s">
        <v>42</v>
      </c>
      <c r="D31" s="52">
        <v>1582.15</v>
      </c>
      <c r="E31" s="52">
        <f>783.29-500</f>
        <v>283.28999999999996</v>
      </c>
      <c r="F31" s="52">
        <f>D31+E31</f>
        <v>1865.44</v>
      </c>
    </row>
    <row r="32" spans="1:6" ht="15" customHeight="1" x14ac:dyDescent="0.2">
      <c r="A32" s="49" t="s">
        <v>433</v>
      </c>
      <c r="B32" s="50" t="s">
        <v>80</v>
      </c>
      <c r="C32" s="50" t="s">
        <v>170</v>
      </c>
      <c r="D32" s="52">
        <f>'прил 10 2014 '!H441</f>
        <v>0</v>
      </c>
      <c r="E32" s="52">
        <v>965.8</v>
      </c>
      <c r="F32" s="52">
        <f t="shared" si="1"/>
        <v>965.8</v>
      </c>
    </row>
    <row r="33" spans="1:6" s="56" customFormat="1" ht="15" hidden="1" customHeight="1" x14ac:dyDescent="0.2">
      <c r="A33" s="45" t="s">
        <v>434</v>
      </c>
      <c r="B33" s="271" t="s">
        <v>435</v>
      </c>
      <c r="C33" s="271"/>
      <c r="D33" s="55">
        <f>D34</f>
        <v>0</v>
      </c>
      <c r="E33" s="55">
        <f>E34</f>
        <v>0</v>
      </c>
      <c r="F33" s="55">
        <f>F34</f>
        <v>0</v>
      </c>
    </row>
    <row r="34" spans="1:6" ht="27" hidden="1" customHeight="1" x14ac:dyDescent="0.2">
      <c r="A34" s="57" t="s">
        <v>436</v>
      </c>
      <c r="B34" s="50" t="s">
        <v>148</v>
      </c>
      <c r="C34" s="50" t="s">
        <v>170</v>
      </c>
      <c r="D34" s="52"/>
      <c r="E34" s="52"/>
      <c r="F34" s="52">
        <f>D34+E34</f>
        <v>0</v>
      </c>
    </row>
    <row r="35" spans="1:6" ht="15" customHeight="1" x14ac:dyDescent="0.2">
      <c r="A35" s="45" t="s">
        <v>297</v>
      </c>
      <c r="B35" s="271" t="s">
        <v>437</v>
      </c>
      <c r="C35" s="271"/>
      <c r="D35" s="55">
        <f>SUM(D36:D40)</f>
        <v>216751.78</v>
      </c>
      <c r="E35" s="48">
        <f>SUM(E36:E40)</f>
        <v>43815.719999999994</v>
      </c>
      <c r="F35" s="55">
        <f>SUM(F36:F40)</f>
        <v>260567.50000000003</v>
      </c>
    </row>
    <row r="36" spans="1:6" ht="15" customHeight="1" x14ac:dyDescent="0.2">
      <c r="A36" s="49" t="s">
        <v>298</v>
      </c>
      <c r="B36" s="50" t="s">
        <v>40</v>
      </c>
      <c r="C36" s="50" t="s">
        <v>144</v>
      </c>
      <c r="D36" s="52">
        <v>241.59</v>
      </c>
      <c r="E36" s="52">
        <v>12941.51</v>
      </c>
      <c r="F36" s="52">
        <f>D36+E36</f>
        <v>13183.1</v>
      </c>
    </row>
    <row r="37" spans="1:6" ht="15" customHeight="1" x14ac:dyDescent="0.2">
      <c r="A37" s="49" t="s">
        <v>41</v>
      </c>
      <c r="B37" s="50" t="s">
        <v>40</v>
      </c>
      <c r="C37" s="50" t="s">
        <v>42</v>
      </c>
      <c r="D37" s="52">
        <v>204909.64</v>
      </c>
      <c r="E37" s="52">
        <f>29626.26+500+200</f>
        <v>30326.26</v>
      </c>
      <c r="F37" s="52">
        <f>D37+E37</f>
        <v>235235.90000000002</v>
      </c>
    </row>
    <row r="38" spans="1:6" ht="15" customHeight="1" x14ac:dyDescent="0.2">
      <c r="A38" s="49" t="s">
        <v>438</v>
      </c>
      <c r="B38" s="50" t="s">
        <v>40</v>
      </c>
      <c r="C38" s="50" t="s">
        <v>80</v>
      </c>
      <c r="D38" s="52">
        <v>0</v>
      </c>
      <c r="E38" s="52">
        <v>600</v>
      </c>
      <c r="F38" s="52">
        <f>D38+E38</f>
        <v>600</v>
      </c>
    </row>
    <row r="39" spans="1:6" ht="15" customHeight="1" x14ac:dyDescent="0.2">
      <c r="A39" s="49" t="s">
        <v>81</v>
      </c>
      <c r="B39" s="50" t="s">
        <v>40</v>
      </c>
      <c r="C39" s="50" t="s">
        <v>40</v>
      </c>
      <c r="D39" s="52">
        <v>2159.4299999999998</v>
      </c>
      <c r="E39" s="52">
        <v>1351.75</v>
      </c>
      <c r="F39" s="52">
        <f>D39+E39</f>
        <v>3511.18</v>
      </c>
    </row>
    <row r="40" spans="1:6" ht="15" customHeight="1" x14ac:dyDescent="0.2">
      <c r="A40" s="49" t="s">
        <v>92</v>
      </c>
      <c r="B40" s="50" t="s">
        <v>40</v>
      </c>
      <c r="C40" s="50" t="s">
        <v>22</v>
      </c>
      <c r="D40" s="52">
        <v>9441.1200000000008</v>
      </c>
      <c r="E40" s="52">
        <v>-1403.8</v>
      </c>
      <c r="F40" s="52">
        <f>D40+E40</f>
        <v>8037.3200000000006</v>
      </c>
    </row>
    <row r="41" spans="1:6" ht="15" customHeight="1" x14ac:dyDescent="0.2">
      <c r="A41" s="45" t="s">
        <v>439</v>
      </c>
      <c r="B41" s="271" t="s">
        <v>440</v>
      </c>
      <c r="C41" s="271"/>
      <c r="D41" s="55">
        <f>SUM(D42:D43)</f>
        <v>10675.07</v>
      </c>
      <c r="E41" s="55">
        <f>E42++E43</f>
        <v>3930.94</v>
      </c>
      <c r="F41" s="55">
        <f>F42++F43</f>
        <v>14606.01</v>
      </c>
    </row>
    <row r="42" spans="1:6" ht="15" customHeight="1" x14ac:dyDescent="0.2">
      <c r="A42" s="49" t="s">
        <v>313</v>
      </c>
      <c r="B42" s="50" t="s">
        <v>312</v>
      </c>
      <c r="C42" s="50" t="s">
        <v>144</v>
      </c>
      <c r="D42" s="52">
        <v>7336.16</v>
      </c>
      <c r="E42" s="52">
        <v>5565.88</v>
      </c>
      <c r="F42" s="52">
        <f t="shared" ref="F42:F64" si="3">D42+E42</f>
        <v>12902.04</v>
      </c>
    </row>
    <row r="43" spans="1:6" ht="15" customHeight="1" x14ac:dyDescent="0.2">
      <c r="A43" s="49" t="s">
        <v>441</v>
      </c>
      <c r="B43" s="50" t="s">
        <v>312</v>
      </c>
      <c r="C43" s="50" t="s">
        <v>114</v>
      </c>
      <c r="D43" s="52">
        <v>3338.91</v>
      </c>
      <c r="E43" s="52">
        <v>-1634.94</v>
      </c>
      <c r="F43" s="52">
        <f t="shared" si="3"/>
        <v>1703.9699999999998</v>
      </c>
    </row>
    <row r="44" spans="1:6" ht="15" customHeight="1" x14ac:dyDescent="0.2">
      <c r="A44" s="45" t="s">
        <v>442</v>
      </c>
      <c r="B44" s="271" t="s">
        <v>443</v>
      </c>
      <c r="C44" s="271"/>
      <c r="D44" s="55">
        <f>D48</f>
        <v>390</v>
      </c>
      <c r="E44" s="48">
        <f>SUM(E45:E48)</f>
        <v>160</v>
      </c>
      <c r="F44" s="55">
        <f t="shared" si="3"/>
        <v>550</v>
      </c>
    </row>
    <row r="45" spans="1:6" ht="15" hidden="1" customHeight="1" x14ac:dyDescent="0.2">
      <c r="A45" s="49" t="s">
        <v>444</v>
      </c>
      <c r="B45" s="50" t="s">
        <v>22</v>
      </c>
      <c r="C45" s="50" t="s">
        <v>144</v>
      </c>
      <c r="D45" s="52" t="e">
        <f>#REF!+#REF!</f>
        <v>#REF!</v>
      </c>
      <c r="E45" s="52"/>
      <c r="F45" s="52" t="e">
        <f t="shared" si="3"/>
        <v>#REF!</v>
      </c>
    </row>
    <row r="46" spans="1:6" ht="15" hidden="1" customHeight="1" x14ac:dyDescent="0.2">
      <c r="A46" s="49" t="s">
        <v>445</v>
      </c>
      <c r="B46" s="50" t="s">
        <v>22</v>
      </c>
      <c r="C46" s="50" t="s">
        <v>42</v>
      </c>
      <c r="D46" s="52" t="e">
        <f>#REF!+#REF!</f>
        <v>#REF!</v>
      </c>
      <c r="E46" s="52"/>
      <c r="F46" s="52" t="e">
        <f t="shared" si="3"/>
        <v>#REF!</v>
      </c>
    </row>
    <row r="47" spans="1:6" ht="15" hidden="1" customHeight="1" x14ac:dyDescent="0.2">
      <c r="A47" s="49" t="s">
        <v>446</v>
      </c>
      <c r="B47" s="50" t="s">
        <v>22</v>
      </c>
      <c r="C47" s="50" t="s">
        <v>114</v>
      </c>
      <c r="D47" s="52" t="e">
        <f>#REF!+#REF!</f>
        <v>#REF!</v>
      </c>
      <c r="E47" s="52"/>
      <c r="F47" s="52" t="e">
        <f t="shared" si="3"/>
        <v>#REF!</v>
      </c>
    </row>
    <row r="48" spans="1:6" ht="15" customHeight="1" x14ac:dyDescent="0.2">
      <c r="A48" s="49" t="s">
        <v>318</v>
      </c>
      <c r="B48" s="50" t="s">
        <v>22</v>
      </c>
      <c r="C48" s="50" t="s">
        <v>22</v>
      </c>
      <c r="D48" s="52">
        <v>390</v>
      </c>
      <c r="E48" s="52">
        <v>160</v>
      </c>
      <c r="F48" s="52">
        <f t="shared" si="3"/>
        <v>550</v>
      </c>
    </row>
    <row r="49" spans="1:6" ht="15" customHeight="1" x14ac:dyDescent="0.2">
      <c r="A49" s="45" t="s">
        <v>112</v>
      </c>
      <c r="B49" s="271" t="s">
        <v>447</v>
      </c>
      <c r="C49" s="271"/>
      <c r="D49" s="55">
        <f>SUM(D50:D54)</f>
        <v>22173.5</v>
      </c>
      <c r="E49" s="48">
        <f>SUM(E50:E54)</f>
        <v>-19129</v>
      </c>
      <c r="F49" s="55">
        <f t="shared" si="3"/>
        <v>3044.5</v>
      </c>
    </row>
    <row r="50" spans="1:6" ht="15" customHeight="1" x14ac:dyDescent="0.2">
      <c r="A50" s="49" t="s">
        <v>323</v>
      </c>
      <c r="B50" s="50" t="s">
        <v>23</v>
      </c>
      <c r="C50" s="50" t="s">
        <v>144</v>
      </c>
      <c r="D50" s="52">
        <v>123</v>
      </c>
      <c r="E50" s="52">
        <v>0</v>
      </c>
      <c r="F50" s="52">
        <f t="shared" si="3"/>
        <v>123</v>
      </c>
    </row>
    <row r="51" spans="1:6" ht="15" hidden="1" customHeight="1" x14ac:dyDescent="0.2">
      <c r="A51" s="49" t="s">
        <v>448</v>
      </c>
      <c r="B51" s="50" t="s">
        <v>23</v>
      </c>
      <c r="C51" s="50" t="s">
        <v>42</v>
      </c>
      <c r="D51" s="52"/>
      <c r="E51" s="52"/>
      <c r="F51" s="52">
        <f t="shared" si="3"/>
        <v>0</v>
      </c>
    </row>
    <row r="52" spans="1:6" ht="15" customHeight="1" x14ac:dyDescent="0.2">
      <c r="A52" s="49" t="s">
        <v>449</v>
      </c>
      <c r="B52" s="50" t="s">
        <v>23</v>
      </c>
      <c r="C52" s="50" t="s">
        <v>170</v>
      </c>
      <c r="D52" s="52">
        <v>562.5</v>
      </c>
      <c r="E52" s="52">
        <v>446.7</v>
      </c>
      <c r="F52" s="52">
        <f t="shared" si="3"/>
        <v>1009.2</v>
      </c>
    </row>
    <row r="53" spans="1:6" ht="15" customHeight="1" x14ac:dyDescent="0.2">
      <c r="A53" s="49" t="s">
        <v>450</v>
      </c>
      <c r="B53" s="50" t="s">
        <v>23</v>
      </c>
      <c r="C53" s="50" t="s">
        <v>114</v>
      </c>
      <c r="D53" s="52">
        <v>21168</v>
      </c>
      <c r="E53" s="52">
        <v>-19455.7</v>
      </c>
      <c r="F53" s="52">
        <f t="shared" si="3"/>
        <v>1712.2999999999993</v>
      </c>
    </row>
    <row r="54" spans="1:6" ht="15" customHeight="1" x14ac:dyDescent="0.2">
      <c r="A54" s="49" t="s">
        <v>362</v>
      </c>
      <c r="B54" s="50" t="s">
        <v>23</v>
      </c>
      <c r="C54" s="50" t="s">
        <v>148</v>
      </c>
      <c r="D54" s="52">
        <v>320</v>
      </c>
      <c r="E54" s="52">
        <v>-120</v>
      </c>
      <c r="F54" s="52">
        <f t="shared" si="3"/>
        <v>200</v>
      </c>
    </row>
    <row r="55" spans="1:6" ht="15" customHeight="1" x14ac:dyDescent="0.2">
      <c r="A55" s="45" t="s">
        <v>365</v>
      </c>
      <c r="B55" s="271" t="s">
        <v>451</v>
      </c>
      <c r="C55" s="271"/>
      <c r="D55" s="55">
        <f>D56</f>
        <v>2001.3</v>
      </c>
      <c r="E55" s="55">
        <f>E56</f>
        <v>-1301.3</v>
      </c>
      <c r="F55" s="55">
        <f t="shared" si="3"/>
        <v>700</v>
      </c>
    </row>
    <row r="56" spans="1:6" ht="15" customHeight="1" x14ac:dyDescent="0.2">
      <c r="A56" s="49" t="s">
        <v>452</v>
      </c>
      <c r="B56" s="50" t="s">
        <v>150</v>
      </c>
      <c r="C56" s="50" t="s">
        <v>144</v>
      </c>
      <c r="D56" s="52">
        <v>2001.3</v>
      </c>
      <c r="E56" s="52">
        <v>-1301.3</v>
      </c>
      <c r="F56" s="52">
        <f t="shared" si="3"/>
        <v>700</v>
      </c>
    </row>
    <row r="57" spans="1:6" ht="15" customHeight="1" x14ac:dyDescent="0.2">
      <c r="A57" s="45" t="s">
        <v>342</v>
      </c>
      <c r="B57" s="271" t="s">
        <v>453</v>
      </c>
      <c r="C57" s="271"/>
      <c r="D57" s="55">
        <f>D58</f>
        <v>1280.18</v>
      </c>
      <c r="E57" s="55">
        <f>E58</f>
        <v>-116.83</v>
      </c>
      <c r="F57" s="55">
        <f>F58</f>
        <v>1163.3500000000001</v>
      </c>
    </row>
    <row r="58" spans="1:6" ht="15" customHeight="1" x14ac:dyDescent="0.2">
      <c r="A58" s="49" t="s">
        <v>343</v>
      </c>
      <c r="B58" s="50" t="s">
        <v>183</v>
      </c>
      <c r="C58" s="50" t="s">
        <v>42</v>
      </c>
      <c r="D58" s="52">
        <v>1280.18</v>
      </c>
      <c r="E58" s="52">
        <v>-116.83</v>
      </c>
      <c r="F58" s="52">
        <f t="shared" si="3"/>
        <v>1163.3500000000001</v>
      </c>
    </row>
    <row r="59" spans="1:6" ht="15" customHeight="1" x14ac:dyDescent="0.2">
      <c r="A59" s="45" t="s">
        <v>188</v>
      </c>
      <c r="B59" s="271" t="s">
        <v>454</v>
      </c>
      <c r="C59" s="271"/>
      <c r="D59" s="55">
        <f>D60</f>
        <v>147.22</v>
      </c>
      <c r="E59" s="55">
        <f>E60</f>
        <v>52.78</v>
      </c>
      <c r="F59" s="55">
        <f t="shared" si="3"/>
        <v>200</v>
      </c>
    </row>
    <row r="60" spans="1:6" ht="24.75" customHeight="1" x14ac:dyDescent="0.2">
      <c r="A60" s="49" t="s">
        <v>189</v>
      </c>
      <c r="B60" s="50" t="s">
        <v>156</v>
      </c>
      <c r="C60" s="50" t="s">
        <v>144</v>
      </c>
      <c r="D60" s="52">
        <v>147.22</v>
      </c>
      <c r="E60" s="52">
        <v>52.78</v>
      </c>
      <c r="F60" s="52">
        <f t="shared" si="3"/>
        <v>200</v>
      </c>
    </row>
    <row r="61" spans="1:6" ht="23.25" customHeight="1" x14ac:dyDescent="0.2">
      <c r="A61" s="45" t="s">
        <v>455</v>
      </c>
      <c r="B61" s="271" t="s">
        <v>456</v>
      </c>
      <c r="C61" s="271"/>
      <c r="D61" s="55">
        <f>D62+D63</f>
        <v>34898.400000000001</v>
      </c>
      <c r="E61" s="55">
        <f>E62+E63</f>
        <v>-3212.2799999999997</v>
      </c>
      <c r="F61" s="55">
        <f>F62+F63</f>
        <v>31686.120000000003</v>
      </c>
    </row>
    <row r="62" spans="1:6" ht="29.25" customHeight="1" x14ac:dyDescent="0.2">
      <c r="A62" s="49" t="s">
        <v>457</v>
      </c>
      <c r="B62" s="50" t="s">
        <v>197</v>
      </c>
      <c r="C62" s="50" t="s">
        <v>144</v>
      </c>
      <c r="D62" s="52">
        <v>34898.400000000001</v>
      </c>
      <c r="E62" s="52">
        <v>-4732.28</v>
      </c>
      <c r="F62" s="52">
        <f t="shared" si="3"/>
        <v>30166.120000000003</v>
      </c>
    </row>
    <row r="63" spans="1:6" ht="31.5" customHeight="1" x14ac:dyDescent="0.2">
      <c r="A63" s="49" t="s">
        <v>458</v>
      </c>
      <c r="B63" s="50" t="s">
        <v>197</v>
      </c>
      <c r="C63" s="50" t="s">
        <v>170</v>
      </c>
      <c r="D63" s="52">
        <f>'прил 10 2014 '!H469</f>
        <v>0</v>
      </c>
      <c r="E63" s="52">
        <v>1520</v>
      </c>
      <c r="F63" s="52">
        <f t="shared" si="3"/>
        <v>1520</v>
      </c>
    </row>
    <row r="64" spans="1:6" ht="17.25" customHeight="1" x14ac:dyDescent="0.2">
      <c r="A64" s="49" t="s">
        <v>459</v>
      </c>
      <c r="B64" s="50" t="s">
        <v>373</v>
      </c>
      <c r="C64" s="50" t="s">
        <v>373</v>
      </c>
      <c r="D64" s="52">
        <v>8323.75</v>
      </c>
      <c r="E64" s="52">
        <v>-8323.75</v>
      </c>
      <c r="F64" s="52">
        <f t="shared" si="3"/>
        <v>0</v>
      </c>
    </row>
    <row r="65" spans="1:6" x14ac:dyDescent="0.2">
      <c r="A65" s="45" t="s">
        <v>460</v>
      </c>
      <c r="B65" s="58"/>
      <c r="C65" s="58"/>
      <c r="D65" s="48">
        <f>D9+D18+D20+D24+D29+D35+D41+D44+D49+D55+D57+D59+D61+D64+D33</f>
        <v>332949.81</v>
      </c>
      <c r="E65" s="48">
        <f>E9+E18+E20+E24+E29+E35+E41+E44+E49+E55+E57+E59+E61+E64+E33</f>
        <v>20431.379999999994</v>
      </c>
      <c r="F65" s="48">
        <f>F9+F18+F20+F24+F29+F35+F41+F44+F49+F55+F57+F59+F61+F64+F33</f>
        <v>353381.19</v>
      </c>
    </row>
    <row r="66" spans="1:6" x14ac:dyDescent="0.2">
      <c r="D66" s="60">
        <v>332949.81</v>
      </c>
      <c r="F66" s="60">
        <v>353381.19</v>
      </c>
    </row>
    <row r="67" spans="1:6" x14ac:dyDescent="0.2">
      <c r="F67" s="60">
        <f>F65-F66</f>
        <v>0</v>
      </c>
    </row>
  </sheetData>
  <mergeCells count="18">
    <mergeCell ref="B18:C18"/>
    <mergeCell ref="D2:F2"/>
    <mergeCell ref="D3:F3"/>
    <mergeCell ref="A5:F5"/>
    <mergeCell ref="A6:F6"/>
    <mergeCell ref="B9:C9"/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</mergeCells>
  <pageMargins left="1.1023622047244095" right="0" top="0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1"/>
  <sheetViews>
    <sheetView view="pageBreakPreview" topLeftCell="A144" zoomScaleNormal="90" zoomScaleSheetLayoutView="100" workbookViewId="0">
      <selection activeCell="I152" sqref="I152"/>
    </sheetView>
  </sheetViews>
  <sheetFormatPr defaultRowHeight="12" x14ac:dyDescent="0.2"/>
  <cols>
    <col min="1" max="1" width="41" style="1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5.28515625" style="1" customWidth="1"/>
    <col min="7" max="7" width="0.140625" style="1" customWidth="1"/>
    <col min="8" max="8" width="11.85546875" style="4" hidden="1" customWidth="1"/>
    <col min="9" max="10" width="11.85546875" style="4" customWidth="1"/>
    <col min="11" max="11" width="9.5703125" style="1" bestFit="1" customWidth="1"/>
    <col min="12" max="16384" width="9.140625" style="1"/>
  </cols>
  <sheetData>
    <row r="1" spans="1:10" ht="12" customHeight="1" x14ac:dyDescent="0.2">
      <c r="B1" s="2"/>
      <c r="C1" s="2"/>
      <c r="D1" s="2"/>
      <c r="E1" s="284" t="s">
        <v>465</v>
      </c>
      <c r="F1" s="285"/>
      <c r="G1" s="285"/>
      <c r="H1" s="285"/>
      <c r="I1" s="285"/>
      <c r="J1" s="285"/>
    </row>
    <row r="2" spans="1:10" ht="35.25" customHeight="1" x14ac:dyDescent="0.2">
      <c r="B2" s="2"/>
      <c r="C2" s="2"/>
      <c r="D2" s="2"/>
      <c r="E2" s="292" t="s">
        <v>467</v>
      </c>
      <c r="F2" s="293"/>
      <c r="G2" s="293"/>
      <c r="H2" s="293"/>
      <c r="I2" s="293"/>
      <c r="J2" s="293"/>
    </row>
    <row r="3" spans="1:10" ht="32.25" customHeight="1" x14ac:dyDescent="0.25">
      <c r="A3" s="290" t="s">
        <v>468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15" customHeight="1" x14ac:dyDescent="0.2"/>
    <row r="5" spans="1:10" s="19" customFormat="1" ht="12.75" customHeight="1" x14ac:dyDescent="0.2">
      <c r="A5" s="282" t="s">
        <v>4</v>
      </c>
      <c r="B5" s="283" t="s">
        <v>5</v>
      </c>
      <c r="C5" s="283"/>
      <c r="D5" s="283"/>
      <c r="E5" s="283"/>
      <c r="F5" s="283"/>
      <c r="G5" s="283" t="s">
        <v>6</v>
      </c>
      <c r="H5" s="286" t="s">
        <v>7</v>
      </c>
      <c r="I5" s="288" t="s">
        <v>8</v>
      </c>
      <c r="J5" s="288" t="s">
        <v>9</v>
      </c>
    </row>
    <row r="6" spans="1:10" s="19" customFormat="1" x14ac:dyDescent="0.2">
      <c r="A6" s="282"/>
      <c r="B6" s="283" t="s">
        <v>13</v>
      </c>
      <c r="C6" s="283"/>
      <c r="D6" s="283"/>
      <c r="E6" s="283"/>
      <c r="F6" s="283"/>
      <c r="G6" s="283"/>
      <c r="H6" s="287"/>
      <c r="I6" s="289"/>
      <c r="J6" s="288"/>
    </row>
    <row r="7" spans="1:10" s="19" customFormat="1" ht="36" customHeight="1" x14ac:dyDescent="0.2">
      <c r="A7" s="282"/>
      <c r="B7" s="27" t="s">
        <v>14</v>
      </c>
      <c r="C7" s="27" t="s">
        <v>15</v>
      </c>
      <c r="D7" s="27" t="s">
        <v>16</v>
      </c>
      <c r="E7" s="27" t="s">
        <v>17</v>
      </c>
      <c r="F7" s="27" t="s">
        <v>18</v>
      </c>
      <c r="G7" s="283"/>
      <c r="H7" s="287"/>
      <c r="I7" s="289"/>
      <c r="J7" s="288"/>
    </row>
    <row r="8" spans="1:10" s="11" customFormat="1" ht="8.25" x14ac:dyDescent="0.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6</v>
      </c>
      <c r="I8" s="8">
        <v>7</v>
      </c>
      <c r="J8" s="9">
        <v>8</v>
      </c>
    </row>
    <row r="9" spans="1:10" ht="22.5" hidden="1" customHeight="1" x14ac:dyDescent="0.2">
      <c r="A9" s="12" t="s">
        <v>20</v>
      </c>
      <c r="B9" s="13" t="s">
        <v>21</v>
      </c>
      <c r="C9" s="13" t="s">
        <v>22</v>
      </c>
      <c r="D9" s="13" t="s">
        <v>23</v>
      </c>
      <c r="E9" s="13"/>
      <c r="F9" s="13"/>
      <c r="G9" s="14">
        <f>G10</f>
        <v>0</v>
      </c>
      <c r="H9" s="15">
        <v>0</v>
      </c>
      <c r="I9" s="15">
        <f>I10+I13+I15+I17+I19+I21</f>
        <v>0</v>
      </c>
      <c r="J9" s="15" t="e">
        <f>J10+J13+J15+J17+J19+J21</f>
        <v>#REF!</v>
      </c>
    </row>
    <row r="10" spans="1:10" ht="33.75" hidden="1" customHeight="1" x14ac:dyDescent="0.2">
      <c r="A10" s="12" t="s">
        <v>24</v>
      </c>
      <c r="B10" s="13" t="s">
        <v>21</v>
      </c>
      <c r="C10" s="13" t="s">
        <v>22</v>
      </c>
      <c r="D10" s="13" t="s">
        <v>23</v>
      </c>
      <c r="E10" s="13" t="s">
        <v>25</v>
      </c>
      <c r="F10" s="13"/>
      <c r="G10" s="14">
        <f>G11</f>
        <v>0</v>
      </c>
      <c r="H10" s="15">
        <v>0</v>
      </c>
      <c r="I10" s="15">
        <f>I11</f>
        <v>0</v>
      </c>
      <c r="J10" s="15" t="e">
        <f>J11</f>
        <v>#REF!</v>
      </c>
    </row>
    <row r="11" spans="1:10" ht="22.5" hidden="1" customHeight="1" x14ac:dyDescent="0.2">
      <c r="A11" s="12" t="s">
        <v>26</v>
      </c>
      <c r="B11" s="13" t="s">
        <v>21</v>
      </c>
      <c r="C11" s="13" t="s">
        <v>22</v>
      </c>
      <c r="D11" s="13" t="s">
        <v>23</v>
      </c>
      <c r="E11" s="13" t="s">
        <v>27</v>
      </c>
      <c r="F11" s="13"/>
      <c r="G11" s="14">
        <f>G12</f>
        <v>0</v>
      </c>
      <c r="H11" s="15">
        <v>0</v>
      </c>
      <c r="I11" s="15">
        <f>I12</f>
        <v>0</v>
      </c>
      <c r="J11" s="15" t="e">
        <f>J12</f>
        <v>#REF!</v>
      </c>
    </row>
    <row r="12" spans="1:10" ht="22.5" hidden="1" customHeight="1" x14ac:dyDescent="0.2">
      <c r="A12" s="12" t="s">
        <v>28</v>
      </c>
      <c r="B12" s="13" t="s">
        <v>21</v>
      </c>
      <c r="C12" s="13" t="s">
        <v>22</v>
      </c>
      <c r="D12" s="13" t="s">
        <v>23</v>
      </c>
      <c r="E12" s="13" t="s">
        <v>27</v>
      </c>
      <c r="F12" s="13" t="s">
        <v>29</v>
      </c>
      <c r="G12" s="14"/>
      <c r="H12" s="15">
        <v>0</v>
      </c>
      <c r="I12" s="15"/>
      <c r="J12" s="15" t="e">
        <f>#REF!+I12</f>
        <v>#REF!</v>
      </c>
    </row>
    <row r="13" spans="1:10" ht="33.75" hidden="1" customHeight="1" x14ac:dyDescent="0.2">
      <c r="A13" s="12" t="s">
        <v>30</v>
      </c>
      <c r="B13" s="16" t="s">
        <v>21</v>
      </c>
      <c r="C13" s="17" t="s">
        <v>22</v>
      </c>
      <c r="D13" s="17" t="s">
        <v>23</v>
      </c>
      <c r="E13" s="18">
        <v>7952014</v>
      </c>
      <c r="F13" s="17"/>
      <c r="G13" s="17"/>
      <c r="H13" s="15">
        <f t="shared" ref="H13:J13" si="0">H14</f>
        <v>0</v>
      </c>
      <c r="I13" s="15">
        <f t="shared" si="0"/>
        <v>0</v>
      </c>
      <c r="J13" s="15" t="e">
        <f t="shared" si="0"/>
        <v>#REF!</v>
      </c>
    </row>
    <row r="14" spans="1:10" ht="22.5" hidden="1" customHeight="1" x14ac:dyDescent="0.2">
      <c r="A14" s="12" t="s">
        <v>31</v>
      </c>
      <c r="B14" s="17" t="s">
        <v>21</v>
      </c>
      <c r="C14" s="17" t="s">
        <v>22</v>
      </c>
      <c r="D14" s="17" t="s">
        <v>23</v>
      </c>
      <c r="E14" s="18">
        <v>7952014</v>
      </c>
      <c r="F14" s="17" t="s">
        <v>32</v>
      </c>
      <c r="G14" s="14"/>
      <c r="H14" s="15"/>
      <c r="I14" s="15"/>
      <c r="J14" s="15" t="e">
        <f>#REF!+I14</f>
        <v>#REF!</v>
      </c>
    </row>
    <row r="15" spans="1:10" ht="33.75" hidden="1" customHeight="1" x14ac:dyDescent="0.2">
      <c r="A15" s="12" t="s">
        <v>33</v>
      </c>
      <c r="B15" s="16" t="s">
        <v>21</v>
      </c>
      <c r="C15" s="17" t="s">
        <v>22</v>
      </c>
      <c r="D15" s="17" t="s">
        <v>23</v>
      </c>
      <c r="E15" s="18">
        <v>7952013</v>
      </c>
      <c r="F15" s="17"/>
      <c r="G15" s="14"/>
      <c r="H15" s="15">
        <f t="shared" ref="H15:J15" si="1">H16</f>
        <v>0</v>
      </c>
      <c r="I15" s="15">
        <f t="shared" si="1"/>
        <v>0</v>
      </c>
      <c r="J15" s="15" t="e">
        <f t="shared" si="1"/>
        <v>#REF!</v>
      </c>
    </row>
    <row r="16" spans="1:10" ht="22.5" hidden="1" customHeight="1" x14ac:dyDescent="0.2">
      <c r="A16" s="12" t="s">
        <v>31</v>
      </c>
      <c r="B16" s="17" t="s">
        <v>21</v>
      </c>
      <c r="C16" s="17" t="s">
        <v>22</v>
      </c>
      <c r="D16" s="17" t="s">
        <v>23</v>
      </c>
      <c r="E16" s="18">
        <v>7952013</v>
      </c>
      <c r="F16" s="17" t="s">
        <v>32</v>
      </c>
      <c r="G16" s="14"/>
      <c r="H16" s="15"/>
      <c r="I16" s="15"/>
      <c r="J16" s="15" t="e">
        <f>#REF!+I16</f>
        <v>#REF!</v>
      </c>
    </row>
    <row r="17" spans="1:10" ht="33.75" hidden="1" customHeight="1" x14ac:dyDescent="0.2">
      <c r="A17" s="12" t="s">
        <v>34</v>
      </c>
      <c r="B17" s="16" t="s">
        <v>21</v>
      </c>
      <c r="C17" s="17" t="s">
        <v>22</v>
      </c>
      <c r="D17" s="17" t="s">
        <v>23</v>
      </c>
      <c r="E17" s="18">
        <v>7952015</v>
      </c>
      <c r="F17" s="17"/>
      <c r="G17" s="14"/>
      <c r="H17" s="15">
        <f t="shared" ref="H17:J17" si="2">H18</f>
        <v>0</v>
      </c>
      <c r="I17" s="15">
        <f t="shared" si="2"/>
        <v>0</v>
      </c>
      <c r="J17" s="15" t="e">
        <f t="shared" si="2"/>
        <v>#REF!</v>
      </c>
    </row>
    <row r="18" spans="1:10" ht="22.5" hidden="1" customHeight="1" x14ac:dyDescent="0.2">
      <c r="A18" s="12" t="s">
        <v>31</v>
      </c>
      <c r="B18" s="17" t="s">
        <v>21</v>
      </c>
      <c r="C18" s="17" t="s">
        <v>22</v>
      </c>
      <c r="D18" s="17" t="s">
        <v>23</v>
      </c>
      <c r="E18" s="18">
        <v>7952015</v>
      </c>
      <c r="F18" s="17" t="s">
        <v>32</v>
      </c>
      <c r="G18" s="14"/>
      <c r="H18" s="15"/>
      <c r="I18" s="15"/>
      <c r="J18" s="15" t="e">
        <f>#REF!+I18</f>
        <v>#REF!</v>
      </c>
    </row>
    <row r="19" spans="1:10" ht="45" hidden="1" customHeight="1" x14ac:dyDescent="0.2">
      <c r="A19" s="12" t="s">
        <v>35</v>
      </c>
      <c r="B19" s="16" t="s">
        <v>21</v>
      </c>
      <c r="C19" s="17" t="s">
        <v>22</v>
      </c>
      <c r="D19" s="17" t="s">
        <v>23</v>
      </c>
      <c r="E19" s="18">
        <v>7952016</v>
      </c>
      <c r="F19" s="17"/>
      <c r="G19" s="14"/>
      <c r="H19" s="15">
        <f t="shared" ref="H19:J19" si="3">H20</f>
        <v>0</v>
      </c>
      <c r="I19" s="15">
        <f t="shared" si="3"/>
        <v>0</v>
      </c>
      <c r="J19" s="15" t="e">
        <f t="shared" si="3"/>
        <v>#REF!</v>
      </c>
    </row>
    <row r="20" spans="1:10" ht="22.5" hidden="1" customHeight="1" x14ac:dyDescent="0.2">
      <c r="A20" s="12" t="s">
        <v>31</v>
      </c>
      <c r="B20" s="17" t="s">
        <v>21</v>
      </c>
      <c r="C20" s="17" t="s">
        <v>22</v>
      </c>
      <c r="D20" s="17" t="s">
        <v>23</v>
      </c>
      <c r="E20" s="18">
        <v>7952016</v>
      </c>
      <c r="F20" s="17" t="s">
        <v>32</v>
      </c>
      <c r="G20" s="14"/>
      <c r="H20" s="15"/>
      <c r="I20" s="15"/>
      <c r="J20" s="15" t="e">
        <f>#REF!+I20</f>
        <v>#REF!</v>
      </c>
    </row>
    <row r="21" spans="1:10" ht="22.5" hidden="1" customHeight="1" x14ac:dyDescent="0.2">
      <c r="A21" s="12" t="s">
        <v>36</v>
      </c>
      <c r="B21" s="16" t="s">
        <v>21</v>
      </c>
      <c r="C21" s="17" t="s">
        <v>22</v>
      </c>
      <c r="D21" s="17" t="s">
        <v>23</v>
      </c>
      <c r="E21" s="18">
        <v>7952017</v>
      </c>
      <c r="F21" s="17"/>
      <c r="G21" s="14"/>
      <c r="H21" s="15">
        <f t="shared" ref="H21:J21" si="4">H22</f>
        <v>0</v>
      </c>
      <c r="I21" s="15">
        <f t="shared" si="4"/>
        <v>0</v>
      </c>
      <c r="J21" s="15" t="e">
        <f t="shared" si="4"/>
        <v>#REF!</v>
      </c>
    </row>
    <row r="22" spans="1:10" ht="22.5" hidden="1" customHeight="1" x14ac:dyDescent="0.2">
      <c r="A22" s="12" t="s">
        <v>31</v>
      </c>
      <c r="B22" s="17" t="s">
        <v>21</v>
      </c>
      <c r="C22" s="17" t="s">
        <v>22</v>
      </c>
      <c r="D22" s="17" t="s">
        <v>23</v>
      </c>
      <c r="E22" s="18">
        <v>7952017</v>
      </c>
      <c r="F22" s="17" t="s">
        <v>32</v>
      </c>
      <c r="G22" s="14"/>
      <c r="H22" s="15"/>
      <c r="I22" s="15">
        <f>30-30</f>
        <v>0</v>
      </c>
      <c r="J22" s="15" t="e">
        <f>#REF!+I22</f>
        <v>#REF!</v>
      </c>
    </row>
    <row r="23" spans="1:10" s="19" customFormat="1" ht="12.75" x14ac:dyDescent="0.2">
      <c r="A23" s="93" t="s">
        <v>37</v>
      </c>
      <c r="B23" s="147" t="s">
        <v>38</v>
      </c>
      <c r="C23" s="147"/>
      <c r="D23" s="147"/>
      <c r="E23" s="147"/>
      <c r="F23" s="147"/>
      <c r="G23" s="148" t="e">
        <f>#REF!+G24+G118</f>
        <v>#REF!</v>
      </c>
      <c r="H23" s="149">
        <f>H24+H118</f>
        <v>219016.63999999998</v>
      </c>
      <c r="I23" s="149">
        <f>I24+I118</f>
        <v>16496.680000000004</v>
      </c>
      <c r="J23" s="149">
        <f>J24+J118</f>
        <v>235513.32</v>
      </c>
    </row>
    <row r="24" spans="1:10" ht="12.75" x14ac:dyDescent="0.2">
      <c r="A24" s="94" t="s">
        <v>39</v>
      </c>
      <c r="B24" s="132" t="s">
        <v>38</v>
      </c>
      <c r="C24" s="132" t="s">
        <v>40</v>
      </c>
      <c r="D24" s="132"/>
      <c r="E24" s="132"/>
      <c r="F24" s="132"/>
      <c r="G24" s="133" t="e">
        <f>#REF!+G34+G79+G83+G94</f>
        <v>#REF!</v>
      </c>
      <c r="H24" s="134">
        <f>H34+H79+H83+H94+H25</f>
        <v>197848.63999999998</v>
      </c>
      <c r="I24" s="134">
        <f>I34+I79+I83+I94+I25</f>
        <v>35952.380000000005</v>
      </c>
      <c r="J24" s="134">
        <f>J34+J79+J83+J94+J25</f>
        <v>233801.02000000002</v>
      </c>
    </row>
    <row r="25" spans="1:10" ht="12.75" x14ac:dyDescent="0.2">
      <c r="A25" s="94" t="s">
        <v>298</v>
      </c>
      <c r="B25" s="132" t="s">
        <v>38</v>
      </c>
      <c r="C25" s="132" t="s">
        <v>40</v>
      </c>
      <c r="D25" s="132" t="s">
        <v>144</v>
      </c>
      <c r="E25" s="132"/>
      <c r="F25" s="132"/>
      <c r="G25" s="133"/>
      <c r="H25" s="134">
        <f>H26+H30</f>
        <v>0</v>
      </c>
      <c r="I25" s="134">
        <f t="shared" ref="I25:J25" si="5">I26+I30</f>
        <v>12910.1</v>
      </c>
      <c r="J25" s="134">
        <f t="shared" si="5"/>
        <v>12910.1</v>
      </c>
    </row>
    <row r="26" spans="1:10" ht="25.5" x14ac:dyDescent="0.2">
      <c r="A26" s="108" t="s">
        <v>43</v>
      </c>
      <c r="B26" s="132" t="s">
        <v>38</v>
      </c>
      <c r="C26" s="132" t="s">
        <v>40</v>
      </c>
      <c r="D26" s="132" t="s">
        <v>144</v>
      </c>
      <c r="E26" s="132" t="s">
        <v>44</v>
      </c>
      <c r="F26" s="132"/>
      <c r="G26" s="133"/>
      <c r="H26" s="134">
        <f>H27</f>
        <v>0</v>
      </c>
      <c r="I26" s="134">
        <f t="shared" ref="I26:J28" si="6">I27</f>
        <v>11805</v>
      </c>
      <c r="J26" s="134">
        <f t="shared" si="6"/>
        <v>11805</v>
      </c>
    </row>
    <row r="27" spans="1:10" ht="39.75" customHeight="1" x14ac:dyDescent="0.2">
      <c r="A27" s="108" t="s">
        <v>470</v>
      </c>
      <c r="B27" s="132" t="s">
        <v>38</v>
      </c>
      <c r="C27" s="132" t="s">
        <v>40</v>
      </c>
      <c r="D27" s="132" t="s">
        <v>144</v>
      </c>
      <c r="E27" s="197" t="s">
        <v>469</v>
      </c>
      <c r="F27" s="132"/>
      <c r="G27" s="133"/>
      <c r="H27" s="134">
        <f>H28</f>
        <v>0</v>
      </c>
      <c r="I27" s="134">
        <f t="shared" si="6"/>
        <v>11805</v>
      </c>
      <c r="J27" s="134">
        <f t="shared" si="6"/>
        <v>11805</v>
      </c>
    </row>
    <row r="28" spans="1:10" ht="39.75" customHeight="1" x14ac:dyDescent="0.2">
      <c r="A28" s="198" t="s">
        <v>473</v>
      </c>
      <c r="B28" s="132" t="s">
        <v>38</v>
      </c>
      <c r="C28" s="132" t="s">
        <v>40</v>
      </c>
      <c r="D28" s="132" t="s">
        <v>144</v>
      </c>
      <c r="E28" s="164" t="s">
        <v>472</v>
      </c>
      <c r="F28" s="132"/>
      <c r="G28" s="133"/>
      <c r="H28" s="134">
        <f>H29</f>
        <v>0</v>
      </c>
      <c r="I28" s="134">
        <f t="shared" si="6"/>
        <v>11805</v>
      </c>
      <c r="J28" s="134">
        <f t="shared" si="6"/>
        <v>11805</v>
      </c>
    </row>
    <row r="29" spans="1:10" ht="63.75" x14ac:dyDescent="0.2">
      <c r="A29" s="95" t="s">
        <v>51</v>
      </c>
      <c r="B29" s="132" t="s">
        <v>38</v>
      </c>
      <c r="C29" s="132" t="s">
        <v>40</v>
      </c>
      <c r="D29" s="132" t="s">
        <v>144</v>
      </c>
      <c r="E29" s="132" t="s">
        <v>471</v>
      </c>
      <c r="F29" s="132" t="s">
        <v>52</v>
      </c>
      <c r="G29" s="133"/>
      <c r="H29" s="134"/>
      <c r="I29" s="134">
        <v>11805</v>
      </c>
      <c r="J29" s="134">
        <f>H29+I29</f>
        <v>11805</v>
      </c>
    </row>
    <row r="30" spans="1:10" ht="12.75" x14ac:dyDescent="0.2">
      <c r="A30" s="95" t="s">
        <v>479</v>
      </c>
      <c r="B30" s="132" t="s">
        <v>38</v>
      </c>
      <c r="C30" s="132" t="s">
        <v>40</v>
      </c>
      <c r="D30" s="132" t="s">
        <v>144</v>
      </c>
      <c r="E30" s="132" t="s">
        <v>78</v>
      </c>
      <c r="F30" s="132"/>
      <c r="G30" s="133"/>
      <c r="H30" s="134">
        <f>H31</f>
        <v>0</v>
      </c>
      <c r="I30" s="134">
        <f t="shared" ref="I30:J30" si="7">I31</f>
        <v>1105.0999999999999</v>
      </c>
      <c r="J30" s="134">
        <f t="shared" si="7"/>
        <v>1105.0999999999999</v>
      </c>
    </row>
    <row r="31" spans="1:10" ht="38.25" x14ac:dyDescent="0.2">
      <c r="A31" s="195" t="s">
        <v>553</v>
      </c>
      <c r="B31" s="132" t="s">
        <v>38</v>
      </c>
      <c r="C31" s="132" t="s">
        <v>40</v>
      </c>
      <c r="D31" s="132" t="s">
        <v>144</v>
      </c>
      <c r="E31" s="132" t="s">
        <v>554</v>
      </c>
      <c r="F31" s="132"/>
      <c r="G31" s="133"/>
      <c r="H31" s="134">
        <f>H32+H33</f>
        <v>0</v>
      </c>
      <c r="I31" s="134">
        <f t="shared" ref="I31:J31" si="8">I32+I33</f>
        <v>1105.0999999999999</v>
      </c>
      <c r="J31" s="134">
        <f t="shared" si="8"/>
        <v>1105.0999999999999</v>
      </c>
    </row>
    <row r="32" spans="1:10" ht="63.75" x14ac:dyDescent="0.2">
      <c r="A32" s="95" t="s">
        <v>51</v>
      </c>
      <c r="B32" s="132" t="s">
        <v>38</v>
      </c>
      <c r="C32" s="132" t="s">
        <v>40</v>
      </c>
      <c r="D32" s="132" t="s">
        <v>144</v>
      </c>
      <c r="E32" s="132" t="s">
        <v>554</v>
      </c>
      <c r="F32" s="132" t="s">
        <v>52</v>
      </c>
      <c r="G32" s="133"/>
      <c r="H32" s="134"/>
      <c r="I32" s="134">
        <v>200</v>
      </c>
      <c r="J32" s="134">
        <f>H32+I32</f>
        <v>200</v>
      </c>
    </row>
    <row r="33" spans="1:10" ht="25.5" x14ac:dyDescent="0.2">
      <c r="A33" s="95" t="s">
        <v>57</v>
      </c>
      <c r="B33" s="132" t="s">
        <v>38</v>
      </c>
      <c r="C33" s="132" t="s">
        <v>40</v>
      </c>
      <c r="D33" s="132" t="s">
        <v>144</v>
      </c>
      <c r="E33" s="132" t="s">
        <v>554</v>
      </c>
      <c r="F33" s="132" t="s">
        <v>58</v>
      </c>
      <c r="G33" s="133"/>
      <c r="H33" s="134"/>
      <c r="I33" s="134">
        <v>905.1</v>
      </c>
      <c r="J33" s="134">
        <f>H33+I33</f>
        <v>905.1</v>
      </c>
    </row>
    <row r="34" spans="1:10" ht="12.75" x14ac:dyDescent="0.2">
      <c r="A34" s="94" t="s">
        <v>41</v>
      </c>
      <c r="B34" s="132" t="s">
        <v>38</v>
      </c>
      <c r="C34" s="132" t="s">
        <v>40</v>
      </c>
      <c r="D34" s="132" t="s">
        <v>42</v>
      </c>
      <c r="E34" s="132"/>
      <c r="F34" s="132"/>
      <c r="G34" s="134" t="e">
        <f t="shared" ref="G34:H34" si="9">G64+G70+G74+G35+G47</f>
        <v>#REF!</v>
      </c>
      <c r="H34" s="134">
        <f t="shared" si="9"/>
        <v>186603.51999999999</v>
      </c>
      <c r="I34" s="134">
        <f>I64+I70+I74+I35+I47</f>
        <v>22545.640000000007</v>
      </c>
      <c r="J34" s="134">
        <f t="shared" ref="J34" si="10">J64+J70+J74+J35+J47</f>
        <v>209149.16</v>
      </c>
    </row>
    <row r="35" spans="1:10" ht="25.5" x14ac:dyDescent="0.2">
      <c r="A35" s="108" t="s">
        <v>43</v>
      </c>
      <c r="B35" s="132" t="s">
        <v>38</v>
      </c>
      <c r="C35" s="132" t="s">
        <v>40</v>
      </c>
      <c r="D35" s="132" t="s">
        <v>42</v>
      </c>
      <c r="E35" s="132" t="s">
        <v>44</v>
      </c>
      <c r="F35" s="132"/>
      <c r="G35" s="152"/>
      <c r="H35" s="134">
        <f>H36</f>
        <v>0</v>
      </c>
      <c r="I35" s="134">
        <f>I36</f>
        <v>168869</v>
      </c>
      <c r="J35" s="134">
        <f t="shared" ref="J35" si="11">J36</f>
        <v>168869</v>
      </c>
    </row>
    <row r="36" spans="1:10" ht="38.25" x14ac:dyDescent="0.2">
      <c r="A36" s="108" t="s">
        <v>45</v>
      </c>
      <c r="B36" s="132" t="s">
        <v>38</v>
      </c>
      <c r="C36" s="132" t="s">
        <v>40</v>
      </c>
      <c r="D36" s="132" t="s">
        <v>42</v>
      </c>
      <c r="E36" s="132" t="s">
        <v>46</v>
      </c>
      <c r="F36" s="132"/>
      <c r="G36" s="134">
        <f t="shared" ref="G36" si="12">G37+G40+G44</f>
        <v>0</v>
      </c>
      <c r="H36" s="134">
        <f>H37+H40+H44</f>
        <v>0</v>
      </c>
      <c r="I36" s="134">
        <f>I37+I40+I44</f>
        <v>168869</v>
      </c>
      <c r="J36" s="134">
        <f t="shared" ref="J36" si="13">J37+J40+J44</f>
        <v>168869</v>
      </c>
    </row>
    <row r="37" spans="1:10" ht="76.5" x14ac:dyDescent="0.2">
      <c r="A37" s="192" t="s">
        <v>47</v>
      </c>
      <c r="B37" s="132" t="s">
        <v>38</v>
      </c>
      <c r="C37" s="132" t="s">
        <v>40</v>
      </c>
      <c r="D37" s="132" t="s">
        <v>42</v>
      </c>
      <c r="E37" s="132" t="s">
        <v>48</v>
      </c>
      <c r="F37" s="132"/>
      <c r="G37" s="152"/>
      <c r="H37" s="134">
        <f>H38</f>
        <v>0</v>
      </c>
      <c r="I37" s="134">
        <f t="shared" ref="I37:J38" si="14">I38</f>
        <v>165748</v>
      </c>
      <c r="J37" s="134">
        <f t="shared" si="14"/>
        <v>165748</v>
      </c>
    </row>
    <row r="38" spans="1:10" ht="191.25" x14ac:dyDescent="0.2">
      <c r="A38" s="108" t="s">
        <v>49</v>
      </c>
      <c r="B38" s="132" t="s">
        <v>38</v>
      </c>
      <c r="C38" s="132" t="s">
        <v>40</v>
      </c>
      <c r="D38" s="132" t="s">
        <v>42</v>
      </c>
      <c r="E38" s="132" t="s">
        <v>50</v>
      </c>
      <c r="F38" s="132"/>
      <c r="G38" s="152"/>
      <c r="H38" s="134">
        <f>H39</f>
        <v>0</v>
      </c>
      <c r="I38" s="134">
        <f>I39</f>
        <v>165748</v>
      </c>
      <c r="J38" s="134">
        <f t="shared" si="14"/>
        <v>165748</v>
      </c>
    </row>
    <row r="39" spans="1:10" ht="63.75" x14ac:dyDescent="0.2">
      <c r="A39" s="95" t="s">
        <v>51</v>
      </c>
      <c r="B39" s="132" t="s">
        <v>38</v>
      </c>
      <c r="C39" s="132" t="s">
        <v>40</v>
      </c>
      <c r="D39" s="132" t="s">
        <v>42</v>
      </c>
      <c r="E39" s="132" t="s">
        <v>50</v>
      </c>
      <c r="F39" s="132" t="s">
        <v>52</v>
      </c>
      <c r="G39" s="152"/>
      <c r="H39" s="134"/>
      <c r="I39" s="134">
        <v>165748</v>
      </c>
      <c r="J39" s="134">
        <f>H39+I39</f>
        <v>165748</v>
      </c>
    </row>
    <row r="40" spans="1:10" ht="63.75" x14ac:dyDescent="0.2">
      <c r="A40" s="108" t="s">
        <v>53</v>
      </c>
      <c r="B40" s="132" t="s">
        <v>38</v>
      </c>
      <c r="C40" s="132" t="s">
        <v>40</v>
      </c>
      <c r="D40" s="132" t="s">
        <v>42</v>
      </c>
      <c r="E40" s="132" t="s">
        <v>54</v>
      </c>
      <c r="F40" s="132"/>
      <c r="G40" s="152"/>
      <c r="H40" s="134">
        <f>H41</f>
        <v>0</v>
      </c>
      <c r="I40" s="134">
        <f>I41</f>
        <v>2067</v>
      </c>
      <c r="J40" s="134">
        <f t="shared" ref="J40" si="15">J41</f>
        <v>2067</v>
      </c>
    </row>
    <row r="41" spans="1:10" ht="63.75" x14ac:dyDescent="0.2">
      <c r="A41" s="108" t="s">
        <v>55</v>
      </c>
      <c r="B41" s="132" t="s">
        <v>38</v>
      </c>
      <c r="C41" s="132" t="s">
        <v>40</v>
      </c>
      <c r="D41" s="132" t="s">
        <v>42</v>
      </c>
      <c r="E41" s="132" t="s">
        <v>56</v>
      </c>
      <c r="F41" s="132"/>
      <c r="G41" s="152"/>
      <c r="H41" s="134">
        <f>H42+H43</f>
        <v>0</v>
      </c>
      <c r="I41" s="134">
        <f t="shared" ref="I41:J41" si="16">I42+I43</f>
        <v>2067</v>
      </c>
      <c r="J41" s="134">
        <f t="shared" si="16"/>
        <v>2067</v>
      </c>
    </row>
    <row r="42" spans="1:10" ht="63.75" x14ac:dyDescent="0.2">
      <c r="A42" s="95" t="s">
        <v>51</v>
      </c>
      <c r="B42" s="132" t="s">
        <v>38</v>
      </c>
      <c r="C42" s="132" t="s">
        <v>40</v>
      </c>
      <c r="D42" s="132" t="s">
        <v>42</v>
      </c>
      <c r="E42" s="132" t="s">
        <v>56</v>
      </c>
      <c r="F42" s="132" t="s">
        <v>52</v>
      </c>
      <c r="G42" s="152"/>
      <c r="H42" s="134"/>
      <c r="I42" s="134">
        <v>2067</v>
      </c>
      <c r="J42" s="134">
        <f>H42+I42</f>
        <v>2067</v>
      </c>
    </row>
    <row r="43" spans="1:10" ht="25.5" x14ac:dyDescent="0.2">
      <c r="A43" s="95" t="s">
        <v>57</v>
      </c>
      <c r="B43" s="132" t="s">
        <v>38</v>
      </c>
      <c r="C43" s="132" t="s">
        <v>40</v>
      </c>
      <c r="D43" s="132" t="s">
        <v>42</v>
      </c>
      <c r="E43" s="132" t="s">
        <v>56</v>
      </c>
      <c r="F43" s="132" t="s">
        <v>58</v>
      </c>
      <c r="G43" s="152"/>
      <c r="H43" s="134"/>
      <c r="I43" s="134"/>
      <c r="J43" s="134">
        <f>H43+I43</f>
        <v>0</v>
      </c>
    </row>
    <row r="44" spans="1:10" ht="89.25" x14ac:dyDescent="0.2">
      <c r="A44" s="108" t="s">
        <v>59</v>
      </c>
      <c r="B44" s="132" t="s">
        <v>38</v>
      </c>
      <c r="C44" s="132" t="s">
        <v>40</v>
      </c>
      <c r="D44" s="132" t="s">
        <v>42</v>
      </c>
      <c r="E44" s="132" t="s">
        <v>60</v>
      </c>
      <c r="F44" s="132"/>
      <c r="G44" s="152"/>
      <c r="H44" s="134">
        <f t="shared" ref="H44:J44" si="17">H45+H46</f>
        <v>0</v>
      </c>
      <c r="I44" s="134">
        <f t="shared" si="17"/>
        <v>1054</v>
      </c>
      <c r="J44" s="134">
        <f t="shared" si="17"/>
        <v>1054</v>
      </c>
    </row>
    <row r="45" spans="1:10" ht="63.75" x14ac:dyDescent="0.2">
      <c r="A45" s="95" t="s">
        <v>51</v>
      </c>
      <c r="B45" s="132" t="s">
        <v>38</v>
      </c>
      <c r="C45" s="132" t="s">
        <v>40</v>
      </c>
      <c r="D45" s="132" t="s">
        <v>42</v>
      </c>
      <c r="E45" s="132" t="s">
        <v>60</v>
      </c>
      <c r="F45" s="132" t="s">
        <v>52</v>
      </c>
      <c r="G45" s="152"/>
      <c r="H45" s="134"/>
      <c r="I45" s="134">
        <v>1054</v>
      </c>
      <c r="J45" s="134">
        <f>H45+I45</f>
        <v>1054</v>
      </c>
    </row>
    <row r="46" spans="1:10" ht="27.75" customHeight="1" x14ac:dyDescent="0.2">
      <c r="A46" s="95" t="s">
        <v>57</v>
      </c>
      <c r="B46" s="132" t="s">
        <v>38</v>
      </c>
      <c r="C46" s="132" t="s">
        <v>40</v>
      </c>
      <c r="D46" s="132" t="s">
        <v>42</v>
      </c>
      <c r="E46" s="132" t="s">
        <v>60</v>
      </c>
      <c r="F46" s="132" t="s">
        <v>58</v>
      </c>
      <c r="G46" s="152"/>
      <c r="H46" s="134"/>
      <c r="I46" s="134"/>
      <c r="J46" s="134">
        <f>H46+I46</f>
        <v>0</v>
      </c>
    </row>
    <row r="47" spans="1:10" ht="27.75" hidden="1" customHeight="1" x14ac:dyDescent="0.2">
      <c r="A47" s="95" t="s">
        <v>479</v>
      </c>
      <c r="B47" s="132" t="s">
        <v>38</v>
      </c>
      <c r="C47" s="132" t="s">
        <v>40</v>
      </c>
      <c r="D47" s="132" t="s">
        <v>42</v>
      </c>
      <c r="E47" s="132" t="s">
        <v>78</v>
      </c>
      <c r="F47" s="132"/>
      <c r="G47" s="152"/>
      <c r="H47" s="134">
        <f>H48+H53+H55+H57+H59+H62</f>
        <v>0</v>
      </c>
      <c r="I47" s="134">
        <f t="shared" ref="I47:J47" si="18">I48+I53+I55+I57+I59+I62</f>
        <v>40280.159999999996</v>
      </c>
      <c r="J47" s="134">
        <f t="shared" si="18"/>
        <v>40280.159999999996</v>
      </c>
    </row>
    <row r="48" spans="1:10" ht="28.5" customHeight="1" x14ac:dyDescent="0.2">
      <c r="A48" s="195" t="s">
        <v>544</v>
      </c>
      <c r="B48" s="132" t="s">
        <v>38</v>
      </c>
      <c r="C48" s="132" t="s">
        <v>40</v>
      </c>
      <c r="D48" s="132" t="s">
        <v>42</v>
      </c>
      <c r="E48" s="132" t="s">
        <v>545</v>
      </c>
      <c r="F48" s="132"/>
      <c r="G48" s="152"/>
      <c r="H48" s="134">
        <f>H49+H50</f>
        <v>0</v>
      </c>
      <c r="I48" s="134">
        <f>I49+I50+I51</f>
        <v>29526.959999999999</v>
      </c>
      <c r="J48" s="134">
        <f>J49+J50+J51</f>
        <v>29526.959999999999</v>
      </c>
    </row>
    <row r="49" spans="1:10" ht="40.5" customHeight="1" x14ac:dyDescent="0.2">
      <c r="A49" s="57" t="s">
        <v>67</v>
      </c>
      <c r="B49" s="132" t="s">
        <v>38</v>
      </c>
      <c r="C49" s="132" t="s">
        <v>40</v>
      </c>
      <c r="D49" s="132" t="s">
        <v>42</v>
      </c>
      <c r="E49" s="132" t="s">
        <v>545</v>
      </c>
      <c r="F49" s="132" t="s">
        <v>52</v>
      </c>
      <c r="G49" s="152"/>
      <c r="H49" s="134"/>
      <c r="I49" s="134">
        <f>29426.96-600-3621.33</f>
        <v>25205.629999999997</v>
      </c>
      <c r="J49" s="134">
        <f>H49+I49</f>
        <v>25205.629999999997</v>
      </c>
    </row>
    <row r="50" spans="1:10" ht="27.75" customHeight="1" x14ac:dyDescent="0.2">
      <c r="A50" s="95" t="s">
        <v>57</v>
      </c>
      <c r="B50" s="132" t="s">
        <v>38</v>
      </c>
      <c r="C50" s="132" t="s">
        <v>40</v>
      </c>
      <c r="D50" s="132" t="s">
        <v>42</v>
      </c>
      <c r="E50" s="132" t="s">
        <v>545</v>
      </c>
      <c r="F50" s="132" t="s">
        <v>58</v>
      </c>
      <c r="G50" s="152"/>
      <c r="H50" s="134"/>
      <c r="I50" s="134">
        <f>3221.33+300+100+200</f>
        <v>3821.33</v>
      </c>
      <c r="J50" s="134">
        <f>H50+I50</f>
        <v>3821.33</v>
      </c>
    </row>
    <row r="51" spans="1:10" ht="27.75" customHeight="1" x14ac:dyDescent="0.2">
      <c r="A51" s="196" t="s">
        <v>587</v>
      </c>
      <c r="B51" s="132" t="s">
        <v>38</v>
      </c>
      <c r="C51" s="132" t="s">
        <v>40</v>
      </c>
      <c r="D51" s="132" t="s">
        <v>42</v>
      </c>
      <c r="E51" s="132" t="s">
        <v>586</v>
      </c>
      <c r="F51" s="132"/>
      <c r="G51" s="152"/>
      <c r="H51" s="134"/>
      <c r="I51" s="134">
        <f>I52</f>
        <v>500</v>
      </c>
      <c r="J51" s="134">
        <f>J52</f>
        <v>500</v>
      </c>
    </row>
    <row r="52" spans="1:10" ht="27.75" customHeight="1" x14ac:dyDescent="0.2">
      <c r="A52" s="95" t="s">
        <v>57</v>
      </c>
      <c r="B52" s="132" t="s">
        <v>38</v>
      </c>
      <c r="C52" s="132" t="s">
        <v>40</v>
      </c>
      <c r="D52" s="132" t="s">
        <v>42</v>
      </c>
      <c r="E52" s="132" t="s">
        <v>586</v>
      </c>
      <c r="F52" s="132" t="s">
        <v>58</v>
      </c>
      <c r="G52" s="152"/>
      <c r="H52" s="134"/>
      <c r="I52" s="134">
        <v>500</v>
      </c>
      <c r="J52" s="134">
        <f>H52+I52</f>
        <v>500</v>
      </c>
    </row>
    <row r="53" spans="1:10" ht="35.25" customHeight="1" x14ac:dyDescent="0.2">
      <c r="A53" s="195" t="s">
        <v>546</v>
      </c>
      <c r="B53" s="132" t="s">
        <v>38</v>
      </c>
      <c r="C53" s="132" t="s">
        <v>40</v>
      </c>
      <c r="D53" s="132" t="s">
        <v>42</v>
      </c>
      <c r="E53" s="132" t="s">
        <v>550</v>
      </c>
      <c r="F53" s="132"/>
      <c r="G53" s="152"/>
      <c r="H53" s="134">
        <f>H54</f>
        <v>0</v>
      </c>
      <c r="I53" s="134">
        <f t="shared" ref="I53:J53" si="19">I54</f>
        <v>200</v>
      </c>
      <c r="J53" s="134">
        <f t="shared" si="19"/>
        <v>200</v>
      </c>
    </row>
    <row r="54" spans="1:10" ht="42" customHeight="1" x14ac:dyDescent="0.2">
      <c r="A54" s="95" t="s">
        <v>57</v>
      </c>
      <c r="B54" s="132" t="s">
        <v>38</v>
      </c>
      <c r="C54" s="132" t="s">
        <v>40</v>
      </c>
      <c r="D54" s="132" t="s">
        <v>42</v>
      </c>
      <c r="E54" s="132" t="s">
        <v>550</v>
      </c>
      <c r="F54" s="132" t="s">
        <v>58</v>
      </c>
      <c r="G54" s="152"/>
      <c r="H54" s="134"/>
      <c r="I54" s="134">
        <v>200</v>
      </c>
      <c r="J54" s="134">
        <f>H54+I54</f>
        <v>200</v>
      </c>
    </row>
    <row r="55" spans="1:10" ht="21" customHeight="1" x14ac:dyDescent="0.2">
      <c r="A55" s="195" t="s">
        <v>547</v>
      </c>
      <c r="B55" s="132" t="s">
        <v>38</v>
      </c>
      <c r="C55" s="132" t="s">
        <v>40</v>
      </c>
      <c r="D55" s="132" t="s">
        <v>42</v>
      </c>
      <c r="E55" s="132" t="s">
        <v>551</v>
      </c>
      <c r="F55" s="132"/>
      <c r="G55" s="152"/>
      <c r="H55" s="134">
        <f>H56</f>
        <v>0</v>
      </c>
      <c r="I55" s="134">
        <f t="shared" ref="I55:J55" si="20">I56</f>
        <v>4900</v>
      </c>
      <c r="J55" s="134">
        <f t="shared" si="20"/>
        <v>4900</v>
      </c>
    </row>
    <row r="56" spans="1:10" ht="21" customHeight="1" x14ac:dyDescent="0.2">
      <c r="A56" s="57" t="s">
        <v>67</v>
      </c>
      <c r="B56" s="132" t="s">
        <v>38</v>
      </c>
      <c r="C56" s="132" t="s">
        <v>40</v>
      </c>
      <c r="D56" s="132" t="s">
        <v>42</v>
      </c>
      <c r="E56" s="132" t="s">
        <v>551</v>
      </c>
      <c r="F56" s="132" t="s">
        <v>52</v>
      </c>
      <c r="G56" s="152"/>
      <c r="H56" s="134"/>
      <c r="I56" s="134">
        <v>4900</v>
      </c>
      <c r="J56" s="134">
        <f>H56+I56</f>
        <v>4900</v>
      </c>
    </row>
    <row r="57" spans="1:10" ht="21" customHeight="1" x14ac:dyDescent="0.2">
      <c r="A57" s="195" t="s">
        <v>548</v>
      </c>
      <c r="B57" s="132" t="s">
        <v>38</v>
      </c>
      <c r="C57" s="132" t="s">
        <v>40</v>
      </c>
      <c r="D57" s="132" t="s">
        <v>42</v>
      </c>
      <c r="E57" s="132" t="s">
        <v>552</v>
      </c>
      <c r="F57" s="132"/>
      <c r="G57" s="152"/>
      <c r="H57" s="134">
        <f>H58</f>
        <v>0</v>
      </c>
      <c r="I57" s="134">
        <f t="shared" ref="I57:J57" si="21">I58</f>
        <v>996</v>
      </c>
      <c r="J57" s="134">
        <f t="shared" si="21"/>
        <v>996</v>
      </c>
    </row>
    <row r="58" spans="1:10" ht="51" x14ac:dyDescent="0.2">
      <c r="A58" s="57" t="s">
        <v>67</v>
      </c>
      <c r="B58" s="132" t="s">
        <v>38</v>
      </c>
      <c r="C58" s="132" t="s">
        <v>40</v>
      </c>
      <c r="D58" s="132" t="s">
        <v>42</v>
      </c>
      <c r="E58" s="132" t="s">
        <v>552</v>
      </c>
      <c r="F58" s="132" t="s">
        <v>52</v>
      </c>
      <c r="G58" s="152"/>
      <c r="H58" s="134"/>
      <c r="I58" s="134">
        <v>996</v>
      </c>
      <c r="J58" s="134">
        <f>H58+I58</f>
        <v>996</v>
      </c>
    </row>
    <row r="59" spans="1:10" ht="51" x14ac:dyDescent="0.2">
      <c r="A59" s="196" t="s">
        <v>582</v>
      </c>
      <c r="B59" s="132" t="s">
        <v>38</v>
      </c>
      <c r="C59" s="132" t="s">
        <v>40</v>
      </c>
      <c r="D59" s="132" t="s">
        <v>42</v>
      </c>
      <c r="E59" s="132" t="s">
        <v>549</v>
      </c>
      <c r="F59" s="132"/>
      <c r="G59" s="152"/>
      <c r="H59" s="134">
        <f>H60+H61</f>
        <v>0</v>
      </c>
      <c r="I59" s="134">
        <f t="shared" ref="I59:J59" si="22">I60+I61</f>
        <v>4607.2</v>
      </c>
      <c r="J59" s="134">
        <f t="shared" si="22"/>
        <v>4607.2</v>
      </c>
    </row>
    <row r="60" spans="1:10" ht="21" customHeight="1" x14ac:dyDescent="0.2">
      <c r="A60" s="57" t="s">
        <v>67</v>
      </c>
      <c r="B60" s="132" t="s">
        <v>38</v>
      </c>
      <c r="C60" s="132" t="s">
        <v>40</v>
      </c>
      <c r="D60" s="132" t="s">
        <v>42</v>
      </c>
      <c r="E60" s="132" t="s">
        <v>549</v>
      </c>
      <c r="F60" s="132" t="s">
        <v>52</v>
      </c>
      <c r="G60" s="152"/>
      <c r="H60" s="134"/>
      <c r="I60" s="134">
        <f>4657.2-50</f>
        <v>4607.2</v>
      </c>
      <c r="J60" s="134">
        <f>H60+I60</f>
        <v>4607.2</v>
      </c>
    </row>
    <row r="61" spans="1:10" ht="15" customHeight="1" x14ac:dyDescent="0.2">
      <c r="A61" s="95" t="s">
        <v>57</v>
      </c>
      <c r="B61" s="132" t="s">
        <v>38</v>
      </c>
      <c r="C61" s="132" t="s">
        <v>40</v>
      </c>
      <c r="D61" s="132" t="s">
        <v>42</v>
      </c>
      <c r="E61" s="132" t="s">
        <v>549</v>
      </c>
      <c r="F61" s="132" t="s">
        <v>58</v>
      </c>
      <c r="G61" s="152"/>
      <c r="H61" s="134"/>
      <c r="I61" s="134"/>
      <c r="J61" s="134">
        <f>H61+I61</f>
        <v>0</v>
      </c>
    </row>
    <row r="62" spans="1:10" ht="15" customHeight="1" x14ac:dyDescent="0.2">
      <c r="A62" s="195" t="s">
        <v>510</v>
      </c>
      <c r="B62" s="132" t="s">
        <v>38</v>
      </c>
      <c r="C62" s="132" t="s">
        <v>40</v>
      </c>
      <c r="D62" s="132" t="s">
        <v>42</v>
      </c>
      <c r="E62" s="132" t="s">
        <v>511</v>
      </c>
      <c r="F62" s="132"/>
      <c r="G62" s="152"/>
      <c r="H62" s="134">
        <f>H63</f>
        <v>0</v>
      </c>
      <c r="I62" s="134">
        <f t="shared" ref="I62:J62" si="23">I63</f>
        <v>50</v>
      </c>
      <c r="J62" s="134">
        <f t="shared" si="23"/>
        <v>50</v>
      </c>
    </row>
    <row r="63" spans="1:10" ht="15" customHeight="1" x14ac:dyDescent="0.2">
      <c r="A63" s="95" t="s">
        <v>57</v>
      </c>
      <c r="B63" s="132" t="s">
        <v>38</v>
      </c>
      <c r="C63" s="132" t="s">
        <v>40</v>
      </c>
      <c r="D63" s="132" t="s">
        <v>42</v>
      </c>
      <c r="E63" s="132" t="s">
        <v>511</v>
      </c>
      <c r="F63" s="132" t="s">
        <v>58</v>
      </c>
      <c r="G63" s="152"/>
      <c r="H63" s="134"/>
      <c r="I63" s="134">
        <v>50</v>
      </c>
      <c r="J63" s="134">
        <f>H63+I63</f>
        <v>50</v>
      </c>
    </row>
    <row r="64" spans="1:10" ht="15" customHeight="1" x14ac:dyDescent="0.2">
      <c r="A64" s="94" t="s">
        <v>61</v>
      </c>
      <c r="B64" s="132" t="s">
        <v>38</v>
      </c>
      <c r="C64" s="132" t="s">
        <v>40</v>
      </c>
      <c r="D64" s="132" t="s">
        <v>42</v>
      </c>
      <c r="E64" s="132" t="s">
        <v>62</v>
      </c>
      <c r="F64" s="132"/>
      <c r="G64" s="152" t="e">
        <f>G67</f>
        <v>#REF!</v>
      </c>
      <c r="H64" s="134">
        <f>H65+H67</f>
        <v>179942.21</v>
      </c>
      <c r="I64" s="134">
        <f t="shared" ref="I64:J64" si="24">I65+I67</f>
        <v>-179942.21</v>
      </c>
      <c r="J64" s="134">
        <f t="shared" si="24"/>
        <v>0</v>
      </c>
    </row>
    <row r="65" spans="1:10" ht="89.25" x14ac:dyDescent="0.2">
      <c r="A65" s="96" t="s">
        <v>63</v>
      </c>
      <c r="B65" s="153" t="s">
        <v>38</v>
      </c>
      <c r="C65" s="153" t="s">
        <v>40</v>
      </c>
      <c r="D65" s="153" t="s">
        <v>42</v>
      </c>
      <c r="E65" s="153" t="s">
        <v>64</v>
      </c>
      <c r="F65" s="132"/>
      <c r="G65" s="152"/>
      <c r="H65" s="134">
        <f>H66</f>
        <v>145934.39999999999</v>
      </c>
      <c r="I65" s="134">
        <f>I66</f>
        <v>-145934.39999999999</v>
      </c>
      <c r="J65" s="134">
        <f>H65+I65</f>
        <v>0</v>
      </c>
    </row>
    <row r="66" spans="1:10" ht="63.75" x14ac:dyDescent="0.2">
      <c r="A66" s="95" t="s">
        <v>51</v>
      </c>
      <c r="B66" s="132" t="s">
        <v>38</v>
      </c>
      <c r="C66" s="132" t="s">
        <v>40</v>
      </c>
      <c r="D66" s="132" t="s">
        <v>42</v>
      </c>
      <c r="E66" s="132" t="s">
        <v>65</v>
      </c>
      <c r="F66" s="132" t="s">
        <v>52</v>
      </c>
      <c r="G66" s="133"/>
      <c r="H66" s="134">
        <v>145934.39999999999</v>
      </c>
      <c r="I66" s="134">
        <v>-145934.39999999999</v>
      </c>
      <c r="J66" s="134">
        <f>H66+I66</f>
        <v>0</v>
      </c>
    </row>
    <row r="67" spans="1:10" ht="25.5" x14ac:dyDescent="0.2">
      <c r="A67" s="94" t="s">
        <v>26</v>
      </c>
      <c r="B67" s="132" t="s">
        <v>38</v>
      </c>
      <c r="C67" s="132" t="s">
        <v>40</v>
      </c>
      <c r="D67" s="132" t="s">
        <v>42</v>
      </c>
      <c r="E67" s="132" t="s">
        <v>66</v>
      </c>
      <c r="F67" s="132"/>
      <c r="G67" s="133" t="e">
        <f>#REF!+#REF!</f>
        <v>#REF!</v>
      </c>
      <c r="H67" s="134">
        <f t="shared" ref="H67:J67" si="25">H68+H69</f>
        <v>34007.81</v>
      </c>
      <c r="I67" s="134">
        <f t="shared" si="25"/>
        <v>-34007.81</v>
      </c>
      <c r="J67" s="134">
        <f t="shared" si="25"/>
        <v>0</v>
      </c>
    </row>
    <row r="68" spans="1:10" ht="51" x14ac:dyDescent="0.2">
      <c r="A68" s="57" t="s">
        <v>67</v>
      </c>
      <c r="B68" s="132" t="s">
        <v>38</v>
      </c>
      <c r="C68" s="132" t="s">
        <v>40</v>
      </c>
      <c r="D68" s="132" t="s">
        <v>42</v>
      </c>
      <c r="E68" s="132" t="s">
        <v>66</v>
      </c>
      <c r="F68" s="132" t="s">
        <v>52</v>
      </c>
      <c r="G68" s="133"/>
      <c r="H68" s="134">
        <v>34007.81</v>
      </c>
      <c r="I68" s="134">
        <v>-34007.81</v>
      </c>
      <c r="J68" s="134">
        <f>H68+I68</f>
        <v>0</v>
      </c>
    </row>
    <row r="69" spans="1:10" ht="25.5" x14ac:dyDescent="0.2">
      <c r="A69" s="95" t="s">
        <v>57</v>
      </c>
      <c r="B69" s="132" t="s">
        <v>38</v>
      </c>
      <c r="C69" s="132" t="s">
        <v>40</v>
      </c>
      <c r="D69" s="132" t="s">
        <v>42</v>
      </c>
      <c r="E69" s="132" t="s">
        <v>66</v>
      </c>
      <c r="F69" s="132" t="s">
        <v>58</v>
      </c>
      <c r="G69" s="133"/>
      <c r="H69" s="134"/>
      <c r="I69" s="134"/>
      <c r="J69" s="134">
        <f>H69+I69</f>
        <v>0</v>
      </c>
    </row>
    <row r="70" spans="1:10" ht="12.75" x14ac:dyDescent="0.2">
      <c r="A70" s="94" t="s">
        <v>68</v>
      </c>
      <c r="B70" s="132" t="s">
        <v>38</v>
      </c>
      <c r="C70" s="132" t="s">
        <v>40</v>
      </c>
      <c r="D70" s="132" t="s">
        <v>42</v>
      </c>
      <c r="E70" s="132" t="s">
        <v>69</v>
      </c>
      <c r="F70" s="132"/>
      <c r="G70" s="133" t="e">
        <f>G71</f>
        <v>#REF!</v>
      </c>
      <c r="H70" s="134">
        <f>H71</f>
        <v>4017.31</v>
      </c>
      <c r="I70" s="134">
        <f t="shared" ref="I70:J70" si="26">I71</f>
        <v>-4017.31</v>
      </c>
      <c r="J70" s="134">
        <f t="shared" si="26"/>
        <v>0</v>
      </c>
    </row>
    <row r="71" spans="1:10" ht="25.5" x14ac:dyDescent="0.2">
      <c r="A71" s="94" t="s">
        <v>26</v>
      </c>
      <c r="B71" s="132" t="s">
        <v>38</v>
      </c>
      <c r="C71" s="132" t="s">
        <v>40</v>
      </c>
      <c r="D71" s="132" t="s">
        <v>42</v>
      </c>
      <c r="E71" s="132" t="s">
        <v>70</v>
      </c>
      <c r="F71" s="132"/>
      <c r="G71" s="133" t="e">
        <f>#REF!+#REF!</f>
        <v>#REF!</v>
      </c>
      <c r="H71" s="134">
        <f>H72+H73</f>
        <v>4017.31</v>
      </c>
      <c r="I71" s="134">
        <f t="shared" ref="I71:J71" si="27">I72+I73</f>
        <v>-4017.31</v>
      </c>
      <c r="J71" s="134">
        <f t="shared" si="27"/>
        <v>0</v>
      </c>
    </row>
    <row r="72" spans="1:10" ht="63.75" x14ac:dyDescent="0.2">
      <c r="A72" s="95" t="s">
        <v>51</v>
      </c>
      <c r="B72" s="132" t="s">
        <v>38</v>
      </c>
      <c r="C72" s="132" t="s">
        <v>40</v>
      </c>
      <c r="D72" s="132" t="s">
        <v>42</v>
      </c>
      <c r="E72" s="132" t="s">
        <v>70</v>
      </c>
      <c r="F72" s="132" t="s">
        <v>52</v>
      </c>
      <c r="G72" s="133"/>
      <c r="H72" s="134">
        <v>4017.31</v>
      </c>
      <c r="I72" s="134">
        <v>-4017.31</v>
      </c>
      <c r="J72" s="134">
        <f t="shared" ref="J72:J78" si="28">H72+I72</f>
        <v>0</v>
      </c>
    </row>
    <row r="73" spans="1:10" ht="25.5" x14ac:dyDescent="0.2">
      <c r="A73" s="95" t="s">
        <v>57</v>
      </c>
      <c r="B73" s="132" t="s">
        <v>38</v>
      </c>
      <c r="C73" s="132" t="s">
        <v>40</v>
      </c>
      <c r="D73" s="132" t="s">
        <v>42</v>
      </c>
      <c r="E73" s="132" t="s">
        <v>70</v>
      </c>
      <c r="F73" s="132" t="s">
        <v>58</v>
      </c>
      <c r="G73" s="133"/>
      <c r="H73" s="134"/>
      <c r="I73" s="134"/>
      <c r="J73" s="134">
        <f t="shared" si="28"/>
        <v>0</v>
      </c>
    </row>
    <row r="74" spans="1:10" ht="12.75" x14ac:dyDescent="0.2">
      <c r="A74" s="57" t="s">
        <v>71</v>
      </c>
      <c r="B74" s="132" t="s">
        <v>38</v>
      </c>
      <c r="C74" s="132" t="s">
        <v>40</v>
      </c>
      <c r="D74" s="132" t="s">
        <v>42</v>
      </c>
      <c r="E74" s="132" t="s">
        <v>72</v>
      </c>
      <c r="F74" s="132"/>
      <c r="G74" s="133"/>
      <c r="H74" s="134">
        <f>H75+H77</f>
        <v>2644</v>
      </c>
      <c r="I74" s="134">
        <f t="shared" ref="I74:J74" si="29">I75+I77</f>
        <v>-2644</v>
      </c>
      <c r="J74" s="134">
        <f t="shared" si="29"/>
        <v>0</v>
      </c>
    </row>
    <row r="75" spans="1:10" ht="38.25" x14ac:dyDescent="0.2">
      <c r="A75" s="57" t="s">
        <v>73</v>
      </c>
      <c r="B75" s="132" t="s">
        <v>38</v>
      </c>
      <c r="C75" s="132" t="s">
        <v>40</v>
      </c>
      <c r="D75" s="132" t="s">
        <v>42</v>
      </c>
      <c r="E75" s="132" t="s">
        <v>74</v>
      </c>
      <c r="F75" s="132"/>
      <c r="G75" s="133"/>
      <c r="H75" s="134">
        <f>H76</f>
        <v>2147</v>
      </c>
      <c r="I75" s="134">
        <f>I76</f>
        <v>-2147</v>
      </c>
      <c r="J75" s="134">
        <f t="shared" si="28"/>
        <v>0</v>
      </c>
    </row>
    <row r="76" spans="1:10" ht="63.75" x14ac:dyDescent="0.2">
      <c r="A76" s="95" t="s">
        <v>51</v>
      </c>
      <c r="B76" s="132" t="s">
        <v>38</v>
      </c>
      <c r="C76" s="132" t="s">
        <v>40</v>
      </c>
      <c r="D76" s="132" t="s">
        <v>42</v>
      </c>
      <c r="E76" s="132" t="s">
        <v>74</v>
      </c>
      <c r="F76" s="132" t="s">
        <v>52</v>
      </c>
      <c r="G76" s="133"/>
      <c r="H76" s="134">
        <v>2147</v>
      </c>
      <c r="I76" s="134">
        <v>-2147</v>
      </c>
      <c r="J76" s="134">
        <f t="shared" si="28"/>
        <v>0</v>
      </c>
    </row>
    <row r="77" spans="1:10" ht="25.5" x14ac:dyDescent="0.2">
      <c r="A77" s="57" t="s">
        <v>75</v>
      </c>
      <c r="B77" s="132" t="s">
        <v>38</v>
      </c>
      <c r="C77" s="132" t="s">
        <v>40</v>
      </c>
      <c r="D77" s="132" t="s">
        <v>42</v>
      </c>
      <c r="E77" s="132" t="s">
        <v>76</v>
      </c>
      <c r="F77" s="132"/>
      <c r="G77" s="133"/>
      <c r="H77" s="134">
        <f>H78</f>
        <v>497</v>
      </c>
      <c r="I77" s="134">
        <f>I78</f>
        <v>-497</v>
      </c>
      <c r="J77" s="134">
        <f t="shared" si="28"/>
        <v>0</v>
      </c>
    </row>
    <row r="78" spans="1:10" ht="63.75" x14ac:dyDescent="0.2">
      <c r="A78" s="95" t="s">
        <v>51</v>
      </c>
      <c r="B78" s="132" t="s">
        <v>38</v>
      </c>
      <c r="C78" s="132" t="s">
        <v>40</v>
      </c>
      <c r="D78" s="132" t="s">
        <v>42</v>
      </c>
      <c r="E78" s="132" t="s">
        <v>76</v>
      </c>
      <c r="F78" s="132" t="s">
        <v>52</v>
      </c>
      <c r="G78" s="133"/>
      <c r="H78" s="134">
        <v>497</v>
      </c>
      <c r="I78" s="134">
        <v>-497</v>
      </c>
      <c r="J78" s="134">
        <f t="shared" si="28"/>
        <v>0</v>
      </c>
    </row>
    <row r="79" spans="1:10" ht="12.75" x14ac:dyDescent="0.2">
      <c r="A79" s="94" t="s">
        <v>79</v>
      </c>
      <c r="B79" s="132" t="s">
        <v>38</v>
      </c>
      <c r="C79" s="132" t="s">
        <v>40</v>
      </c>
      <c r="D79" s="132" t="s">
        <v>80</v>
      </c>
      <c r="E79" s="132"/>
      <c r="F79" s="132"/>
      <c r="G79" s="133" t="e">
        <f>#REF!+#REF!</f>
        <v>#REF!</v>
      </c>
      <c r="H79" s="134">
        <f>H80</f>
        <v>0</v>
      </c>
      <c r="I79" s="134">
        <f t="shared" ref="I79:J81" si="30">I80</f>
        <v>600</v>
      </c>
      <c r="J79" s="134">
        <f t="shared" si="30"/>
        <v>600</v>
      </c>
    </row>
    <row r="80" spans="1:10" ht="12.75" x14ac:dyDescent="0.2">
      <c r="A80" s="95" t="s">
        <v>479</v>
      </c>
      <c r="B80" s="132" t="s">
        <v>38</v>
      </c>
      <c r="C80" s="132" t="s">
        <v>40</v>
      </c>
      <c r="D80" s="132" t="s">
        <v>80</v>
      </c>
      <c r="E80" s="132" t="s">
        <v>78</v>
      </c>
      <c r="F80" s="132"/>
      <c r="G80" s="133"/>
      <c r="H80" s="134">
        <f>H81</f>
        <v>0</v>
      </c>
      <c r="I80" s="134">
        <f t="shared" si="30"/>
        <v>600</v>
      </c>
      <c r="J80" s="134">
        <f t="shared" si="30"/>
        <v>600</v>
      </c>
    </row>
    <row r="81" spans="1:10" ht="38.25" x14ac:dyDescent="0.2">
      <c r="A81" s="195" t="s">
        <v>544</v>
      </c>
      <c r="B81" s="132" t="s">
        <v>38</v>
      </c>
      <c r="C81" s="132" t="s">
        <v>40</v>
      </c>
      <c r="D81" s="132" t="s">
        <v>80</v>
      </c>
      <c r="E81" s="132" t="s">
        <v>545</v>
      </c>
      <c r="F81" s="132"/>
      <c r="G81" s="152"/>
      <c r="H81" s="134">
        <f>H82</f>
        <v>0</v>
      </c>
      <c r="I81" s="134">
        <f t="shared" si="30"/>
        <v>600</v>
      </c>
      <c r="J81" s="134">
        <f t="shared" si="30"/>
        <v>600</v>
      </c>
    </row>
    <row r="82" spans="1:10" ht="51" x14ac:dyDescent="0.2">
      <c r="A82" s="57" t="s">
        <v>67</v>
      </c>
      <c r="B82" s="132" t="s">
        <v>38</v>
      </c>
      <c r="C82" s="132" t="s">
        <v>40</v>
      </c>
      <c r="D82" s="132" t="s">
        <v>80</v>
      </c>
      <c r="E82" s="132" t="s">
        <v>545</v>
      </c>
      <c r="F82" s="132" t="s">
        <v>52</v>
      </c>
      <c r="G82" s="152"/>
      <c r="H82" s="134"/>
      <c r="I82" s="134">
        <v>600</v>
      </c>
      <c r="J82" s="134">
        <f>H82+I82</f>
        <v>600</v>
      </c>
    </row>
    <row r="83" spans="1:10" ht="12.75" x14ac:dyDescent="0.2">
      <c r="A83" s="94" t="s">
        <v>81</v>
      </c>
      <c r="B83" s="132" t="s">
        <v>38</v>
      </c>
      <c r="C83" s="132" t="s">
        <v>40</v>
      </c>
      <c r="D83" s="132" t="s">
        <v>40</v>
      </c>
      <c r="E83" s="132"/>
      <c r="F83" s="132"/>
      <c r="G83" s="133" t="e">
        <f>G91</f>
        <v>#REF!</v>
      </c>
      <c r="H83" s="134">
        <f>H91+H84+H88</f>
        <v>1804</v>
      </c>
      <c r="I83" s="134">
        <f t="shared" ref="I83:J83" si="31">I91+I84+I88</f>
        <v>1300.44</v>
      </c>
      <c r="J83" s="134">
        <f t="shared" si="31"/>
        <v>3104.44</v>
      </c>
    </row>
    <row r="84" spans="1:10" ht="38.25" x14ac:dyDescent="0.2">
      <c r="A84" s="108" t="s">
        <v>82</v>
      </c>
      <c r="B84" s="132" t="s">
        <v>38</v>
      </c>
      <c r="C84" s="132" t="s">
        <v>40</v>
      </c>
      <c r="D84" s="132" t="s">
        <v>40</v>
      </c>
      <c r="E84" s="197" t="s">
        <v>83</v>
      </c>
      <c r="F84" s="132"/>
      <c r="G84" s="133"/>
      <c r="H84" s="134">
        <f>H85</f>
        <v>0</v>
      </c>
      <c r="I84" s="134">
        <f t="shared" ref="I84:J86" si="32">I85</f>
        <v>1979.7</v>
      </c>
      <c r="J84" s="134">
        <f t="shared" si="32"/>
        <v>1979.7</v>
      </c>
    </row>
    <row r="85" spans="1:10" ht="51" x14ac:dyDescent="0.2">
      <c r="A85" s="108" t="s">
        <v>84</v>
      </c>
      <c r="B85" s="132" t="s">
        <v>38</v>
      </c>
      <c r="C85" s="132" t="s">
        <v>40</v>
      </c>
      <c r="D85" s="132" t="s">
        <v>40</v>
      </c>
      <c r="E85" s="132" t="s">
        <v>85</v>
      </c>
      <c r="F85" s="132"/>
      <c r="G85" s="133"/>
      <c r="H85" s="134">
        <f>H86</f>
        <v>0</v>
      </c>
      <c r="I85" s="134">
        <f t="shared" si="32"/>
        <v>1979.7</v>
      </c>
      <c r="J85" s="134">
        <f t="shared" si="32"/>
        <v>1979.7</v>
      </c>
    </row>
    <row r="86" spans="1:10" ht="76.5" x14ac:dyDescent="0.2">
      <c r="A86" s="108" t="s">
        <v>86</v>
      </c>
      <c r="B86" s="132" t="s">
        <v>38</v>
      </c>
      <c r="C86" s="132" t="s">
        <v>40</v>
      </c>
      <c r="D86" s="132" t="s">
        <v>40</v>
      </c>
      <c r="E86" s="132" t="s">
        <v>87</v>
      </c>
      <c r="F86" s="132"/>
      <c r="G86" s="133"/>
      <c r="H86" s="134">
        <f>H87</f>
        <v>0</v>
      </c>
      <c r="I86" s="134">
        <f t="shared" si="32"/>
        <v>1979.7</v>
      </c>
      <c r="J86" s="134">
        <f t="shared" si="32"/>
        <v>1979.7</v>
      </c>
    </row>
    <row r="87" spans="1:10" ht="25.5" x14ac:dyDescent="0.2">
      <c r="A87" s="95" t="s">
        <v>57</v>
      </c>
      <c r="B87" s="132" t="s">
        <v>38</v>
      </c>
      <c r="C87" s="132" t="s">
        <v>40</v>
      </c>
      <c r="D87" s="132" t="s">
        <v>40</v>
      </c>
      <c r="E87" s="132" t="s">
        <v>87</v>
      </c>
      <c r="F87" s="132" t="s">
        <v>58</v>
      </c>
      <c r="G87" s="133"/>
      <c r="H87" s="134"/>
      <c r="I87" s="134">
        <v>1979.7</v>
      </c>
      <c r="J87" s="134">
        <f>H87+I87</f>
        <v>1979.7</v>
      </c>
    </row>
    <row r="88" spans="1:10" ht="12.75" x14ac:dyDescent="0.2">
      <c r="A88" s="95" t="s">
        <v>479</v>
      </c>
      <c r="B88" s="132" t="s">
        <v>38</v>
      </c>
      <c r="C88" s="132" t="s">
        <v>40</v>
      </c>
      <c r="D88" s="132" t="s">
        <v>40</v>
      </c>
      <c r="E88" s="132" t="s">
        <v>78</v>
      </c>
      <c r="F88" s="132"/>
      <c r="G88" s="133"/>
      <c r="H88" s="134">
        <f>H89</f>
        <v>0</v>
      </c>
      <c r="I88" s="134">
        <f t="shared" ref="I88:J89" si="33">I89</f>
        <v>1124.74</v>
      </c>
      <c r="J88" s="134">
        <f t="shared" si="33"/>
        <v>1124.74</v>
      </c>
    </row>
    <row r="89" spans="1:10" ht="63.75" x14ac:dyDescent="0.2">
      <c r="A89" s="195" t="s">
        <v>542</v>
      </c>
      <c r="B89" s="132" t="s">
        <v>38</v>
      </c>
      <c r="C89" s="132" t="s">
        <v>40</v>
      </c>
      <c r="D89" s="132" t="s">
        <v>40</v>
      </c>
      <c r="E89" s="132" t="s">
        <v>543</v>
      </c>
      <c r="F89" s="132"/>
      <c r="G89" s="133"/>
      <c r="H89" s="134">
        <f>H90</f>
        <v>0</v>
      </c>
      <c r="I89" s="134">
        <f t="shared" si="33"/>
        <v>1124.74</v>
      </c>
      <c r="J89" s="134">
        <f t="shared" si="33"/>
        <v>1124.74</v>
      </c>
    </row>
    <row r="90" spans="1:10" ht="63.75" x14ac:dyDescent="0.2">
      <c r="A90" s="95" t="s">
        <v>51</v>
      </c>
      <c r="B90" s="147" t="s">
        <v>38</v>
      </c>
      <c r="C90" s="147" t="s">
        <v>40</v>
      </c>
      <c r="D90" s="147" t="s">
        <v>40</v>
      </c>
      <c r="E90" s="147" t="s">
        <v>543</v>
      </c>
      <c r="F90" s="147" t="s">
        <v>52</v>
      </c>
      <c r="G90" s="155"/>
      <c r="H90" s="149"/>
      <c r="I90" s="149">
        <v>1124.74</v>
      </c>
      <c r="J90" s="149">
        <f>H90+I90</f>
        <v>1124.74</v>
      </c>
    </row>
    <row r="91" spans="1:10" ht="25.5" x14ac:dyDescent="0.2">
      <c r="A91" s="94" t="s">
        <v>88</v>
      </c>
      <c r="B91" s="132" t="s">
        <v>38</v>
      </c>
      <c r="C91" s="132" t="s">
        <v>40</v>
      </c>
      <c r="D91" s="132" t="s">
        <v>40</v>
      </c>
      <c r="E91" s="132" t="s">
        <v>89</v>
      </c>
      <c r="F91" s="132"/>
      <c r="G91" s="133" t="e">
        <f>#REF!</f>
        <v>#REF!</v>
      </c>
      <c r="H91" s="134">
        <f>H92</f>
        <v>1804</v>
      </c>
      <c r="I91" s="134">
        <f t="shared" ref="I91:J91" si="34">I92</f>
        <v>-1804</v>
      </c>
      <c r="J91" s="134">
        <f t="shared" si="34"/>
        <v>0</v>
      </c>
    </row>
    <row r="92" spans="1:10" ht="25.5" x14ac:dyDescent="0.2">
      <c r="A92" s="94" t="s">
        <v>90</v>
      </c>
      <c r="B92" s="132" t="s">
        <v>38</v>
      </c>
      <c r="C92" s="132" t="s">
        <v>40</v>
      </c>
      <c r="D92" s="132" t="s">
        <v>40</v>
      </c>
      <c r="E92" s="132" t="s">
        <v>91</v>
      </c>
      <c r="F92" s="132"/>
      <c r="G92" s="133"/>
      <c r="H92" s="134">
        <f>H93</f>
        <v>1804</v>
      </c>
      <c r="I92" s="134">
        <f>I93</f>
        <v>-1804</v>
      </c>
      <c r="J92" s="134">
        <f>H92+I92</f>
        <v>0</v>
      </c>
    </row>
    <row r="93" spans="1:10" ht="25.5" x14ac:dyDescent="0.2">
      <c r="A93" s="94" t="s">
        <v>28</v>
      </c>
      <c r="B93" s="132" t="s">
        <v>38</v>
      </c>
      <c r="C93" s="132" t="s">
        <v>40</v>
      </c>
      <c r="D93" s="132" t="s">
        <v>40</v>
      </c>
      <c r="E93" s="132" t="s">
        <v>91</v>
      </c>
      <c r="F93" s="132" t="s">
        <v>58</v>
      </c>
      <c r="G93" s="133">
        <v>500</v>
      </c>
      <c r="H93" s="134">
        <v>1804</v>
      </c>
      <c r="I93" s="134">
        <v>-1804</v>
      </c>
      <c r="J93" s="134">
        <f>H93+I93</f>
        <v>0</v>
      </c>
    </row>
    <row r="94" spans="1:10" ht="12.75" x14ac:dyDescent="0.2">
      <c r="A94" s="94" t="s">
        <v>92</v>
      </c>
      <c r="B94" s="132" t="s">
        <v>38</v>
      </c>
      <c r="C94" s="132" t="s">
        <v>40</v>
      </c>
      <c r="D94" s="132" t="s">
        <v>22</v>
      </c>
      <c r="E94" s="132"/>
      <c r="F94" s="132"/>
      <c r="G94" s="152" t="e">
        <f>G95+G110+#REF!+#REF!+G106+#REF!</f>
        <v>#REF!</v>
      </c>
      <c r="H94" s="134">
        <f>H95+H106+H110+H98</f>
        <v>9441.119999999999</v>
      </c>
      <c r="I94" s="134">
        <f t="shared" ref="I94:J94" si="35">I95+I106+I110+I98</f>
        <v>-1403.8000000000002</v>
      </c>
      <c r="J94" s="134">
        <f t="shared" si="35"/>
        <v>8037.32</v>
      </c>
    </row>
    <row r="95" spans="1:10" ht="51" x14ac:dyDescent="0.2">
      <c r="A95" s="94" t="s">
        <v>93</v>
      </c>
      <c r="B95" s="132" t="s">
        <v>38</v>
      </c>
      <c r="C95" s="132" t="s">
        <v>40</v>
      </c>
      <c r="D95" s="132" t="s">
        <v>22</v>
      </c>
      <c r="E95" s="132" t="s">
        <v>94</v>
      </c>
      <c r="F95" s="132"/>
      <c r="G95" s="133" t="e">
        <f>G96</f>
        <v>#REF!</v>
      </c>
      <c r="H95" s="134">
        <f>H96</f>
        <v>1306.8399999999999</v>
      </c>
      <c r="I95" s="134">
        <f>I96</f>
        <v>-246.63</v>
      </c>
      <c r="J95" s="134">
        <f t="shared" ref="J95:J149" si="36">H95+I95</f>
        <v>1060.21</v>
      </c>
    </row>
    <row r="96" spans="1:10" ht="12.75" x14ac:dyDescent="0.2">
      <c r="A96" s="94" t="s">
        <v>95</v>
      </c>
      <c r="B96" s="132" t="s">
        <v>38</v>
      </c>
      <c r="C96" s="132" t="s">
        <v>40</v>
      </c>
      <c r="D96" s="132" t="s">
        <v>22</v>
      </c>
      <c r="E96" s="132" t="s">
        <v>96</v>
      </c>
      <c r="F96" s="132"/>
      <c r="G96" s="133" t="e">
        <f>#REF!+#REF!</f>
        <v>#REF!</v>
      </c>
      <c r="H96" s="134">
        <f>H97</f>
        <v>1306.8399999999999</v>
      </c>
      <c r="I96" s="134">
        <f t="shared" ref="I96:J96" si="37">I97</f>
        <v>-246.63</v>
      </c>
      <c r="J96" s="134">
        <f t="shared" si="37"/>
        <v>1060.21</v>
      </c>
    </row>
    <row r="97" spans="1:10" ht="38.25" x14ac:dyDescent="0.2">
      <c r="A97" s="98" t="s">
        <v>97</v>
      </c>
      <c r="B97" s="132" t="s">
        <v>38</v>
      </c>
      <c r="C97" s="132" t="s">
        <v>40</v>
      </c>
      <c r="D97" s="132" t="s">
        <v>22</v>
      </c>
      <c r="E97" s="132" t="s">
        <v>96</v>
      </c>
      <c r="F97" s="132" t="s">
        <v>98</v>
      </c>
      <c r="G97" s="133"/>
      <c r="H97" s="134">
        <v>1306.8399999999999</v>
      </c>
      <c r="I97" s="134">
        <v>-246.63</v>
      </c>
      <c r="J97" s="134">
        <f t="shared" si="36"/>
        <v>1060.21</v>
      </c>
    </row>
    <row r="98" spans="1:10" ht="12.75" x14ac:dyDescent="0.2">
      <c r="A98" s="95" t="s">
        <v>479</v>
      </c>
      <c r="B98" s="132" t="s">
        <v>38</v>
      </c>
      <c r="C98" s="132" t="s">
        <v>40</v>
      </c>
      <c r="D98" s="132" t="s">
        <v>22</v>
      </c>
      <c r="E98" s="132" t="s">
        <v>78</v>
      </c>
      <c r="F98" s="132"/>
      <c r="G98" s="133"/>
      <c r="H98" s="134">
        <f>H99</f>
        <v>0</v>
      </c>
      <c r="I98" s="134">
        <f t="shared" ref="I98:J98" si="38">I99</f>
        <v>6977.11</v>
      </c>
      <c r="J98" s="134">
        <f t="shared" si="38"/>
        <v>6977.11</v>
      </c>
    </row>
    <row r="99" spans="1:10" ht="63.75" x14ac:dyDescent="0.2">
      <c r="A99" s="95" t="s">
        <v>579</v>
      </c>
      <c r="B99" s="132" t="s">
        <v>38</v>
      </c>
      <c r="C99" s="132" t="s">
        <v>40</v>
      </c>
      <c r="D99" s="132" t="s">
        <v>22</v>
      </c>
      <c r="E99" s="132" t="s">
        <v>541</v>
      </c>
      <c r="F99" s="132"/>
      <c r="G99" s="133"/>
      <c r="H99" s="134">
        <f>SUM(H100:H105)</f>
        <v>0</v>
      </c>
      <c r="I99" s="134">
        <f t="shared" ref="I99:J99" si="39">SUM(I100:I105)</f>
        <v>6977.11</v>
      </c>
      <c r="J99" s="134">
        <f t="shared" si="39"/>
        <v>6977.11</v>
      </c>
    </row>
    <row r="100" spans="1:10" ht="38.25" x14ac:dyDescent="0.2">
      <c r="A100" s="98" t="s">
        <v>97</v>
      </c>
      <c r="B100" s="132" t="s">
        <v>38</v>
      </c>
      <c r="C100" s="132" t="s">
        <v>40</v>
      </c>
      <c r="D100" s="132" t="s">
        <v>22</v>
      </c>
      <c r="E100" s="132" t="s">
        <v>541</v>
      </c>
      <c r="F100" s="132" t="s">
        <v>98</v>
      </c>
      <c r="G100" s="133"/>
      <c r="H100" s="134"/>
      <c r="I100" s="134">
        <v>5170.1099999999997</v>
      </c>
      <c r="J100" s="134">
        <f t="shared" ref="J100:J104" si="40">H100+I100</f>
        <v>5170.1099999999997</v>
      </c>
    </row>
    <row r="101" spans="1:10" ht="38.25" x14ac:dyDescent="0.2">
      <c r="A101" s="95" t="s">
        <v>101</v>
      </c>
      <c r="B101" s="132" t="s">
        <v>38</v>
      </c>
      <c r="C101" s="132" t="s">
        <v>40</v>
      </c>
      <c r="D101" s="132" t="s">
        <v>22</v>
      </c>
      <c r="E101" s="132" t="s">
        <v>541</v>
      </c>
      <c r="F101" s="132" t="s">
        <v>102</v>
      </c>
      <c r="G101" s="133"/>
      <c r="H101" s="134"/>
      <c r="I101" s="134">
        <v>20</v>
      </c>
      <c r="J101" s="134">
        <f t="shared" si="40"/>
        <v>20</v>
      </c>
    </row>
    <row r="102" spans="1:10" ht="38.25" x14ac:dyDescent="0.2">
      <c r="A102" s="99" t="s">
        <v>106</v>
      </c>
      <c r="B102" s="132" t="s">
        <v>38</v>
      </c>
      <c r="C102" s="132" t="s">
        <v>40</v>
      </c>
      <c r="D102" s="132" t="s">
        <v>22</v>
      </c>
      <c r="E102" s="132" t="s">
        <v>541</v>
      </c>
      <c r="F102" s="132" t="s">
        <v>107</v>
      </c>
      <c r="G102" s="133"/>
      <c r="H102" s="134"/>
      <c r="I102" s="134">
        <v>135</v>
      </c>
      <c r="J102" s="134">
        <f t="shared" si="40"/>
        <v>135</v>
      </c>
    </row>
    <row r="103" spans="1:10" ht="38.25" x14ac:dyDescent="0.2">
      <c r="A103" s="95" t="s">
        <v>103</v>
      </c>
      <c r="B103" s="132" t="s">
        <v>38</v>
      </c>
      <c r="C103" s="132" t="s">
        <v>40</v>
      </c>
      <c r="D103" s="132" t="s">
        <v>22</v>
      </c>
      <c r="E103" s="132" t="s">
        <v>541</v>
      </c>
      <c r="F103" s="132" t="s">
        <v>104</v>
      </c>
      <c r="G103" s="133"/>
      <c r="H103" s="134"/>
      <c r="I103" s="134">
        <f>200+20+103+134+340+50+100+90+100+100+250+100+60-20</f>
        <v>1627</v>
      </c>
      <c r="J103" s="134">
        <f t="shared" si="40"/>
        <v>1627</v>
      </c>
    </row>
    <row r="104" spans="1:10" ht="38.25" x14ac:dyDescent="0.2">
      <c r="A104" s="57" t="s">
        <v>108</v>
      </c>
      <c r="B104" s="132" t="s">
        <v>38</v>
      </c>
      <c r="C104" s="132" t="s">
        <v>40</v>
      </c>
      <c r="D104" s="132" t="s">
        <v>22</v>
      </c>
      <c r="E104" s="132" t="s">
        <v>541</v>
      </c>
      <c r="F104" s="132" t="s">
        <v>109</v>
      </c>
      <c r="G104" s="133"/>
      <c r="H104" s="134"/>
      <c r="I104" s="134">
        <v>15</v>
      </c>
      <c r="J104" s="134">
        <f t="shared" si="40"/>
        <v>15</v>
      </c>
    </row>
    <row r="105" spans="1:10" ht="25.5" x14ac:dyDescent="0.2">
      <c r="A105" s="57" t="s">
        <v>110</v>
      </c>
      <c r="B105" s="132" t="s">
        <v>38</v>
      </c>
      <c r="C105" s="132" t="s">
        <v>40</v>
      </c>
      <c r="D105" s="132" t="s">
        <v>22</v>
      </c>
      <c r="E105" s="132" t="s">
        <v>541</v>
      </c>
      <c r="F105" s="132" t="s">
        <v>111</v>
      </c>
      <c r="G105" s="133"/>
      <c r="H105" s="134"/>
      <c r="I105" s="134">
        <v>10</v>
      </c>
      <c r="J105" s="134">
        <f>H105+I105</f>
        <v>10</v>
      </c>
    </row>
    <row r="106" spans="1:10" ht="76.5" x14ac:dyDescent="0.2">
      <c r="A106" s="96" t="s">
        <v>99</v>
      </c>
      <c r="B106" s="132" t="s">
        <v>38</v>
      </c>
      <c r="C106" s="132" t="s">
        <v>40</v>
      </c>
      <c r="D106" s="132" t="s">
        <v>22</v>
      </c>
      <c r="E106" s="132" t="s">
        <v>100</v>
      </c>
      <c r="F106" s="132"/>
      <c r="G106" s="133"/>
      <c r="H106" s="134">
        <f>H107+H108+H109</f>
        <v>751</v>
      </c>
      <c r="I106" s="134">
        <f t="shared" ref="I106:J106" si="41">I107+I108+I109</f>
        <v>-751</v>
      </c>
      <c r="J106" s="134">
        <f t="shared" si="41"/>
        <v>0</v>
      </c>
    </row>
    <row r="107" spans="1:10" ht="38.25" x14ac:dyDescent="0.2">
      <c r="A107" s="98" t="s">
        <v>97</v>
      </c>
      <c r="B107" s="132" t="s">
        <v>38</v>
      </c>
      <c r="C107" s="132" t="s">
        <v>40</v>
      </c>
      <c r="D107" s="132" t="s">
        <v>22</v>
      </c>
      <c r="E107" s="132" t="s">
        <v>100</v>
      </c>
      <c r="F107" s="132" t="s">
        <v>98</v>
      </c>
      <c r="G107" s="133"/>
      <c r="H107" s="134">
        <v>572.80999999999995</v>
      </c>
      <c r="I107" s="134">
        <v>-572.80999999999995</v>
      </c>
      <c r="J107" s="134">
        <f t="shared" si="36"/>
        <v>0</v>
      </c>
    </row>
    <row r="108" spans="1:10" s="19" customFormat="1" ht="38.25" x14ac:dyDescent="0.2">
      <c r="A108" s="95" t="s">
        <v>101</v>
      </c>
      <c r="B108" s="132" t="s">
        <v>38</v>
      </c>
      <c r="C108" s="132" t="s">
        <v>40</v>
      </c>
      <c r="D108" s="132" t="s">
        <v>22</v>
      </c>
      <c r="E108" s="132" t="s">
        <v>100</v>
      </c>
      <c r="F108" s="132" t="s">
        <v>102</v>
      </c>
      <c r="G108" s="133"/>
      <c r="H108" s="134">
        <v>10.199999999999999</v>
      </c>
      <c r="I108" s="134">
        <v>-10.199999999999999</v>
      </c>
      <c r="J108" s="134">
        <f t="shared" si="36"/>
        <v>0</v>
      </c>
    </row>
    <row r="109" spans="1:10" ht="38.25" x14ac:dyDescent="0.2">
      <c r="A109" s="95" t="s">
        <v>103</v>
      </c>
      <c r="B109" s="132" t="s">
        <v>38</v>
      </c>
      <c r="C109" s="132" t="s">
        <v>40</v>
      </c>
      <c r="D109" s="132" t="s">
        <v>22</v>
      </c>
      <c r="E109" s="132" t="s">
        <v>100</v>
      </c>
      <c r="F109" s="132" t="s">
        <v>104</v>
      </c>
      <c r="G109" s="133"/>
      <c r="H109" s="134">
        <v>167.99</v>
      </c>
      <c r="I109" s="134">
        <v>-167.99</v>
      </c>
      <c r="J109" s="134">
        <f t="shared" si="36"/>
        <v>0</v>
      </c>
    </row>
    <row r="110" spans="1:10" ht="76.5" x14ac:dyDescent="0.2">
      <c r="A110" s="94" t="s">
        <v>105</v>
      </c>
      <c r="B110" s="132" t="s">
        <v>38</v>
      </c>
      <c r="C110" s="132" t="s">
        <v>40</v>
      </c>
      <c r="D110" s="132" t="s">
        <v>22</v>
      </c>
      <c r="E110" s="132" t="s">
        <v>25</v>
      </c>
      <c r="F110" s="132"/>
      <c r="G110" s="133" t="e">
        <f>G111</f>
        <v>#REF!</v>
      </c>
      <c r="H110" s="134">
        <f>H111</f>
        <v>7383.28</v>
      </c>
      <c r="I110" s="134">
        <f t="shared" ref="I110:J110" si="42">I111</f>
        <v>-7383.28</v>
      </c>
      <c r="J110" s="134">
        <f t="shared" si="42"/>
        <v>0</v>
      </c>
    </row>
    <row r="111" spans="1:10" ht="25.5" x14ac:dyDescent="0.2">
      <c r="A111" s="94" t="s">
        <v>26</v>
      </c>
      <c r="B111" s="132" t="s">
        <v>38</v>
      </c>
      <c r="C111" s="132" t="s">
        <v>40</v>
      </c>
      <c r="D111" s="132" t="s">
        <v>22</v>
      </c>
      <c r="E111" s="132" t="s">
        <v>27</v>
      </c>
      <c r="F111" s="132"/>
      <c r="G111" s="133" t="e">
        <f>#REF!</f>
        <v>#REF!</v>
      </c>
      <c r="H111" s="134">
        <f>H112+H113+H115+H114+H116+H117</f>
        <v>7383.28</v>
      </c>
      <c r="I111" s="134">
        <f t="shared" ref="I111:J111" si="43">I112+I113+I115+I114+I116+I117</f>
        <v>-7383.28</v>
      </c>
      <c r="J111" s="134">
        <f t="shared" si="43"/>
        <v>0</v>
      </c>
    </row>
    <row r="112" spans="1:10" ht="38.25" x14ac:dyDescent="0.2">
      <c r="A112" s="98" t="s">
        <v>97</v>
      </c>
      <c r="B112" s="132" t="s">
        <v>38</v>
      </c>
      <c r="C112" s="132" t="s">
        <v>40</v>
      </c>
      <c r="D112" s="132" t="s">
        <v>22</v>
      </c>
      <c r="E112" s="132" t="s">
        <v>27</v>
      </c>
      <c r="F112" s="132" t="s">
        <v>98</v>
      </c>
      <c r="G112" s="133"/>
      <c r="H112" s="134">
        <v>5163.07</v>
      </c>
      <c r="I112" s="134">
        <v>-5163.07</v>
      </c>
      <c r="J112" s="134">
        <f t="shared" si="36"/>
        <v>0</v>
      </c>
    </row>
    <row r="113" spans="1:10" ht="38.25" x14ac:dyDescent="0.2">
      <c r="A113" s="95" t="s">
        <v>101</v>
      </c>
      <c r="B113" s="132" t="s">
        <v>38</v>
      </c>
      <c r="C113" s="132" t="s">
        <v>40</v>
      </c>
      <c r="D113" s="132" t="s">
        <v>22</v>
      </c>
      <c r="E113" s="132" t="s">
        <v>27</v>
      </c>
      <c r="F113" s="132" t="s">
        <v>102</v>
      </c>
      <c r="G113" s="133"/>
      <c r="H113" s="134">
        <v>19.2</v>
      </c>
      <c r="I113" s="134">
        <v>-19.2</v>
      </c>
      <c r="J113" s="134">
        <f t="shared" si="36"/>
        <v>0</v>
      </c>
    </row>
    <row r="114" spans="1:10" ht="38.25" x14ac:dyDescent="0.2">
      <c r="A114" s="99" t="s">
        <v>106</v>
      </c>
      <c r="B114" s="132" t="s">
        <v>38</v>
      </c>
      <c r="C114" s="132" t="s">
        <v>40</v>
      </c>
      <c r="D114" s="132" t="s">
        <v>22</v>
      </c>
      <c r="E114" s="132" t="s">
        <v>27</v>
      </c>
      <c r="F114" s="132" t="s">
        <v>107</v>
      </c>
      <c r="G114" s="133"/>
      <c r="H114" s="134">
        <v>270</v>
      </c>
      <c r="I114" s="134">
        <v>-270</v>
      </c>
      <c r="J114" s="134">
        <f t="shared" si="36"/>
        <v>0</v>
      </c>
    </row>
    <row r="115" spans="1:10" ht="38.25" x14ac:dyDescent="0.2">
      <c r="A115" s="95" t="s">
        <v>103</v>
      </c>
      <c r="B115" s="132" t="s">
        <v>38</v>
      </c>
      <c r="C115" s="132" t="s">
        <v>40</v>
      </c>
      <c r="D115" s="132" t="s">
        <v>22</v>
      </c>
      <c r="E115" s="132" t="s">
        <v>27</v>
      </c>
      <c r="F115" s="132" t="s">
        <v>104</v>
      </c>
      <c r="G115" s="133"/>
      <c r="H115" s="134">
        <v>1931.01</v>
      </c>
      <c r="I115" s="134">
        <v>-1931.01</v>
      </c>
      <c r="J115" s="134">
        <f t="shared" si="36"/>
        <v>0</v>
      </c>
    </row>
    <row r="116" spans="1:10" ht="38.25" x14ac:dyDescent="0.2">
      <c r="A116" s="57" t="s">
        <v>108</v>
      </c>
      <c r="B116" s="132" t="s">
        <v>38</v>
      </c>
      <c r="C116" s="132" t="s">
        <v>40</v>
      </c>
      <c r="D116" s="132" t="s">
        <v>22</v>
      </c>
      <c r="E116" s="132" t="s">
        <v>27</v>
      </c>
      <c r="F116" s="132" t="s">
        <v>109</v>
      </c>
      <c r="G116" s="133"/>
      <c r="H116" s="134"/>
      <c r="I116" s="134"/>
      <c r="J116" s="134">
        <f t="shared" si="36"/>
        <v>0</v>
      </c>
    </row>
    <row r="117" spans="1:10" ht="25.5" x14ac:dyDescent="0.2">
      <c r="A117" s="57" t="s">
        <v>110</v>
      </c>
      <c r="B117" s="132" t="s">
        <v>38</v>
      </c>
      <c r="C117" s="132" t="s">
        <v>40</v>
      </c>
      <c r="D117" s="132" t="s">
        <v>22</v>
      </c>
      <c r="E117" s="132" t="s">
        <v>27</v>
      </c>
      <c r="F117" s="132" t="s">
        <v>111</v>
      </c>
      <c r="G117" s="133"/>
      <c r="H117" s="134"/>
      <c r="I117" s="134"/>
      <c r="J117" s="134">
        <f t="shared" si="36"/>
        <v>0</v>
      </c>
    </row>
    <row r="118" spans="1:10" ht="12.75" x14ac:dyDescent="0.2">
      <c r="A118" s="94" t="s">
        <v>112</v>
      </c>
      <c r="B118" s="132" t="s">
        <v>38</v>
      </c>
      <c r="C118" s="132" t="s">
        <v>23</v>
      </c>
      <c r="D118" s="132"/>
      <c r="E118" s="132"/>
      <c r="F118" s="132"/>
      <c r="G118" s="133" t="e">
        <f>#REF!+G119</f>
        <v>#REF!</v>
      </c>
      <c r="H118" s="134">
        <f>H119</f>
        <v>21168</v>
      </c>
      <c r="I118" s="134">
        <f t="shared" ref="I118:J118" si="44">I119</f>
        <v>-19455.7</v>
      </c>
      <c r="J118" s="134">
        <f t="shared" si="44"/>
        <v>1712.3</v>
      </c>
    </row>
    <row r="119" spans="1:10" ht="12.75" x14ac:dyDescent="0.2">
      <c r="A119" s="94" t="s">
        <v>113</v>
      </c>
      <c r="B119" s="132" t="s">
        <v>38</v>
      </c>
      <c r="C119" s="132" t="s">
        <v>23</v>
      </c>
      <c r="D119" s="132" t="s">
        <v>114</v>
      </c>
      <c r="E119" s="132"/>
      <c r="F119" s="132"/>
      <c r="G119" s="152" t="e">
        <f>#REF!+G130+#REF!+#REF!</f>
        <v>#REF!</v>
      </c>
      <c r="H119" s="134">
        <f>H125+H130+H120</f>
        <v>21168</v>
      </c>
      <c r="I119" s="134">
        <f t="shared" ref="I119:J119" si="45">I125+I130+I120</f>
        <v>-19455.7</v>
      </c>
      <c r="J119" s="134">
        <f t="shared" si="45"/>
        <v>1712.3</v>
      </c>
    </row>
    <row r="120" spans="1:10" ht="25.5" x14ac:dyDescent="0.2">
      <c r="A120" s="108" t="s">
        <v>43</v>
      </c>
      <c r="B120" s="132" t="s">
        <v>38</v>
      </c>
      <c r="C120" s="132" t="s">
        <v>23</v>
      </c>
      <c r="D120" s="132" t="s">
        <v>114</v>
      </c>
      <c r="E120" s="132" t="s">
        <v>44</v>
      </c>
      <c r="F120" s="132"/>
      <c r="G120" s="152"/>
      <c r="H120" s="134">
        <f>H121</f>
        <v>0</v>
      </c>
      <c r="I120" s="134">
        <f t="shared" ref="I120:J123" si="46">I121</f>
        <v>1712.3</v>
      </c>
      <c r="J120" s="134">
        <f t="shared" si="46"/>
        <v>1712.3</v>
      </c>
    </row>
    <row r="121" spans="1:10" ht="38.25" x14ac:dyDescent="0.2">
      <c r="A121" s="108" t="s">
        <v>115</v>
      </c>
      <c r="B121" s="132" t="s">
        <v>38</v>
      </c>
      <c r="C121" s="132" t="s">
        <v>23</v>
      </c>
      <c r="D121" s="132" t="s">
        <v>114</v>
      </c>
      <c r="E121" s="132" t="s">
        <v>116</v>
      </c>
      <c r="F121" s="132"/>
      <c r="G121" s="152"/>
      <c r="H121" s="134">
        <f>H122</f>
        <v>0</v>
      </c>
      <c r="I121" s="134">
        <f t="shared" si="46"/>
        <v>1712.3</v>
      </c>
      <c r="J121" s="134">
        <f t="shared" si="46"/>
        <v>1712.3</v>
      </c>
    </row>
    <row r="122" spans="1:10" ht="89.25" x14ac:dyDescent="0.2">
      <c r="A122" s="108" t="s">
        <v>117</v>
      </c>
      <c r="B122" s="132" t="s">
        <v>38</v>
      </c>
      <c r="C122" s="132" t="s">
        <v>23</v>
      </c>
      <c r="D122" s="132" t="s">
        <v>114</v>
      </c>
      <c r="E122" s="132" t="s">
        <v>118</v>
      </c>
      <c r="F122" s="132"/>
      <c r="G122" s="152"/>
      <c r="H122" s="134">
        <f>H123</f>
        <v>0</v>
      </c>
      <c r="I122" s="134">
        <f t="shared" si="46"/>
        <v>1712.3</v>
      </c>
      <c r="J122" s="134">
        <f t="shared" si="46"/>
        <v>1712.3</v>
      </c>
    </row>
    <row r="123" spans="1:10" ht="114.75" x14ac:dyDescent="0.2">
      <c r="A123" s="108" t="s">
        <v>119</v>
      </c>
      <c r="B123" s="132" t="s">
        <v>38</v>
      </c>
      <c r="C123" s="132" t="s">
        <v>23</v>
      </c>
      <c r="D123" s="132" t="s">
        <v>114</v>
      </c>
      <c r="E123" s="132" t="s">
        <v>120</v>
      </c>
      <c r="F123" s="132"/>
      <c r="G123" s="152"/>
      <c r="H123" s="134">
        <f>H124</f>
        <v>0</v>
      </c>
      <c r="I123" s="134">
        <f t="shared" si="46"/>
        <v>1712.3</v>
      </c>
      <c r="J123" s="134">
        <f t="shared" si="46"/>
        <v>1712.3</v>
      </c>
    </row>
    <row r="124" spans="1:10" ht="38.25" x14ac:dyDescent="0.2">
      <c r="A124" s="95" t="s">
        <v>121</v>
      </c>
      <c r="B124" s="132" t="s">
        <v>38</v>
      </c>
      <c r="C124" s="132" t="s">
        <v>23</v>
      </c>
      <c r="D124" s="132" t="s">
        <v>114</v>
      </c>
      <c r="E124" s="132" t="s">
        <v>120</v>
      </c>
      <c r="F124" s="132" t="s">
        <v>122</v>
      </c>
      <c r="G124" s="152"/>
      <c r="H124" s="134"/>
      <c r="I124" s="134">
        <v>1712.3</v>
      </c>
      <c r="J124" s="134">
        <f>H124+I124</f>
        <v>1712.3</v>
      </c>
    </row>
    <row r="125" spans="1:10" ht="12.75" x14ac:dyDescent="0.2">
      <c r="A125" s="100" t="s">
        <v>123</v>
      </c>
      <c r="B125" s="132" t="s">
        <v>38</v>
      </c>
      <c r="C125" s="132" t="s">
        <v>23</v>
      </c>
      <c r="D125" s="132" t="s">
        <v>114</v>
      </c>
      <c r="E125" s="132" t="s">
        <v>124</v>
      </c>
      <c r="F125" s="132"/>
      <c r="G125" s="152"/>
      <c r="H125" s="134">
        <f>H126+H128</f>
        <v>6981</v>
      </c>
      <c r="I125" s="134">
        <f>I126+I128</f>
        <v>-6981</v>
      </c>
      <c r="J125" s="134">
        <f t="shared" si="36"/>
        <v>0</v>
      </c>
    </row>
    <row r="126" spans="1:10" ht="63.75" x14ac:dyDescent="0.2">
      <c r="A126" s="94" t="s">
        <v>125</v>
      </c>
      <c r="B126" s="132" t="s">
        <v>38</v>
      </c>
      <c r="C126" s="132" t="s">
        <v>23</v>
      </c>
      <c r="D126" s="132" t="s">
        <v>114</v>
      </c>
      <c r="E126" s="132" t="s">
        <v>126</v>
      </c>
      <c r="F126" s="132"/>
      <c r="G126" s="133"/>
      <c r="H126" s="134">
        <f>H127</f>
        <v>6856</v>
      </c>
      <c r="I126" s="134">
        <f>I127</f>
        <v>-6856</v>
      </c>
      <c r="J126" s="134">
        <f t="shared" si="36"/>
        <v>0</v>
      </c>
    </row>
    <row r="127" spans="1:10" ht="25.5" x14ac:dyDescent="0.2">
      <c r="A127" s="94" t="s">
        <v>127</v>
      </c>
      <c r="B127" s="132" t="s">
        <v>38</v>
      </c>
      <c r="C127" s="132" t="s">
        <v>23</v>
      </c>
      <c r="D127" s="132" t="s">
        <v>114</v>
      </c>
      <c r="E127" s="132" t="s">
        <v>126</v>
      </c>
      <c r="F127" s="132" t="s">
        <v>128</v>
      </c>
      <c r="G127" s="133"/>
      <c r="H127" s="134">
        <v>6856</v>
      </c>
      <c r="I127" s="134">
        <v>-6856</v>
      </c>
      <c r="J127" s="134">
        <f t="shared" si="36"/>
        <v>0</v>
      </c>
    </row>
    <row r="128" spans="1:10" ht="89.25" x14ac:dyDescent="0.2">
      <c r="A128" s="57" t="s">
        <v>129</v>
      </c>
      <c r="B128" s="154" t="s">
        <v>38</v>
      </c>
      <c r="C128" s="154" t="s">
        <v>23</v>
      </c>
      <c r="D128" s="154" t="s">
        <v>114</v>
      </c>
      <c r="E128" s="154" t="s">
        <v>130</v>
      </c>
      <c r="F128" s="132"/>
      <c r="G128" s="133"/>
      <c r="H128" s="134">
        <f>H129</f>
        <v>125</v>
      </c>
      <c r="I128" s="134">
        <f>I129</f>
        <v>-125</v>
      </c>
      <c r="J128" s="134">
        <f t="shared" si="36"/>
        <v>0</v>
      </c>
    </row>
    <row r="129" spans="1:10" ht="25.5" x14ac:dyDescent="0.2">
      <c r="A129" s="94" t="s">
        <v>127</v>
      </c>
      <c r="B129" s="154" t="s">
        <v>38</v>
      </c>
      <c r="C129" s="154" t="s">
        <v>23</v>
      </c>
      <c r="D129" s="154" t="s">
        <v>114</v>
      </c>
      <c r="E129" s="154" t="s">
        <v>130</v>
      </c>
      <c r="F129" s="132" t="s">
        <v>128</v>
      </c>
      <c r="G129" s="133"/>
      <c r="H129" s="134">
        <v>125</v>
      </c>
      <c r="I129" s="134">
        <v>-125</v>
      </c>
      <c r="J129" s="134">
        <f t="shared" si="36"/>
        <v>0</v>
      </c>
    </row>
    <row r="130" spans="1:10" ht="25.5" x14ac:dyDescent="0.2">
      <c r="A130" s="94" t="s">
        <v>131</v>
      </c>
      <c r="B130" s="132" t="s">
        <v>38</v>
      </c>
      <c r="C130" s="132" t="s">
        <v>23</v>
      </c>
      <c r="D130" s="132" t="s">
        <v>114</v>
      </c>
      <c r="E130" s="132" t="s">
        <v>132</v>
      </c>
      <c r="F130" s="132"/>
      <c r="G130" s="152" t="e">
        <f>G133+G131</f>
        <v>#REF!</v>
      </c>
      <c r="H130" s="134">
        <f>H131+H133</f>
        <v>14187</v>
      </c>
      <c r="I130" s="134">
        <f>I131+I133</f>
        <v>-14187</v>
      </c>
      <c r="J130" s="134">
        <f t="shared" si="36"/>
        <v>0</v>
      </c>
    </row>
    <row r="131" spans="1:10" ht="63.75" x14ac:dyDescent="0.2">
      <c r="A131" s="94" t="s">
        <v>133</v>
      </c>
      <c r="B131" s="132" t="s">
        <v>38</v>
      </c>
      <c r="C131" s="132" t="s">
        <v>23</v>
      </c>
      <c r="D131" s="132" t="s">
        <v>114</v>
      </c>
      <c r="E131" s="132" t="s">
        <v>134</v>
      </c>
      <c r="F131" s="132"/>
      <c r="G131" s="133" t="e">
        <f>#REF!</f>
        <v>#REF!</v>
      </c>
      <c r="H131" s="134">
        <f>H132</f>
        <v>1390</v>
      </c>
      <c r="I131" s="134">
        <f t="shared" ref="I131:J131" si="47">I132</f>
        <v>-1390</v>
      </c>
      <c r="J131" s="134">
        <f t="shared" si="47"/>
        <v>0</v>
      </c>
    </row>
    <row r="132" spans="1:10" ht="51" x14ac:dyDescent="0.2">
      <c r="A132" s="57" t="s">
        <v>135</v>
      </c>
      <c r="B132" s="132" t="s">
        <v>38</v>
      </c>
      <c r="C132" s="132" t="s">
        <v>23</v>
      </c>
      <c r="D132" s="132" t="s">
        <v>114</v>
      </c>
      <c r="E132" s="132" t="s">
        <v>134</v>
      </c>
      <c r="F132" s="132" t="s">
        <v>122</v>
      </c>
      <c r="G132" s="133"/>
      <c r="H132" s="134">
        <v>1390</v>
      </c>
      <c r="I132" s="134">
        <v>-1390</v>
      </c>
      <c r="J132" s="134">
        <f t="shared" si="36"/>
        <v>0</v>
      </c>
    </row>
    <row r="133" spans="1:10" ht="38.25" x14ac:dyDescent="0.2">
      <c r="A133" s="94" t="s">
        <v>136</v>
      </c>
      <c r="B133" s="132" t="s">
        <v>38</v>
      </c>
      <c r="C133" s="132" t="s">
        <v>23</v>
      </c>
      <c r="D133" s="132" t="s">
        <v>114</v>
      </c>
      <c r="E133" s="132" t="s">
        <v>137</v>
      </c>
      <c r="F133" s="132"/>
      <c r="G133" s="152" t="e">
        <f>#REF!+#REF!+#REF!</f>
        <v>#REF!</v>
      </c>
      <c r="H133" s="134">
        <f>H134</f>
        <v>12797</v>
      </c>
      <c r="I133" s="134">
        <f t="shared" ref="I133:J133" si="48">I134</f>
        <v>-12797</v>
      </c>
      <c r="J133" s="134">
        <f t="shared" si="48"/>
        <v>0</v>
      </c>
    </row>
    <row r="134" spans="1:10" ht="25.5" x14ac:dyDescent="0.2">
      <c r="A134" s="57" t="s">
        <v>138</v>
      </c>
      <c r="B134" s="132" t="s">
        <v>38</v>
      </c>
      <c r="C134" s="132" t="s">
        <v>23</v>
      </c>
      <c r="D134" s="132" t="s">
        <v>114</v>
      </c>
      <c r="E134" s="132" t="s">
        <v>139</v>
      </c>
      <c r="F134" s="132" t="s">
        <v>140</v>
      </c>
      <c r="G134" s="133"/>
      <c r="H134" s="134">
        <v>12797</v>
      </c>
      <c r="I134" s="134">
        <v>-12797</v>
      </c>
      <c r="J134" s="134">
        <f t="shared" si="36"/>
        <v>0</v>
      </c>
    </row>
    <row r="135" spans="1:10" ht="25.5" x14ac:dyDescent="0.2">
      <c r="A135" s="93" t="s">
        <v>141</v>
      </c>
      <c r="B135" s="147" t="s">
        <v>142</v>
      </c>
      <c r="C135" s="147"/>
      <c r="D135" s="147"/>
      <c r="E135" s="147"/>
      <c r="F135" s="147"/>
      <c r="G135" s="155" t="e">
        <f>G136+G164+#REF!+#REF!</f>
        <v>#REF!</v>
      </c>
      <c r="H135" s="149">
        <f>H136+H164+H174+H160+H179</f>
        <v>41177.889999999992</v>
      </c>
      <c r="I135" s="149">
        <f t="shared" ref="I135:J135" si="49">I136+I164+I174+I160+I179</f>
        <v>-2161.4299999999989</v>
      </c>
      <c r="J135" s="149">
        <f t="shared" si="49"/>
        <v>39016.46</v>
      </c>
    </row>
    <row r="136" spans="1:10" ht="12.75" x14ac:dyDescent="0.2">
      <c r="A136" s="94" t="s">
        <v>143</v>
      </c>
      <c r="B136" s="132" t="s">
        <v>142</v>
      </c>
      <c r="C136" s="132" t="s">
        <v>144</v>
      </c>
      <c r="D136" s="132"/>
      <c r="E136" s="132"/>
      <c r="F136" s="132"/>
      <c r="G136" s="133" t="e">
        <f>G140+#REF!+#REF!+G160+G137</f>
        <v>#REF!</v>
      </c>
      <c r="H136" s="134">
        <f>H137+H140+H148+H152</f>
        <v>5126.67</v>
      </c>
      <c r="I136" s="134">
        <f t="shared" ref="I136:J136" si="50">I137+I140+I148+I152</f>
        <v>499.27</v>
      </c>
      <c r="J136" s="134">
        <f t="shared" si="50"/>
        <v>5625.94</v>
      </c>
    </row>
    <row r="137" spans="1:10" ht="51" x14ac:dyDescent="0.2">
      <c r="A137" s="53" t="s">
        <v>145</v>
      </c>
      <c r="B137" s="132" t="s">
        <v>142</v>
      </c>
      <c r="C137" s="132" t="s">
        <v>144</v>
      </c>
      <c r="D137" s="132" t="s">
        <v>114</v>
      </c>
      <c r="E137" s="132"/>
      <c r="F137" s="132"/>
      <c r="G137" s="133" t="e">
        <f>#REF!</f>
        <v>#REF!</v>
      </c>
      <c r="H137" s="134">
        <f>H138</f>
        <v>781.17</v>
      </c>
      <c r="I137" s="134">
        <f t="shared" ref="I137:J138" si="51">I138</f>
        <v>975.71</v>
      </c>
      <c r="J137" s="134">
        <f t="shared" si="51"/>
        <v>1756.88</v>
      </c>
    </row>
    <row r="138" spans="1:10" ht="51" x14ac:dyDescent="0.2">
      <c r="A138" s="101" t="s">
        <v>146</v>
      </c>
      <c r="B138" s="132" t="s">
        <v>142</v>
      </c>
      <c r="C138" s="132" t="s">
        <v>144</v>
      </c>
      <c r="D138" s="132" t="s">
        <v>114</v>
      </c>
      <c r="E138" s="132" t="s">
        <v>94</v>
      </c>
      <c r="F138" s="132"/>
      <c r="G138" s="133"/>
      <c r="H138" s="134">
        <f>H139</f>
        <v>781.17</v>
      </c>
      <c r="I138" s="134">
        <f t="shared" si="51"/>
        <v>975.71</v>
      </c>
      <c r="J138" s="134">
        <f t="shared" si="51"/>
        <v>1756.88</v>
      </c>
    </row>
    <row r="139" spans="1:10" ht="38.25" x14ac:dyDescent="0.2">
      <c r="A139" s="98" t="s">
        <v>97</v>
      </c>
      <c r="B139" s="132" t="s">
        <v>142</v>
      </c>
      <c r="C139" s="132" t="s">
        <v>144</v>
      </c>
      <c r="D139" s="132" t="s">
        <v>114</v>
      </c>
      <c r="E139" s="132" t="s">
        <v>96</v>
      </c>
      <c r="F139" s="132" t="s">
        <v>98</v>
      </c>
      <c r="G139" s="133"/>
      <c r="H139" s="134">
        <v>781.17</v>
      </c>
      <c r="I139" s="134">
        <f>975.71</f>
        <v>975.71</v>
      </c>
      <c r="J139" s="134">
        <f t="shared" si="36"/>
        <v>1756.88</v>
      </c>
    </row>
    <row r="140" spans="1:10" ht="38.25" x14ac:dyDescent="0.2">
      <c r="A140" s="101" t="s">
        <v>147</v>
      </c>
      <c r="B140" s="132" t="s">
        <v>142</v>
      </c>
      <c r="C140" s="132" t="s">
        <v>144</v>
      </c>
      <c r="D140" s="132" t="s">
        <v>148</v>
      </c>
      <c r="E140" s="132"/>
      <c r="F140" s="132"/>
      <c r="G140" s="133" t="e">
        <f>G141</f>
        <v>#REF!</v>
      </c>
      <c r="H140" s="134">
        <f>H141</f>
        <v>4012</v>
      </c>
      <c r="I140" s="134">
        <f t="shared" ref="I140:J140" si="52">I141</f>
        <v>-430.94</v>
      </c>
      <c r="J140" s="134">
        <f t="shared" si="52"/>
        <v>3581.0599999999995</v>
      </c>
    </row>
    <row r="141" spans="1:10" ht="51" x14ac:dyDescent="0.2">
      <c r="A141" s="101" t="s">
        <v>146</v>
      </c>
      <c r="B141" s="132" t="s">
        <v>142</v>
      </c>
      <c r="C141" s="132" t="s">
        <v>144</v>
      </c>
      <c r="D141" s="132" t="s">
        <v>148</v>
      </c>
      <c r="E141" s="132" t="s">
        <v>94</v>
      </c>
      <c r="F141" s="132"/>
      <c r="G141" s="133" t="e">
        <f>#REF!+#REF!</f>
        <v>#REF!</v>
      </c>
      <c r="H141" s="134">
        <f>H142+H143+H144+H145+H146+H147</f>
        <v>4012</v>
      </c>
      <c r="I141" s="134">
        <f t="shared" ref="I141:J141" si="53">I142+I143+I144+I145+I146+I147</f>
        <v>-430.94</v>
      </c>
      <c r="J141" s="134">
        <f t="shared" si="53"/>
        <v>3581.0599999999995</v>
      </c>
    </row>
    <row r="142" spans="1:10" ht="38.25" x14ac:dyDescent="0.2">
      <c r="A142" s="98" t="s">
        <v>97</v>
      </c>
      <c r="B142" s="132" t="s">
        <v>142</v>
      </c>
      <c r="C142" s="132" t="s">
        <v>144</v>
      </c>
      <c r="D142" s="132" t="s">
        <v>148</v>
      </c>
      <c r="E142" s="132" t="s">
        <v>96</v>
      </c>
      <c r="F142" s="132" t="s">
        <v>98</v>
      </c>
      <c r="G142" s="133"/>
      <c r="H142" s="134">
        <v>3100</v>
      </c>
      <c r="I142" s="134">
        <v>-436.84</v>
      </c>
      <c r="J142" s="134">
        <f t="shared" si="36"/>
        <v>2663.16</v>
      </c>
    </row>
    <row r="143" spans="1:10" ht="38.25" x14ac:dyDescent="0.2">
      <c r="A143" s="95" t="s">
        <v>101</v>
      </c>
      <c r="B143" s="132" t="s">
        <v>142</v>
      </c>
      <c r="C143" s="132" t="s">
        <v>144</v>
      </c>
      <c r="D143" s="132" t="s">
        <v>148</v>
      </c>
      <c r="E143" s="132" t="s">
        <v>96</v>
      </c>
      <c r="F143" s="132" t="s">
        <v>102</v>
      </c>
      <c r="G143" s="133"/>
      <c r="H143" s="134">
        <v>54.6</v>
      </c>
      <c r="I143" s="134"/>
      <c r="J143" s="134">
        <f t="shared" si="36"/>
        <v>54.6</v>
      </c>
    </row>
    <row r="144" spans="1:10" ht="38.25" x14ac:dyDescent="0.2">
      <c r="A144" s="99" t="s">
        <v>106</v>
      </c>
      <c r="B144" s="132" t="s">
        <v>142</v>
      </c>
      <c r="C144" s="132" t="s">
        <v>144</v>
      </c>
      <c r="D144" s="132" t="s">
        <v>148</v>
      </c>
      <c r="E144" s="132" t="s">
        <v>96</v>
      </c>
      <c r="F144" s="132" t="s">
        <v>107</v>
      </c>
      <c r="G144" s="133"/>
      <c r="H144" s="134">
        <v>279.38</v>
      </c>
      <c r="I144" s="134">
        <v>198.6</v>
      </c>
      <c r="J144" s="134">
        <f t="shared" si="36"/>
        <v>477.98</v>
      </c>
    </row>
    <row r="145" spans="1:10" ht="38.25" x14ac:dyDescent="0.2">
      <c r="A145" s="95" t="s">
        <v>103</v>
      </c>
      <c r="B145" s="132" t="s">
        <v>142</v>
      </c>
      <c r="C145" s="132" t="s">
        <v>144</v>
      </c>
      <c r="D145" s="132" t="s">
        <v>148</v>
      </c>
      <c r="E145" s="132" t="s">
        <v>96</v>
      </c>
      <c r="F145" s="132" t="s">
        <v>104</v>
      </c>
      <c r="G145" s="133"/>
      <c r="H145" s="134">
        <v>562.52</v>
      </c>
      <c r="I145" s="134">
        <f>-70.08-0.03-123.5</f>
        <v>-193.61</v>
      </c>
      <c r="J145" s="134">
        <f t="shared" si="36"/>
        <v>368.90999999999997</v>
      </c>
    </row>
    <row r="146" spans="1:10" ht="38.25" x14ac:dyDescent="0.2">
      <c r="A146" s="57" t="s">
        <v>108</v>
      </c>
      <c r="B146" s="132" t="s">
        <v>142</v>
      </c>
      <c r="C146" s="132" t="s">
        <v>144</v>
      </c>
      <c r="D146" s="132" t="s">
        <v>148</v>
      </c>
      <c r="E146" s="132" t="s">
        <v>96</v>
      </c>
      <c r="F146" s="132" t="s">
        <v>109</v>
      </c>
      <c r="G146" s="133"/>
      <c r="H146" s="134">
        <v>12</v>
      </c>
      <c r="I146" s="134">
        <v>0.91</v>
      </c>
      <c r="J146" s="134">
        <f t="shared" si="36"/>
        <v>12.91</v>
      </c>
    </row>
    <row r="147" spans="1:10" ht="25.5" x14ac:dyDescent="0.2">
      <c r="A147" s="57" t="s">
        <v>110</v>
      </c>
      <c r="B147" s="132" t="s">
        <v>142</v>
      </c>
      <c r="C147" s="132" t="s">
        <v>144</v>
      </c>
      <c r="D147" s="132" t="s">
        <v>148</v>
      </c>
      <c r="E147" s="132" t="s">
        <v>96</v>
      </c>
      <c r="F147" s="132" t="s">
        <v>111</v>
      </c>
      <c r="G147" s="133"/>
      <c r="H147" s="134">
        <v>3.5</v>
      </c>
      <c r="I147" s="134"/>
      <c r="J147" s="134">
        <f t="shared" si="36"/>
        <v>3.5</v>
      </c>
    </row>
    <row r="148" spans="1:10" ht="12.75" x14ac:dyDescent="0.2">
      <c r="A148" s="101" t="s">
        <v>149</v>
      </c>
      <c r="B148" s="132" t="s">
        <v>142</v>
      </c>
      <c r="C148" s="132" t="s">
        <v>144</v>
      </c>
      <c r="D148" s="132" t="s">
        <v>150</v>
      </c>
      <c r="E148" s="132"/>
      <c r="F148" s="132"/>
      <c r="G148" s="133"/>
      <c r="H148" s="134">
        <f>H149</f>
        <v>333</v>
      </c>
      <c r="I148" s="134">
        <f>I149</f>
        <v>-53</v>
      </c>
      <c r="J148" s="134">
        <f t="shared" si="36"/>
        <v>280</v>
      </c>
    </row>
    <row r="149" spans="1:10" ht="12.75" x14ac:dyDescent="0.2">
      <c r="A149" s="101" t="s">
        <v>149</v>
      </c>
      <c r="B149" s="132" t="s">
        <v>142</v>
      </c>
      <c r="C149" s="132" t="s">
        <v>144</v>
      </c>
      <c r="D149" s="132" t="s">
        <v>150</v>
      </c>
      <c r="E149" s="132" t="s">
        <v>44</v>
      </c>
      <c r="F149" s="132"/>
      <c r="G149" s="133"/>
      <c r="H149" s="134">
        <f>H150</f>
        <v>333</v>
      </c>
      <c r="I149" s="134">
        <f>I150</f>
        <v>-53</v>
      </c>
      <c r="J149" s="134">
        <f t="shared" si="36"/>
        <v>280</v>
      </c>
    </row>
    <row r="150" spans="1:10" ht="12.75" x14ac:dyDescent="0.2">
      <c r="A150" s="101" t="s">
        <v>151</v>
      </c>
      <c r="B150" s="132" t="s">
        <v>142</v>
      </c>
      <c r="C150" s="132" t="s">
        <v>144</v>
      </c>
      <c r="D150" s="132" t="s">
        <v>150</v>
      </c>
      <c r="E150" s="132" t="s">
        <v>152</v>
      </c>
      <c r="F150" s="132"/>
      <c r="G150" s="133"/>
      <c r="H150" s="134">
        <f>H151</f>
        <v>333</v>
      </c>
      <c r="I150" s="134">
        <f t="shared" ref="I150:J150" si="54">I151</f>
        <v>-53</v>
      </c>
      <c r="J150" s="134">
        <f t="shared" si="54"/>
        <v>280</v>
      </c>
    </row>
    <row r="151" spans="1:10" ht="12.75" x14ac:dyDescent="0.2">
      <c r="A151" s="101" t="s">
        <v>153</v>
      </c>
      <c r="B151" s="132" t="s">
        <v>142</v>
      </c>
      <c r="C151" s="132" t="s">
        <v>144</v>
      </c>
      <c r="D151" s="132" t="s">
        <v>150</v>
      </c>
      <c r="E151" s="132" t="s">
        <v>152</v>
      </c>
      <c r="F151" s="132" t="s">
        <v>154</v>
      </c>
      <c r="G151" s="133"/>
      <c r="H151" s="134">
        <v>333</v>
      </c>
      <c r="I151" s="134">
        <f>147-200</f>
        <v>-53</v>
      </c>
      <c r="J151" s="134">
        <f>H151+I151</f>
        <v>280</v>
      </c>
    </row>
    <row r="152" spans="1:10" ht="12.75" x14ac:dyDescent="0.2">
      <c r="A152" s="57" t="s">
        <v>155</v>
      </c>
      <c r="B152" s="154" t="s">
        <v>142</v>
      </c>
      <c r="C152" s="154" t="s">
        <v>144</v>
      </c>
      <c r="D152" s="154" t="s">
        <v>156</v>
      </c>
      <c r="E152" s="132"/>
      <c r="F152" s="132"/>
      <c r="G152" s="133"/>
      <c r="H152" s="134">
        <f>H157+H153</f>
        <v>0.5</v>
      </c>
      <c r="I152" s="134">
        <f t="shared" ref="I152:J152" si="55">I157+I153</f>
        <v>7.5</v>
      </c>
      <c r="J152" s="134">
        <f t="shared" si="55"/>
        <v>8</v>
      </c>
    </row>
    <row r="153" spans="1:10" ht="25.5" x14ac:dyDescent="0.2">
      <c r="A153" s="108" t="s">
        <v>157</v>
      </c>
      <c r="B153" s="154" t="s">
        <v>142</v>
      </c>
      <c r="C153" s="154" t="s">
        <v>144</v>
      </c>
      <c r="D153" s="154" t="s">
        <v>156</v>
      </c>
      <c r="E153" s="132" t="s">
        <v>158</v>
      </c>
      <c r="F153" s="132"/>
      <c r="G153" s="133"/>
      <c r="H153" s="134">
        <f>H154</f>
        <v>0</v>
      </c>
      <c r="I153" s="134">
        <f t="shared" ref="I153:J155" si="56">I154</f>
        <v>8</v>
      </c>
      <c r="J153" s="134">
        <f t="shared" si="56"/>
        <v>8</v>
      </c>
    </row>
    <row r="154" spans="1:10" ht="51" x14ac:dyDescent="0.2">
      <c r="A154" s="108" t="s">
        <v>159</v>
      </c>
      <c r="B154" s="154" t="s">
        <v>142</v>
      </c>
      <c r="C154" s="154" t="s">
        <v>144</v>
      </c>
      <c r="D154" s="154" t="s">
        <v>156</v>
      </c>
      <c r="E154" s="132" t="s">
        <v>160</v>
      </c>
      <c r="F154" s="132"/>
      <c r="G154" s="133"/>
      <c r="H154" s="134">
        <f>H155</f>
        <v>0</v>
      </c>
      <c r="I154" s="134">
        <f t="shared" si="56"/>
        <v>8</v>
      </c>
      <c r="J154" s="134">
        <f t="shared" si="56"/>
        <v>8</v>
      </c>
    </row>
    <row r="155" spans="1:10" ht="89.25" x14ac:dyDescent="0.2">
      <c r="A155" s="108" t="s">
        <v>161</v>
      </c>
      <c r="B155" s="154" t="s">
        <v>142</v>
      </c>
      <c r="C155" s="154" t="s">
        <v>144</v>
      </c>
      <c r="D155" s="154" t="s">
        <v>156</v>
      </c>
      <c r="E155" s="132" t="s">
        <v>162</v>
      </c>
      <c r="F155" s="132"/>
      <c r="G155" s="133"/>
      <c r="H155" s="134">
        <f>H156</f>
        <v>0</v>
      </c>
      <c r="I155" s="134">
        <f t="shared" si="56"/>
        <v>8</v>
      </c>
      <c r="J155" s="134">
        <f t="shared" si="56"/>
        <v>8</v>
      </c>
    </row>
    <row r="156" spans="1:10" ht="38.25" x14ac:dyDescent="0.2">
      <c r="A156" s="95" t="s">
        <v>103</v>
      </c>
      <c r="B156" s="154" t="s">
        <v>142</v>
      </c>
      <c r="C156" s="154" t="s">
        <v>144</v>
      </c>
      <c r="D156" s="154" t="s">
        <v>156</v>
      </c>
      <c r="E156" s="132" t="s">
        <v>162</v>
      </c>
      <c r="F156" s="132" t="s">
        <v>104</v>
      </c>
      <c r="G156" s="133"/>
      <c r="H156" s="134"/>
      <c r="I156" s="134">
        <v>8</v>
      </c>
      <c r="J156" s="134">
        <f>H156+I156</f>
        <v>8</v>
      </c>
    </row>
    <row r="157" spans="1:10" ht="25.5" x14ac:dyDescent="0.2">
      <c r="A157" s="96" t="s">
        <v>163</v>
      </c>
      <c r="B157" s="154" t="s">
        <v>142</v>
      </c>
      <c r="C157" s="154" t="s">
        <v>144</v>
      </c>
      <c r="D157" s="154" t="s">
        <v>156</v>
      </c>
      <c r="E157" s="132" t="s">
        <v>164</v>
      </c>
      <c r="F157" s="132"/>
      <c r="G157" s="133"/>
      <c r="H157" s="134">
        <f>H158</f>
        <v>0.5</v>
      </c>
      <c r="I157" s="134">
        <f t="shared" ref="I157:J157" si="57">I158</f>
        <v>-0.5</v>
      </c>
      <c r="J157" s="134">
        <f t="shared" si="57"/>
        <v>0</v>
      </c>
    </row>
    <row r="158" spans="1:10" ht="38.25" x14ac:dyDescent="0.2">
      <c r="A158" s="94" t="s">
        <v>165</v>
      </c>
      <c r="B158" s="132" t="s">
        <v>142</v>
      </c>
      <c r="C158" s="132" t="s">
        <v>144</v>
      </c>
      <c r="D158" s="132" t="s">
        <v>156</v>
      </c>
      <c r="E158" s="132" t="s">
        <v>166</v>
      </c>
      <c r="F158" s="132"/>
      <c r="G158" s="133">
        <f>G159</f>
        <v>0</v>
      </c>
      <c r="H158" s="134">
        <f>H159</f>
        <v>0.5</v>
      </c>
      <c r="I158" s="134">
        <f>I159</f>
        <v>-0.5</v>
      </c>
      <c r="J158" s="134">
        <f>H158+I158</f>
        <v>0</v>
      </c>
    </row>
    <row r="159" spans="1:10" ht="38.25" x14ac:dyDescent="0.2">
      <c r="A159" s="95" t="s">
        <v>103</v>
      </c>
      <c r="B159" s="132" t="s">
        <v>142</v>
      </c>
      <c r="C159" s="132" t="s">
        <v>144</v>
      </c>
      <c r="D159" s="132" t="s">
        <v>156</v>
      </c>
      <c r="E159" s="132" t="s">
        <v>166</v>
      </c>
      <c r="F159" s="132" t="s">
        <v>104</v>
      </c>
      <c r="G159" s="133"/>
      <c r="H159" s="134">
        <v>0.5</v>
      </c>
      <c r="I159" s="134">
        <v>-0.5</v>
      </c>
      <c r="J159" s="134">
        <f>H159+I159</f>
        <v>0</v>
      </c>
    </row>
    <row r="160" spans="1:10" ht="12.75" x14ac:dyDescent="0.2">
      <c r="A160" s="101" t="s">
        <v>167</v>
      </c>
      <c r="B160" s="132" t="s">
        <v>142</v>
      </c>
      <c r="C160" s="132" t="s">
        <v>42</v>
      </c>
      <c r="D160" s="132" t="s">
        <v>168</v>
      </c>
      <c r="E160" s="132"/>
      <c r="F160" s="132"/>
      <c r="G160" s="133" t="e">
        <f>G161</f>
        <v>#REF!</v>
      </c>
      <c r="H160" s="134">
        <f>H161</f>
        <v>605.6</v>
      </c>
      <c r="I160" s="134">
        <f t="shared" ref="I160:J161" si="58">I161</f>
        <v>-605.6</v>
      </c>
      <c r="J160" s="134">
        <f t="shared" si="58"/>
        <v>0</v>
      </c>
    </row>
    <row r="161" spans="1:10" ht="12.75" x14ac:dyDescent="0.2">
      <c r="A161" s="94" t="s">
        <v>169</v>
      </c>
      <c r="B161" s="132" t="s">
        <v>142</v>
      </c>
      <c r="C161" s="132" t="s">
        <v>42</v>
      </c>
      <c r="D161" s="132" t="s">
        <v>170</v>
      </c>
      <c r="E161" s="132"/>
      <c r="F161" s="132"/>
      <c r="G161" s="133" t="e">
        <f>G162</f>
        <v>#REF!</v>
      </c>
      <c r="H161" s="134">
        <f>H162</f>
        <v>605.6</v>
      </c>
      <c r="I161" s="134">
        <f t="shared" si="58"/>
        <v>-605.6</v>
      </c>
      <c r="J161" s="134">
        <f t="shared" si="58"/>
        <v>0</v>
      </c>
    </row>
    <row r="162" spans="1:10" ht="38.25" x14ac:dyDescent="0.2">
      <c r="A162" s="94" t="s">
        <v>179</v>
      </c>
      <c r="B162" s="132" t="s">
        <v>142</v>
      </c>
      <c r="C162" s="132" t="s">
        <v>42</v>
      </c>
      <c r="D162" s="132" t="s">
        <v>170</v>
      </c>
      <c r="E162" s="132" t="s">
        <v>180</v>
      </c>
      <c r="F162" s="132"/>
      <c r="G162" s="133" t="e">
        <f>#REF!</f>
        <v>#REF!</v>
      </c>
      <c r="H162" s="134">
        <f t="shared" ref="H162:J162" si="59">H163</f>
        <v>605.6</v>
      </c>
      <c r="I162" s="134">
        <f t="shared" si="59"/>
        <v>-605.6</v>
      </c>
      <c r="J162" s="134">
        <f t="shared" si="59"/>
        <v>0</v>
      </c>
    </row>
    <row r="163" spans="1:10" s="19" customFormat="1" ht="12.75" x14ac:dyDescent="0.2">
      <c r="A163" s="102" t="s">
        <v>177</v>
      </c>
      <c r="B163" s="132" t="s">
        <v>142</v>
      </c>
      <c r="C163" s="132" t="s">
        <v>42</v>
      </c>
      <c r="D163" s="132" t="s">
        <v>170</v>
      </c>
      <c r="E163" s="132" t="s">
        <v>180</v>
      </c>
      <c r="F163" s="132" t="s">
        <v>178</v>
      </c>
      <c r="G163" s="133"/>
      <c r="H163" s="134">
        <v>605.6</v>
      </c>
      <c r="I163" s="134">
        <v>-605.6</v>
      </c>
      <c r="J163" s="134">
        <f>H163+I163</f>
        <v>0</v>
      </c>
    </row>
    <row r="164" spans="1:10" s="22" customFormat="1" ht="12.75" x14ac:dyDescent="0.2">
      <c r="A164" s="53" t="s">
        <v>181</v>
      </c>
      <c r="B164" s="132" t="s">
        <v>142</v>
      </c>
      <c r="C164" s="132" t="s">
        <v>114</v>
      </c>
      <c r="D164" s="132"/>
      <c r="E164" s="132"/>
      <c r="F164" s="132"/>
      <c r="G164" s="133" t="e">
        <f>#REF!+G165</f>
        <v>#REF!</v>
      </c>
      <c r="H164" s="134">
        <f>H165</f>
        <v>400</v>
      </c>
      <c r="I164" s="134">
        <f t="shared" ref="I164:J164" si="60">I165</f>
        <v>600</v>
      </c>
      <c r="J164" s="134">
        <f t="shared" si="60"/>
        <v>1000</v>
      </c>
    </row>
    <row r="165" spans="1:10" ht="25.5" x14ac:dyDescent="0.2">
      <c r="A165" s="101" t="s">
        <v>182</v>
      </c>
      <c r="B165" s="132" t="s">
        <v>142</v>
      </c>
      <c r="C165" s="132" t="s">
        <v>114</v>
      </c>
      <c r="D165" s="132" t="s">
        <v>183</v>
      </c>
      <c r="E165" s="132"/>
      <c r="F165" s="132"/>
      <c r="G165" s="133">
        <f>G171</f>
        <v>0</v>
      </c>
      <c r="H165" s="134">
        <f>H170+H166</f>
        <v>400</v>
      </c>
      <c r="I165" s="134">
        <f t="shared" ref="I165:J165" si="61">I170+I166</f>
        <v>600</v>
      </c>
      <c r="J165" s="134">
        <f t="shared" si="61"/>
        <v>1000</v>
      </c>
    </row>
    <row r="166" spans="1:10" ht="12.75" x14ac:dyDescent="0.2">
      <c r="A166" s="95" t="s">
        <v>479</v>
      </c>
      <c r="B166" s="132" t="s">
        <v>142</v>
      </c>
      <c r="C166" s="132" t="s">
        <v>114</v>
      </c>
      <c r="D166" s="132" t="s">
        <v>183</v>
      </c>
      <c r="E166" s="132" t="s">
        <v>78</v>
      </c>
      <c r="F166" s="132"/>
      <c r="G166" s="133"/>
      <c r="H166" s="134">
        <f>H167</f>
        <v>0</v>
      </c>
      <c r="I166" s="134">
        <f t="shared" ref="I166:J166" si="62">I167</f>
        <v>1000</v>
      </c>
      <c r="J166" s="134">
        <f t="shared" si="62"/>
        <v>1000</v>
      </c>
    </row>
    <row r="167" spans="1:10" ht="25.5" x14ac:dyDescent="0.2">
      <c r="A167" s="199" t="s">
        <v>539</v>
      </c>
      <c r="B167" s="132" t="s">
        <v>142</v>
      </c>
      <c r="C167" s="132" t="s">
        <v>114</v>
      </c>
      <c r="D167" s="132" t="s">
        <v>183</v>
      </c>
      <c r="E167" s="132" t="s">
        <v>540</v>
      </c>
      <c r="F167" s="132"/>
      <c r="G167" s="133"/>
      <c r="H167" s="134">
        <f>H168+H169</f>
        <v>0</v>
      </c>
      <c r="I167" s="134">
        <f t="shared" ref="I167:J167" si="63">I168+I169</f>
        <v>1000</v>
      </c>
      <c r="J167" s="134">
        <f t="shared" si="63"/>
        <v>1000</v>
      </c>
    </row>
    <row r="168" spans="1:10" ht="38.25" x14ac:dyDescent="0.2">
      <c r="A168" s="95" t="s">
        <v>103</v>
      </c>
      <c r="B168" s="132" t="s">
        <v>142</v>
      </c>
      <c r="C168" s="132" t="s">
        <v>114</v>
      </c>
      <c r="D168" s="132" t="s">
        <v>183</v>
      </c>
      <c r="E168" s="132" t="s">
        <v>540</v>
      </c>
      <c r="F168" s="132" t="s">
        <v>104</v>
      </c>
      <c r="G168" s="133"/>
      <c r="H168" s="134"/>
      <c r="I168" s="134">
        <v>300</v>
      </c>
      <c r="J168" s="134">
        <f>H168+I168</f>
        <v>300</v>
      </c>
    </row>
    <row r="169" spans="1:10" ht="38.25" x14ac:dyDescent="0.2">
      <c r="A169" s="57" t="s">
        <v>186</v>
      </c>
      <c r="B169" s="132" t="s">
        <v>142</v>
      </c>
      <c r="C169" s="132" t="s">
        <v>114</v>
      </c>
      <c r="D169" s="132" t="s">
        <v>183</v>
      </c>
      <c r="E169" s="132" t="s">
        <v>540</v>
      </c>
      <c r="F169" s="132" t="s">
        <v>187</v>
      </c>
      <c r="G169" s="133"/>
      <c r="H169" s="134"/>
      <c r="I169" s="134">
        <v>700</v>
      </c>
      <c r="J169" s="134">
        <f>H169+I169</f>
        <v>700</v>
      </c>
    </row>
    <row r="170" spans="1:10" ht="12.75" x14ac:dyDescent="0.2">
      <c r="A170" s="57" t="s">
        <v>77</v>
      </c>
      <c r="B170" s="132" t="s">
        <v>142</v>
      </c>
      <c r="C170" s="132" t="s">
        <v>114</v>
      </c>
      <c r="D170" s="132" t="s">
        <v>183</v>
      </c>
      <c r="E170" s="132" t="s">
        <v>78</v>
      </c>
      <c r="F170" s="132"/>
      <c r="G170" s="133"/>
      <c r="H170" s="134">
        <f>H171</f>
        <v>400</v>
      </c>
      <c r="I170" s="134">
        <f>I171</f>
        <v>-400</v>
      </c>
      <c r="J170" s="134">
        <f>H170+I170</f>
        <v>0</v>
      </c>
    </row>
    <row r="171" spans="1:10" ht="25.5" x14ac:dyDescent="0.2">
      <c r="A171" s="97" t="s">
        <v>184</v>
      </c>
      <c r="B171" s="132" t="s">
        <v>142</v>
      </c>
      <c r="C171" s="132" t="s">
        <v>114</v>
      </c>
      <c r="D171" s="132" t="s">
        <v>183</v>
      </c>
      <c r="E171" s="132" t="s">
        <v>185</v>
      </c>
      <c r="F171" s="132"/>
      <c r="G171" s="133">
        <f>G172</f>
        <v>0</v>
      </c>
      <c r="H171" s="134">
        <f t="shared" ref="H171:J171" si="64">H172+H173</f>
        <v>400</v>
      </c>
      <c r="I171" s="134">
        <f t="shared" si="64"/>
        <v>-400</v>
      </c>
      <c r="J171" s="134">
        <f t="shared" si="64"/>
        <v>0</v>
      </c>
    </row>
    <row r="172" spans="1:10" ht="38.25" x14ac:dyDescent="0.2">
      <c r="A172" s="95" t="s">
        <v>103</v>
      </c>
      <c r="B172" s="132" t="s">
        <v>142</v>
      </c>
      <c r="C172" s="132" t="s">
        <v>114</v>
      </c>
      <c r="D172" s="132" t="s">
        <v>183</v>
      </c>
      <c r="E172" s="132" t="s">
        <v>185</v>
      </c>
      <c r="F172" s="132" t="s">
        <v>104</v>
      </c>
      <c r="G172" s="133"/>
      <c r="H172" s="134">
        <v>100</v>
      </c>
      <c r="I172" s="134">
        <v>-100</v>
      </c>
      <c r="J172" s="134">
        <f>H172+I172</f>
        <v>0</v>
      </c>
    </row>
    <row r="173" spans="1:10" ht="38.25" x14ac:dyDescent="0.2">
      <c r="A173" s="57" t="s">
        <v>186</v>
      </c>
      <c r="B173" s="132" t="s">
        <v>142</v>
      </c>
      <c r="C173" s="132" t="s">
        <v>114</v>
      </c>
      <c r="D173" s="132" t="s">
        <v>183</v>
      </c>
      <c r="E173" s="132" t="s">
        <v>185</v>
      </c>
      <c r="F173" s="132" t="s">
        <v>187</v>
      </c>
      <c r="G173" s="156"/>
      <c r="H173" s="134">
        <v>300</v>
      </c>
      <c r="I173" s="134">
        <v>-300</v>
      </c>
      <c r="J173" s="134">
        <f>H173+I173</f>
        <v>0</v>
      </c>
    </row>
    <row r="174" spans="1:10" ht="25.5" x14ac:dyDescent="0.2">
      <c r="A174" s="101" t="s">
        <v>188</v>
      </c>
      <c r="B174" s="132" t="s">
        <v>142</v>
      </c>
      <c r="C174" s="132" t="s">
        <v>156</v>
      </c>
      <c r="D174" s="132"/>
      <c r="E174" s="132"/>
      <c r="F174" s="132"/>
      <c r="G174" s="133" t="e">
        <f>#REF!</f>
        <v>#REF!</v>
      </c>
      <c r="H174" s="134">
        <f>H176</f>
        <v>147.22</v>
      </c>
      <c r="I174" s="134">
        <f>I176</f>
        <v>52.78</v>
      </c>
      <c r="J174" s="134">
        <f>H174+I174</f>
        <v>200</v>
      </c>
    </row>
    <row r="175" spans="1:10" ht="25.5" x14ac:dyDescent="0.2">
      <c r="A175" s="101" t="s">
        <v>189</v>
      </c>
      <c r="B175" s="132" t="s">
        <v>142</v>
      </c>
      <c r="C175" s="132" t="s">
        <v>156</v>
      </c>
      <c r="D175" s="132" t="s">
        <v>144</v>
      </c>
      <c r="E175" s="132"/>
      <c r="F175" s="132"/>
      <c r="G175" s="133"/>
      <c r="H175" s="134">
        <f>H176</f>
        <v>147.22</v>
      </c>
      <c r="I175" s="134">
        <f>I176</f>
        <v>52.78</v>
      </c>
      <c r="J175" s="134">
        <f>H175+I175</f>
        <v>200</v>
      </c>
    </row>
    <row r="176" spans="1:10" ht="25.5" x14ac:dyDescent="0.2">
      <c r="A176" s="101" t="s">
        <v>190</v>
      </c>
      <c r="B176" s="132" t="s">
        <v>142</v>
      </c>
      <c r="C176" s="132" t="s">
        <v>156</v>
      </c>
      <c r="D176" s="132" t="s">
        <v>144</v>
      </c>
      <c r="E176" s="132" t="s">
        <v>191</v>
      </c>
      <c r="F176" s="132"/>
      <c r="G176" s="133" t="e">
        <f>#REF!</f>
        <v>#REF!</v>
      </c>
      <c r="H176" s="134">
        <f>H177</f>
        <v>147.22</v>
      </c>
      <c r="I176" s="134">
        <f>I177</f>
        <v>52.78</v>
      </c>
      <c r="J176" s="134">
        <f>H176+I176</f>
        <v>200</v>
      </c>
    </row>
    <row r="177" spans="1:10" ht="25.5" x14ac:dyDescent="0.2">
      <c r="A177" s="101" t="s">
        <v>192</v>
      </c>
      <c r="B177" s="132" t="s">
        <v>142</v>
      </c>
      <c r="C177" s="132" t="s">
        <v>156</v>
      </c>
      <c r="D177" s="132" t="s">
        <v>144</v>
      </c>
      <c r="E177" s="132" t="s">
        <v>193</v>
      </c>
      <c r="F177" s="132"/>
      <c r="G177" s="133"/>
      <c r="H177" s="134">
        <f>H178</f>
        <v>147.22</v>
      </c>
      <c r="I177" s="134">
        <f t="shared" ref="I177:J177" si="65">I178</f>
        <v>52.78</v>
      </c>
      <c r="J177" s="134">
        <f t="shared" si="65"/>
        <v>200</v>
      </c>
    </row>
    <row r="178" spans="1:10" ht="25.5" x14ac:dyDescent="0.2">
      <c r="A178" s="57" t="s">
        <v>194</v>
      </c>
      <c r="B178" s="132" t="s">
        <v>142</v>
      </c>
      <c r="C178" s="132" t="s">
        <v>156</v>
      </c>
      <c r="D178" s="132" t="s">
        <v>144</v>
      </c>
      <c r="E178" s="132" t="s">
        <v>193</v>
      </c>
      <c r="F178" s="132" t="s">
        <v>195</v>
      </c>
      <c r="G178" s="133"/>
      <c r="H178" s="134">
        <v>147.22</v>
      </c>
      <c r="I178" s="134">
        <v>52.78</v>
      </c>
      <c r="J178" s="134">
        <f>H178+I178</f>
        <v>200</v>
      </c>
    </row>
    <row r="179" spans="1:10" ht="12.75" x14ac:dyDescent="0.2">
      <c r="A179" s="57" t="s">
        <v>474</v>
      </c>
      <c r="B179" s="132" t="s">
        <v>142</v>
      </c>
      <c r="C179" s="132"/>
      <c r="D179" s="132"/>
      <c r="E179" s="132"/>
      <c r="F179" s="132"/>
      <c r="G179" s="133"/>
      <c r="H179" s="134">
        <f>H180+H186</f>
        <v>34898.399999999994</v>
      </c>
      <c r="I179" s="134">
        <f t="shared" ref="I179:J179" si="66">I180+I186</f>
        <v>-2707.8799999999987</v>
      </c>
      <c r="J179" s="134">
        <f t="shared" si="66"/>
        <v>32190.519999999997</v>
      </c>
    </row>
    <row r="180" spans="1:10" ht="12.75" x14ac:dyDescent="0.2">
      <c r="A180" s="101" t="s">
        <v>167</v>
      </c>
      <c r="B180" s="132" t="s">
        <v>142</v>
      </c>
      <c r="C180" s="132" t="s">
        <v>42</v>
      </c>
      <c r="D180" s="132" t="s">
        <v>168</v>
      </c>
      <c r="E180" s="132"/>
      <c r="F180" s="132"/>
      <c r="G180" s="133">
        <f>G181</f>
        <v>0</v>
      </c>
      <c r="H180" s="134">
        <f>H181</f>
        <v>0</v>
      </c>
      <c r="I180" s="134">
        <f t="shared" ref="I180:J184" si="67">I181</f>
        <v>504.4</v>
      </c>
      <c r="J180" s="134">
        <f t="shared" si="67"/>
        <v>504.4</v>
      </c>
    </row>
    <row r="181" spans="1:10" ht="12.75" x14ac:dyDescent="0.2">
      <c r="A181" s="94" t="s">
        <v>169</v>
      </c>
      <c r="B181" s="132" t="s">
        <v>142</v>
      </c>
      <c r="C181" s="132" t="s">
        <v>42</v>
      </c>
      <c r="D181" s="132" t="s">
        <v>170</v>
      </c>
      <c r="E181" s="132"/>
      <c r="F181" s="132"/>
      <c r="G181" s="133">
        <f>G186</f>
        <v>0</v>
      </c>
      <c r="H181" s="134">
        <f>H182</f>
        <v>0</v>
      </c>
      <c r="I181" s="134">
        <f t="shared" si="67"/>
        <v>504.4</v>
      </c>
      <c r="J181" s="134">
        <f t="shared" si="67"/>
        <v>504.4</v>
      </c>
    </row>
    <row r="182" spans="1:10" ht="38.25" x14ac:dyDescent="0.2">
      <c r="A182" s="108" t="s">
        <v>171</v>
      </c>
      <c r="B182" s="132" t="s">
        <v>142</v>
      </c>
      <c r="C182" s="132" t="s">
        <v>42</v>
      </c>
      <c r="D182" s="132" t="s">
        <v>170</v>
      </c>
      <c r="E182" s="132" t="s">
        <v>172</v>
      </c>
      <c r="F182" s="132"/>
      <c r="G182" s="133"/>
      <c r="H182" s="134">
        <f>H183</f>
        <v>0</v>
      </c>
      <c r="I182" s="134">
        <f t="shared" si="67"/>
        <v>504.4</v>
      </c>
      <c r="J182" s="134">
        <f t="shared" si="67"/>
        <v>504.4</v>
      </c>
    </row>
    <row r="183" spans="1:10" ht="63.75" x14ac:dyDescent="0.2">
      <c r="A183" s="108" t="s">
        <v>173</v>
      </c>
      <c r="B183" s="132" t="s">
        <v>142</v>
      </c>
      <c r="C183" s="132" t="s">
        <v>42</v>
      </c>
      <c r="D183" s="132" t="s">
        <v>170</v>
      </c>
      <c r="E183" s="132" t="s">
        <v>174</v>
      </c>
      <c r="F183" s="132"/>
      <c r="G183" s="133"/>
      <c r="H183" s="134">
        <f>H184</f>
        <v>0</v>
      </c>
      <c r="I183" s="134">
        <f t="shared" si="67"/>
        <v>504.4</v>
      </c>
      <c r="J183" s="134">
        <f t="shared" si="67"/>
        <v>504.4</v>
      </c>
    </row>
    <row r="184" spans="1:10" ht="114.75" x14ac:dyDescent="0.2">
      <c r="A184" s="200" t="s">
        <v>175</v>
      </c>
      <c r="B184" s="132" t="s">
        <v>142</v>
      </c>
      <c r="C184" s="132" t="s">
        <v>42</v>
      </c>
      <c r="D184" s="132" t="s">
        <v>170</v>
      </c>
      <c r="E184" s="132" t="s">
        <v>176</v>
      </c>
      <c r="F184" s="132"/>
      <c r="G184" s="133"/>
      <c r="H184" s="134">
        <f>H185</f>
        <v>0</v>
      </c>
      <c r="I184" s="134">
        <f t="shared" si="67"/>
        <v>504.4</v>
      </c>
      <c r="J184" s="134">
        <f t="shared" si="67"/>
        <v>504.4</v>
      </c>
    </row>
    <row r="185" spans="1:10" ht="12.75" x14ac:dyDescent="0.2">
      <c r="A185" s="102" t="s">
        <v>177</v>
      </c>
      <c r="B185" s="132" t="s">
        <v>142</v>
      </c>
      <c r="C185" s="132" t="s">
        <v>42</v>
      </c>
      <c r="D185" s="132" t="s">
        <v>170</v>
      </c>
      <c r="E185" s="132" t="s">
        <v>176</v>
      </c>
      <c r="F185" s="132" t="s">
        <v>178</v>
      </c>
      <c r="G185" s="133"/>
      <c r="H185" s="134"/>
      <c r="I185" s="134">
        <v>504.4</v>
      </c>
      <c r="J185" s="134">
        <f>H185+I185</f>
        <v>504.4</v>
      </c>
    </row>
    <row r="186" spans="1:10" ht="38.25" x14ac:dyDescent="0.2">
      <c r="A186" s="101" t="s">
        <v>196</v>
      </c>
      <c r="B186" s="132" t="s">
        <v>142</v>
      </c>
      <c r="C186" s="132" t="s">
        <v>197</v>
      </c>
      <c r="D186" s="132" t="s">
        <v>168</v>
      </c>
      <c r="E186" s="132"/>
      <c r="F186" s="132"/>
      <c r="G186" s="133"/>
      <c r="H186" s="134">
        <f>H187+H197</f>
        <v>34898.399999999994</v>
      </c>
      <c r="I186" s="134">
        <f t="shared" ref="I186:J186" si="68">I187+I197</f>
        <v>-3212.2799999999988</v>
      </c>
      <c r="J186" s="134">
        <f t="shared" si="68"/>
        <v>31686.119999999995</v>
      </c>
    </row>
    <row r="187" spans="1:10" ht="38.25" x14ac:dyDescent="0.2">
      <c r="A187" s="101" t="s">
        <v>198</v>
      </c>
      <c r="B187" s="132" t="s">
        <v>142</v>
      </c>
      <c r="C187" s="132" t="s">
        <v>197</v>
      </c>
      <c r="D187" s="132" t="s">
        <v>144</v>
      </c>
      <c r="E187" s="132"/>
      <c r="F187" s="132"/>
      <c r="G187" s="133"/>
      <c r="H187" s="134">
        <f t="shared" ref="H187" si="69">H192+H188</f>
        <v>34898.399999999994</v>
      </c>
      <c r="I187" s="134">
        <f>I192+I188</f>
        <v>-4732.2799999999988</v>
      </c>
      <c r="J187" s="134">
        <f>J192+J188</f>
        <v>30166.119999999995</v>
      </c>
    </row>
    <row r="188" spans="1:10" ht="38.25" x14ac:dyDescent="0.2">
      <c r="A188" s="108" t="s">
        <v>171</v>
      </c>
      <c r="B188" s="132" t="s">
        <v>142</v>
      </c>
      <c r="C188" s="132" t="s">
        <v>197</v>
      </c>
      <c r="D188" s="132" t="s">
        <v>144</v>
      </c>
      <c r="E188" s="132" t="s">
        <v>174</v>
      </c>
      <c r="F188" s="132"/>
      <c r="G188" s="133"/>
      <c r="H188" s="134">
        <f>H189</f>
        <v>0</v>
      </c>
      <c r="I188" s="134">
        <f t="shared" ref="I188:J190" si="70">I189</f>
        <v>9309</v>
      </c>
      <c r="J188" s="134">
        <f t="shared" si="70"/>
        <v>9309</v>
      </c>
    </row>
    <row r="189" spans="1:10" ht="102" x14ac:dyDescent="0.2">
      <c r="A189" s="200" t="s">
        <v>199</v>
      </c>
      <c r="B189" s="161" t="s">
        <v>142</v>
      </c>
      <c r="C189" s="161" t="s">
        <v>197</v>
      </c>
      <c r="D189" s="161" t="s">
        <v>144</v>
      </c>
      <c r="E189" s="161" t="s">
        <v>200</v>
      </c>
      <c r="F189" s="161"/>
      <c r="G189" s="133"/>
      <c r="H189" s="134">
        <f>H190</f>
        <v>0</v>
      </c>
      <c r="I189" s="134">
        <f t="shared" si="70"/>
        <v>9309</v>
      </c>
      <c r="J189" s="134">
        <f t="shared" si="70"/>
        <v>9309</v>
      </c>
    </row>
    <row r="190" spans="1:10" ht="114.75" x14ac:dyDescent="0.2">
      <c r="A190" s="200" t="s">
        <v>201</v>
      </c>
      <c r="B190" s="161" t="s">
        <v>142</v>
      </c>
      <c r="C190" s="161" t="s">
        <v>197</v>
      </c>
      <c r="D190" s="161" t="s">
        <v>144</v>
      </c>
      <c r="E190" s="161" t="s">
        <v>202</v>
      </c>
      <c r="F190" s="161"/>
      <c r="G190" s="133"/>
      <c r="H190" s="134">
        <f>H191</f>
        <v>0</v>
      </c>
      <c r="I190" s="134">
        <f t="shared" si="70"/>
        <v>9309</v>
      </c>
      <c r="J190" s="134">
        <f t="shared" si="70"/>
        <v>9309</v>
      </c>
    </row>
    <row r="191" spans="1:10" ht="25.5" x14ac:dyDescent="0.2">
      <c r="A191" s="95" t="s">
        <v>203</v>
      </c>
      <c r="B191" s="161" t="s">
        <v>142</v>
      </c>
      <c r="C191" s="161" t="s">
        <v>197</v>
      </c>
      <c r="D191" s="161" t="s">
        <v>144</v>
      </c>
      <c r="E191" s="161" t="s">
        <v>202</v>
      </c>
      <c r="F191" s="161" t="s">
        <v>204</v>
      </c>
      <c r="G191" s="133"/>
      <c r="H191" s="134"/>
      <c r="I191" s="134">
        <v>9309</v>
      </c>
      <c r="J191" s="134">
        <f>H191+I191</f>
        <v>9309</v>
      </c>
    </row>
    <row r="192" spans="1:10" ht="12.75" x14ac:dyDescent="0.2">
      <c r="A192" s="94" t="s">
        <v>205</v>
      </c>
      <c r="B192" s="132" t="s">
        <v>142</v>
      </c>
      <c r="C192" s="132" t="s">
        <v>197</v>
      </c>
      <c r="D192" s="132" t="s">
        <v>144</v>
      </c>
      <c r="E192" s="132" t="s">
        <v>206</v>
      </c>
      <c r="F192" s="132"/>
      <c r="G192" s="133"/>
      <c r="H192" s="134">
        <f>H193+H195</f>
        <v>34898.399999999994</v>
      </c>
      <c r="I192" s="134">
        <f>I193+I195</f>
        <v>-14041.279999999999</v>
      </c>
      <c r="J192" s="134">
        <f>H192+I192</f>
        <v>20857.119999999995</v>
      </c>
    </row>
    <row r="193" spans="1:10" ht="38.25" x14ac:dyDescent="0.2">
      <c r="A193" s="94" t="s">
        <v>207</v>
      </c>
      <c r="B193" s="132" t="s">
        <v>142</v>
      </c>
      <c r="C193" s="132" t="s">
        <v>197</v>
      </c>
      <c r="D193" s="132" t="s">
        <v>144</v>
      </c>
      <c r="E193" s="132" t="s">
        <v>208</v>
      </c>
      <c r="F193" s="132"/>
      <c r="G193" s="133"/>
      <c r="H193" s="134">
        <f>H194</f>
        <v>9466.2999999999993</v>
      </c>
      <c r="I193" s="134">
        <f t="shared" ref="I193:J193" si="71">I194</f>
        <v>-9466.2999999999993</v>
      </c>
      <c r="J193" s="134">
        <f t="shared" si="71"/>
        <v>0</v>
      </c>
    </row>
    <row r="194" spans="1:10" ht="25.5" x14ac:dyDescent="0.2">
      <c r="A194" s="57" t="s">
        <v>209</v>
      </c>
      <c r="B194" s="132" t="s">
        <v>142</v>
      </c>
      <c r="C194" s="132" t="s">
        <v>197</v>
      </c>
      <c r="D194" s="132" t="s">
        <v>144</v>
      </c>
      <c r="E194" s="132" t="s">
        <v>208</v>
      </c>
      <c r="F194" s="132" t="s">
        <v>204</v>
      </c>
      <c r="G194" s="133"/>
      <c r="H194" s="134">
        <v>9466.2999999999993</v>
      </c>
      <c r="I194" s="134">
        <v>-9466.2999999999993</v>
      </c>
      <c r="J194" s="134">
        <f>H194+I194</f>
        <v>0</v>
      </c>
    </row>
    <row r="195" spans="1:10" ht="38.25" x14ac:dyDescent="0.2">
      <c r="A195" s="94" t="s">
        <v>210</v>
      </c>
      <c r="B195" s="132" t="s">
        <v>142</v>
      </c>
      <c r="C195" s="132" t="s">
        <v>197</v>
      </c>
      <c r="D195" s="132" t="s">
        <v>144</v>
      </c>
      <c r="E195" s="132" t="s">
        <v>211</v>
      </c>
      <c r="F195" s="132"/>
      <c r="G195" s="133"/>
      <c r="H195" s="134">
        <f>H196</f>
        <v>25432.1</v>
      </c>
      <c r="I195" s="134">
        <f t="shared" ref="I195:J195" si="72">I196</f>
        <v>-4574.9799999999996</v>
      </c>
      <c r="J195" s="134">
        <f t="shared" si="72"/>
        <v>20857.12</v>
      </c>
    </row>
    <row r="196" spans="1:10" ht="25.5" x14ac:dyDescent="0.2">
      <c r="A196" s="57" t="s">
        <v>209</v>
      </c>
      <c r="B196" s="132" t="s">
        <v>142</v>
      </c>
      <c r="C196" s="132" t="s">
        <v>197</v>
      </c>
      <c r="D196" s="132" t="s">
        <v>144</v>
      </c>
      <c r="E196" s="132" t="s">
        <v>211</v>
      </c>
      <c r="F196" s="132" t="s">
        <v>204</v>
      </c>
      <c r="G196" s="133"/>
      <c r="H196" s="134">
        <v>25432.1</v>
      </c>
      <c r="I196" s="134">
        <v>-4574.9799999999996</v>
      </c>
      <c r="J196" s="134">
        <f>H196+I196</f>
        <v>20857.12</v>
      </c>
    </row>
    <row r="197" spans="1:10" ht="25.5" x14ac:dyDescent="0.2">
      <c r="A197" s="189" t="s">
        <v>574</v>
      </c>
      <c r="B197" s="132" t="s">
        <v>142</v>
      </c>
      <c r="C197" s="132" t="s">
        <v>197</v>
      </c>
      <c r="D197" s="132" t="s">
        <v>170</v>
      </c>
      <c r="E197" s="132"/>
      <c r="F197" s="132"/>
      <c r="G197" s="133"/>
      <c r="H197" s="134">
        <f>H198</f>
        <v>0</v>
      </c>
      <c r="I197" s="134">
        <f t="shared" ref="I197:J198" si="73">I198</f>
        <v>1520</v>
      </c>
      <c r="J197" s="134">
        <f t="shared" si="73"/>
        <v>1520</v>
      </c>
    </row>
    <row r="198" spans="1:10" ht="51" x14ac:dyDescent="0.2">
      <c r="A198" s="57" t="s">
        <v>577</v>
      </c>
      <c r="B198" s="132" t="s">
        <v>142</v>
      </c>
      <c r="C198" s="132" t="s">
        <v>197</v>
      </c>
      <c r="D198" s="132" t="s">
        <v>170</v>
      </c>
      <c r="E198" s="132" t="s">
        <v>575</v>
      </c>
      <c r="F198" s="132"/>
      <c r="G198" s="133"/>
      <c r="H198" s="134">
        <f>H199</f>
        <v>0</v>
      </c>
      <c r="I198" s="134">
        <f t="shared" si="73"/>
        <v>1520</v>
      </c>
      <c r="J198" s="134">
        <f t="shared" si="73"/>
        <v>1520</v>
      </c>
    </row>
    <row r="199" spans="1:10" ht="12.75" x14ac:dyDescent="0.2">
      <c r="A199" s="57" t="s">
        <v>578</v>
      </c>
      <c r="B199" s="132" t="s">
        <v>142</v>
      </c>
      <c r="C199" s="132" t="s">
        <v>197</v>
      </c>
      <c r="D199" s="132" t="s">
        <v>170</v>
      </c>
      <c r="E199" s="132" t="s">
        <v>575</v>
      </c>
      <c r="F199" s="132" t="s">
        <v>576</v>
      </c>
      <c r="G199" s="133"/>
      <c r="H199" s="134"/>
      <c r="I199" s="134">
        <v>1520</v>
      </c>
      <c r="J199" s="134">
        <f>H199+I199</f>
        <v>1520</v>
      </c>
    </row>
    <row r="200" spans="1:10" ht="25.5" x14ac:dyDescent="0.2">
      <c r="A200" s="93" t="s">
        <v>212</v>
      </c>
      <c r="B200" s="147" t="s">
        <v>213</v>
      </c>
      <c r="C200" s="147"/>
      <c r="D200" s="147"/>
      <c r="E200" s="147"/>
      <c r="F200" s="147"/>
      <c r="G200" s="148" t="e">
        <f>G201+G326+G349+G379+G421+#REF!+#REF!+G306</f>
        <v>#REF!</v>
      </c>
      <c r="H200" s="157">
        <f>H201+H306+H326+H349+H379+H421+H452+H479+H430</f>
        <v>51992.840000000004</v>
      </c>
      <c r="I200" s="157">
        <f>I201+I306+I326+I349+I379+I421+I452+I479+I430</f>
        <v>9773.8230000000021</v>
      </c>
      <c r="J200" s="157">
        <f>J201+J306+J326+J349+J379+J421+J452+J479+J430</f>
        <v>61766.662999999993</v>
      </c>
    </row>
    <row r="201" spans="1:10" ht="12.75" x14ac:dyDescent="0.2">
      <c r="A201" s="53" t="s">
        <v>214</v>
      </c>
      <c r="B201" s="132" t="s">
        <v>213</v>
      </c>
      <c r="C201" s="132" t="s">
        <v>144</v>
      </c>
      <c r="D201" s="132"/>
      <c r="E201" s="132"/>
      <c r="F201" s="132"/>
      <c r="G201" s="152" t="e">
        <f>G202+G206+G216+#REF!+#REF!+#REF!</f>
        <v>#REF!</v>
      </c>
      <c r="H201" s="134">
        <f>H202+H206+H216+H252+H246</f>
        <v>24665.19</v>
      </c>
      <c r="I201" s="134">
        <f t="shared" ref="I201:J201" si="74">I202+I206+I216+I252+I246</f>
        <v>467.10300000000149</v>
      </c>
      <c r="J201" s="134">
        <f t="shared" si="74"/>
        <v>25132.292999999998</v>
      </c>
    </row>
    <row r="202" spans="1:10" ht="38.25" x14ac:dyDescent="0.2">
      <c r="A202" s="53" t="s">
        <v>215</v>
      </c>
      <c r="B202" s="132" t="s">
        <v>213</v>
      </c>
      <c r="C202" s="132" t="s">
        <v>144</v>
      </c>
      <c r="D202" s="132" t="s">
        <v>42</v>
      </c>
      <c r="E202" s="132"/>
      <c r="F202" s="132"/>
      <c r="G202" s="133" t="e">
        <f t="shared" ref="G202:H203" si="75">G203</f>
        <v>#REF!</v>
      </c>
      <c r="H202" s="159">
        <f t="shared" si="75"/>
        <v>1264.54</v>
      </c>
      <c r="I202" s="134">
        <f>I203</f>
        <v>-1264.54</v>
      </c>
      <c r="J202" s="134">
        <f>H202+I202</f>
        <v>0</v>
      </c>
    </row>
    <row r="203" spans="1:10" ht="25.5" x14ac:dyDescent="0.2">
      <c r="A203" s="53" t="s">
        <v>163</v>
      </c>
      <c r="B203" s="132" t="s">
        <v>213</v>
      </c>
      <c r="C203" s="132" t="s">
        <v>144</v>
      </c>
      <c r="D203" s="132" t="s">
        <v>42</v>
      </c>
      <c r="E203" s="132" t="s">
        <v>94</v>
      </c>
      <c r="F203" s="132"/>
      <c r="G203" s="133" t="e">
        <f t="shared" si="75"/>
        <v>#REF!</v>
      </c>
      <c r="H203" s="159">
        <f t="shared" si="75"/>
        <v>1264.54</v>
      </c>
      <c r="I203" s="134">
        <f>I204</f>
        <v>-1264.54</v>
      </c>
      <c r="J203" s="134">
        <f>H203+I203</f>
        <v>0</v>
      </c>
    </row>
    <row r="204" spans="1:10" ht="12.75" x14ac:dyDescent="0.2">
      <c r="A204" s="53" t="s">
        <v>216</v>
      </c>
      <c r="B204" s="132" t="s">
        <v>213</v>
      </c>
      <c r="C204" s="132" t="s">
        <v>144</v>
      </c>
      <c r="D204" s="132" t="s">
        <v>42</v>
      </c>
      <c r="E204" s="132" t="s">
        <v>217</v>
      </c>
      <c r="F204" s="132"/>
      <c r="G204" s="133" t="e">
        <f>#REF!</f>
        <v>#REF!</v>
      </c>
      <c r="H204" s="134">
        <f>H205</f>
        <v>1264.54</v>
      </c>
      <c r="I204" s="134">
        <f>I205</f>
        <v>-1264.54</v>
      </c>
      <c r="J204" s="134">
        <f>J205</f>
        <v>0</v>
      </c>
    </row>
    <row r="205" spans="1:10" ht="38.25" x14ac:dyDescent="0.2">
      <c r="A205" s="98" t="s">
        <v>97</v>
      </c>
      <c r="B205" s="132" t="s">
        <v>213</v>
      </c>
      <c r="C205" s="132" t="s">
        <v>144</v>
      </c>
      <c r="D205" s="132" t="s">
        <v>42</v>
      </c>
      <c r="E205" s="132" t="s">
        <v>217</v>
      </c>
      <c r="F205" s="132" t="s">
        <v>98</v>
      </c>
      <c r="G205" s="133"/>
      <c r="H205" s="159">
        <v>1264.54</v>
      </c>
      <c r="I205" s="134">
        <v>-1264.54</v>
      </c>
      <c r="J205" s="134">
        <f>H205+I205</f>
        <v>0</v>
      </c>
    </row>
    <row r="206" spans="1:10" ht="51" x14ac:dyDescent="0.2">
      <c r="A206" s="53" t="s">
        <v>218</v>
      </c>
      <c r="B206" s="132" t="s">
        <v>213</v>
      </c>
      <c r="C206" s="132" t="s">
        <v>144</v>
      </c>
      <c r="D206" s="132" t="s">
        <v>170</v>
      </c>
      <c r="E206" s="132"/>
      <c r="F206" s="132"/>
      <c r="G206" s="133" t="e">
        <f>G207</f>
        <v>#REF!</v>
      </c>
      <c r="H206" s="159">
        <f>H207</f>
        <v>1443.62</v>
      </c>
      <c r="I206" s="134">
        <f>I207</f>
        <v>-40.970000000000027</v>
      </c>
      <c r="J206" s="134">
        <f>H206+I206</f>
        <v>1402.6499999999999</v>
      </c>
    </row>
    <row r="207" spans="1:10" ht="25.5" x14ac:dyDescent="0.2">
      <c r="A207" s="53" t="s">
        <v>163</v>
      </c>
      <c r="B207" s="132" t="s">
        <v>213</v>
      </c>
      <c r="C207" s="132" t="s">
        <v>144</v>
      </c>
      <c r="D207" s="132" t="s">
        <v>170</v>
      </c>
      <c r="E207" s="132" t="s">
        <v>94</v>
      </c>
      <c r="F207" s="132"/>
      <c r="G207" s="133" t="e">
        <f>G210+G214</f>
        <v>#REF!</v>
      </c>
      <c r="H207" s="159">
        <f>H210+H214+H208</f>
        <v>1443.62</v>
      </c>
      <c r="I207" s="159">
        <f t="shared" ref="I207:J207" si="76">I210+I214+I208</f>
        <v>-40.970000000000027</v>
      </c>
      <c r="J207" s="159">
        <f t="shared" si="76"/>
        <v>1402.65</v>
      </c>
    </row>
    <row r="208" spans="1:10" s="3" customFormat="1" ht="38.25" x14ac:dyDescent="0.2">
      <c r="A208" s="103" t="s">
        <v>219</v>
      </c>
      <c r="B208" s="160">
        <v>800</v>
      </c>
      <c r="C208" s="161" t="s">
        <v>144</v>
      </c>
      <c r="D208" s="161" t="s">
        <v>170</v>
      </c>
      <c r="E208" s="161" t="s">
        <v>220</v>
      </c>
      <c r="F208" s="161"/>
      <c r="G208" s="133"/>
      <c r="H208" s="159">
        <f>H209</f>
        <v>0</v>
      </c>
      <c r="I208" s="159">
        <f t="shared" ref="I208:J208" si="77">I209</f>
        <v>953.72</v>
      </c>
      <c r="J208" s="159">
        <f t="shared" si="77"/>
        <v>953.72</v>
      </c>
    </row>
    <row r="209" spans="1:10" ht="38.25" x14ac:dyDescent="0.2">
      <c r="A209" s="98" t="s">
        <v>97</v>
      </c>
      <c r="B209" s="160">
        <v>800</v>
      </c>
      <c r="C209" s="161" t="s">
        <v>144</v>
      </c>
      <c r="D209" s="161" t="s">
        <v>170</v>
      </c>
      <c r="E209" s="161" t="s">
        <v>220</v>
      </c>
      <c r="F209" s="161" t="s">
        <v>98</v>
      </c>
      <c r="G209" s="133"/>
      <c r="H209" s="159"/>
      <c r="I209" s="134">
        <v>953.72</v>
      </c>
      <c r="J209" s="134">
        <f>H209+I209</f>
        <v>953.72</v>
      </c>
    </row>
    <row r="210" spans="1:10" ht="12.75" x14ac:dyDescent="0.2">
      <c r="A210" s="53" t="s">
        <v>95</v>
      </c>
      <c r="B210" s="132" t="s">
        <v>213</v>
      </c>
      <c r="C210" s="132" t="s">
        <v>144</v>
      </c>
      <c r="D210" s="132" t="s">
        <v>170</v>
      </c>
      <c r="E210" s="132" t="s">
        <v>96</v>
      </c>
      <c r="F210" s="132"/>
      <c r="G210" s="133" t="e">
        <f>#REF!</f>
        <v>#REF!</v>
      </c>
      <c r="H210" s="134">
        <f>H211+H212+H213</f>
        <v>555.75</v>
      </c>
      <c r="I210" s="134">
        <f t="shared" ref="I210:J210" si="78">I211+I212+I213</f>
        <v>-106.82</v>
      </c>
      <c r="J210" s="134">
        <f t="shared" si="78"/>
        <v>448.93</v>
      </c>
    </row>
    <row r="211" spans="1:10" ht="38.25" x14ac:dyDescent="0.2">
      <c r="A211" s="98" t="s">
        <v>97</v>
      </c>
      <c r="B211" s="132" t="s">
        <v>213</v>
      </c>
      <c r="C211" s="132" t="s">
        <v>144</v>
      </c>
      <c r="D211" s="132" t="s">
        <v>170</v>
      </c>
      <c r="E211" s="132" t="s">
        <v>96</v>
      </c>
      <c r="F211" s="132" t="s">
        <v>98</v>
      </c>
      <c r="G211" s="133"/>
      <c r="H211" s="159">
        <v>520.75</v>
      </c>
      <c r="I211" s="134">
        <v>-121.82</v>
      </c>
      <c r="J211" s="134">
        <f>H211+I211</f>
        <v>398.93</v>
      </c>
    </row>
    <row r="212" spans="1:10" ht="38.25" x14ac:dyDescent="0.2">
      <c r="A212" s="95" t="s">
        <v>101</v>
      </c>
      <c r="B212" s="132" t="s">
        <v>213</v>
      </c>
      <c r="C212" s="132" t="s">
        <v>144</v>
      </c>
      <c r="D212" s="132" t="s">
        <v>170</v>
      </c>
      <c r="E212" s="132" t="s">
        <v>96</v>
      </c>
      <c r="F212" s="132" t="s">
        <v>102</v>
      </c>
      <c r="G212" s="133"/>
      <c r="H212" s="159">
        <v>35</v>
      </c>
      <c r="I212" s="134">
        <v>15</v>
      </c>
      <c r="J212" s="134">
        <f>H212+I212</f>
        <v>50</v>
      </c>
    </row>
    <row r="213" spans="1:10" ht="38.25" x14ac:dyDescent="0.2">
      <c r="A213" s="95" t="s">
        <v>103</v>
      </c>
      <c r="B213" s="132" t="s">
        <v>213</v>
      </c>
      <c r="C213" s="132" t="s">
        <v>144</v>
      </c>
      <c r="D213" s="132" t="s">
        <v>170</v>
      </c>
      <c r="E213" s="132" t="s">
        <v>96</v>
      </c>
      <c r="F213" s="132" t="s">
        <v>104</v>
      </c>
      <c r="G213" s="133"/>
      <c r="H213" s="159">
        <v>0</v>
      </c>
      <c r="I213" s="134"/>
      <c r="J213" s="134">
        <f>H213+I213</f>
        <v>0</v>
      </c>
    </row>
    <row r="214" spans="1:10" ht="25.5" x14ac:dyDescent="0.2">
      <c r="A214" s="53" t="s">
        <v>221</v>
      </c>
      <c r="B214" s="132" t="s">
        <v>213</v>
      </c>
      <c r="C214" s="132" t="s">
        <v>144</v>
      </c>
      <c r="D214" s="132" t="s">
        <v>170</v>
      </c>
      <c r="E214" s="132" t="s">
        <v>222</v>
      </c>
      <c r="F214" s="132"/>
      <c r="G214" s="133" t="e">
        <f>#REF!</f>
        <v>#REF!</v>
      </c>
      <c r="H214" s="134">
        <f>H215</f>
        <v>887.87</v>
      </c>
      <c r="I214" s="134">
        <f t="shared" ref="I214:J214" si="79">I215</f>
        <v>-887.87</v>
      </c>
      <c r="J214" s="134">
        <f t="shared" si="79"/>
        <v>0</v>
      </c>
    </row>
    <row r="215" spans="1:10" ht="38.25" x14ac:dyDescent="0.2">
      <c r="A215" s="98" t="s">
        <v>97</v>
      </c>
      <c r="B215" s="132" t="s">
        <v>213</v>
      </c>
      <c r="C215" s="132" t="s">
        <v>144</v>
      </c>
      <c r="D215" s="132" t="s">
        <v>170</v>
      </c>
      <c r="E215" s="132" t="s">
        <v>222</v>
      </c>
      <c r="F215" s="132" t="s">
        <v>98</v>
      </c>
      <c r="G215" s="133"/>
      <c r="H215" s="159">
        <v>887.87</v>
      </c>
      <c r="I215" s="134">
        <v>-887.87</v>
      </c>
      <c r="J215" s="134">
        <f>H215+I215</f>
        <v>0</v>
      </c>
    </row>
    <row r="216" spans="1:10" ht="51" x14ac:dyDescent="0.2">
      <c r="A216" s="53" t="s">
        <v>145</v>
      </c>
      <c r="B216" s="132" t="s">
        <v>213</v>
      </c>
      <c r="C216" s="132" t="s">
        <v>144</v>
      </c>
      <c r="D216" s="132" t="s">
        <v>114</v>
      </c>
      <c r="E216" s="132"/>
      <c r="F216" s="132"/>
      <c r="G216" s="133" t="e">
        <f>G236+#REF!+G230</f>
        <v>#REF!</v>
      </c>
      <c r="H216" s="159">
        <f t="shared" ref="H216:I216" si="80">H229+H236+H217+H221</f>
        <v>14541.130000000001</v>
      </c>
      <c r="I216" s="159">
        <f t="shared" si="80"/>
        <v>-2508.3999999999996</v>
      </c>
      <c r="J216" s="159">
        <f>J229+J236+J217+J221</f>
        <v>12032.73</v>
      </c>
    </row>
    <row r="217" spans="1:10" ht="38.25" x14ac:dyDescent="0.2">
      <c r="A217" s="108" t="s">
        <v>223</v>
      </c>
      <c r="B217" s="132" t="s">
        <v>213</v>
      </c>
      <c r="C217" s="132" t="s">
        <v>144</v>
      </c>
      <c r="D217" s="132" t="s">
        <v>114</v>
      </c>
      <c r="E217" s="132" t="s">
        <v>224</v>
      </c>
      <c r="F217" s="132"/>
      <c r="G217" s="133"/>
      <c r="H217" s="159">
        <f>H218</f>
        <v>0</v>
      </c>
      <c r="I217" s="159">
        <f t="shared" ref="I217:J219" si="81">I218</f>
        <v>0.7</v>
      </c>
      <c r="J217" s="159">
        <f t="shared" si="81"/>
        <v>0.7</v>
      </c>
    </row>
    <row r="218" spans="1:10" ht="63.75" x14ac:dyDescent="0.2">
      <c r="A218" s="108" t="s">
        <v>225</v>
      </c>
      <c r="B218" s="132" t="s">
        <v>213</v>
      </c>
      <c r="C218" s="132" t="s">
        <v>144</v>
      </c>
      <c r="D218" s="132" t="s">
        <v>114</v>
      </c>
      <c r="E218" s="132" t="s">
        <v>226</v>
      </c>
      <c r="F218" s="132"/>
      <c r="G218" s="133"/>
      <c r="H218" s="159">
        <f>H219</f>
        <v>0</v>
      </c>
      <c r="I218" s="159">
        <f t="shared" si="81"/>
        <v>0.7</v>
      </c>
      <c r="J218" s="159">
        <f t="shared" si="81"/>
        <v>0.7</v>
      </c>
    </row>
    <row r="219" spans="1:10" ht="127.5" x14ac:dyDescent="0.2">
      <c r="A219" s="108" t="s">
        <v>227</v>
      </c>
      <c r="B219" s="132" t="s">
        <v>213</v>
      </c>
      <c r="C219" s="132" t="s">
        <v>144</v>
      </c>
      <c r="D219" s="132" t="s">
        <v>114</v>
      </c>
      <c r="E219" s="132" t="s">
        <v>228</v>
      </c>
      <c r="F219" s="132"/>
      <c r="G219" s="133"/>
      <c r="H219" s="159">
        <f>H220</f>
        <v>0</v>
      </c>
      <c r="I219" s="159">
        <f t="shared" si="81"/>
        <v>0.7</v>
      </c>
      <c r="J219" s="159">
        <f t="shared" si="81"/>
        <v>0.7</v>
      </c>
    </row>
    <row r="220" spans="1:10" ht="38.25" x14ac:dyDescent="0.2">
      <c r="A220" s="95" t="s">
        <v>103</v>
      </c>
      <c r="B220" s="132" t="s">
        <v>213</v>
      </c>
      <c r="C220" s="132" t="s">
        <v>144</v>
      </c>
      <c r="D220" s="132" t="s">
        <v>114</v>
      </c>
      <c r="E220" s="132" t="s">
        <v>228</v>
      </c>
      <c r="F220" s="132" t="s">
        <v>104</v>
      </c>
      <c r="G220" s="133"/>
      <c r="H220" s="159"/>
      <c r="I220" s="159">
        <v>0.7</v>
      </c>
      <c r="J220" s="159">
        <f>I220+H220</f>
        <v>0.7</v>
      </c>
    </row>
    <row r="221" spans="1:10" ht="38.25" x14ac:dyDescent="0.2">
      <c r="A221" s="108" t="s">
        <v>171</v>
      </c>
      <c r="B221" s="132" t="s">
        <v>213</v>
      </c>
      <c r="C221" s="132" t="s">
        <v>144</v>
      </c>
      <c r="D221" s="132" t="s">
        <v>114</v>
      </c>
      <c r="E221" s="132" t="s">
        <v>172</v>
      </c>
      <c r="F221" s="132"/>
      <c r="G221" s="133"/>
      <c r="H221" s="159">
        <f>H222</f>
        <v>0</v>
      </c>
      <c r="I221" s="159">
        <f t="shared" ref="I221:J221" si="82">I222</f>
        <v>765</v>
      </c>
      <c r="J221" s="159">
        <f t="shared" si="82"/>
        <v>765</v>
      </c>
    </row>
    <row r="222" spans="1:10" ht="63.75" x14ac:dyDescent="0.2">
      <c r="A222" s="108" t="s">
        <v>173</v>
      </c>
      <c r="B222" s="132" t="s">
        <v>213</v>
      </c>
      <c r="C222" s="132" t="s">
        <v>144</v>
      </c>
      <c r="D222" s="132" t="s">
        <v>114</v>
      </c>
      <c r="E222" s="132" t="s">
        <v>174</v>
      </c>
      <c r="F222" s="132"/>
      <c r="G222" s="133"/>
      <c r="H222" s="159">
        <f t="shared" ref="H222:J222" si="83">H223</f>
        <v>0</v>
      </c>
      <c r="I222" s="159">
        <f t="shared" si="83"/>
        <v>765</v>
      </c>
      <c r="J222" s="159">
        <f t="shared" si="83"/>
        <v>765</v>
      </c>
    </row>
    <row r="223" spans="1:10" ht="114.75" x14ac:dyDescent="0.2">
      <c r="A223" s="108" t="s">
        <v>229</v>
      </c>
      <c r="B223" s="132" t="s">
        <v>213</v>
      </c>
      <c r="C223" s="132" t="s">
        <v>144</v>
      </c>
      <c r="D223" s="132" t="s">
        <v>114</v>
      </c>
      <c r="E223" s="132" t="s">
        <v>230</v>
      </c>
      <c r="F223" s="132"/>
      <c r="G223" s="133"/>
      <c r="H223" s="159">
        <f t="shared" ref="H223:J223" si="84">H224+H225+H226+H227+H228</f>
        <v>0</v>
      </c>
      <c r="I223" s="159">
        <f t="shared" si="84"/>
        <v>765</v>
      </c>
      <c r="J223" s="159">
        <f t="shared" si="84"/>
        <v>765</v>
      </c>
    </row>
    <row r="224" spans="1:10" ht="38.25" x14ac:dyDescent="0.2">
      <c r="A224" s="98" t="s">
        <v>97</v>
      </c>
      <c r="B224" s="132" t="s">
        <v>213</v>
      </c>
      <c r="C224" s="132" t="s">
        <v>144</v>
      </c>
      <c r="D224" s="132" t="s">
        <v>114</v>
      </c>
      <c r="E224" s="132" t="s">
        <v>230</v>
      </c>
      <c r="F224" s="132" t="s">
        <v>98</v>
      </c>
      <c r="G224" s="133"/>
      <c r="H224" s="159"/>
      <c r="I224" s="134">
        <v>492.41</v>
      </c>
      <c r="J224" s="159">
        <f>H224+I224</f>
        <v>492.41</v>
      </c>
    </row>
    <row r="225" spans="1:10" ht="38.25" x14ac:dyDescent="0.2">
      <c r="A225" s="95" t="s">
        <v>101</v>
      </c>
      <c r="B225" s="132" t="s">
        <v>213</v>
      </c>
      <c r="C225" s="132" t="s">
        <v>144</v>
      </c>
      <c r="D225" s="132" t="s">
        <v>114</v>
      </c>
      <c r="E225" s="132" t="s">
        <v>230</v>
      </c>
      <c r="F225" s="132" t="s">
        <v>102</v>
      </c>
      <c r="G225" s="133"/>
      <c r="H225" s="159"/>
      <c r="I225" s="134">
        <v>1</v>
      </c>
      <c r="J225" s="159">
        <f>H225+I225</f>
        <v>1</v>
      </c>
    </row>
    <row r="226" spans="1:10" ht="63.75" x14ac:dyDescent="0.2">
      <c r="A226" s="95" t="s">
        <v>231</v>
      </c>
      <c r="B226" s="132" t="s">
        <v>213</v>
      </c>
      <c r="C226" s="132" t="s">
        <v>144</v>
      </c>
      <c r="D226" s="132" t="s">
        <v>114</v>
      </c>
      <c r="E226" s="132" t="s">
        <v>230</v>
      </c>
      <c r="F226" s="132" t="s">
        <v>232</v>
      </c>
      <c r="G226" s="133"/>
      <c r="H226" s="159"/>
      <c r="I226" s="134"/>
      <c r="J226" s="159">
        <f>H226+I226</f>
        <v>0</v>
      </c>
    </row>
    <row r="227" spans="1:10" ht="38.25" x14ac:dyDescent="0.2">
      <c r="A227" s="99" t="s">
        <v>106</v>
      </c>
      <c r="B227" s="132" t="s">
        <v>213</v>
      </c>
      <c r="C227" s="132" t="s">
        <v>144</v>
      </c>
      <c r="D227" s="132" t="s">
        <v>114</v>
      </c>
      <c r="E227" s="132" t="s">
        <v>230</v>
      </c>
      <c r="F227" s="132" t="s">
        <v>107</v>
      </c>
      <c r="G227" s="133"/>
      <c r="H227" s="159"/>
      <c r="I227" s="159"/>
      <c r="J227" s="159">
        <f>H227+I227</f>
        <v>0</v>
      </c>
    </row>
    <row r="228" spans="1:10" ht="38.25" x14ac:dyDescent="0.2">
      <c r="A228" s="95" t="s">
        <v>103</v>
      </c>
      <c r="B228" s="132" t="s">
        <v>213</v>
      </c>
      <c r="C228" s="132" t="s">
        <v>144</v>
      </c>
      <c r="D228" s="132" t="s">
        <v>114</v>
      </c>
      <c r="E228" s="132" t="s">
        <v>230</v>
      </c>
      <c r="F228" s="132" t="s">
        <v>104</v>
      </c>
      <c r="G228" s="133"/>
      <c r="H228" s="159"/>
      <c r="I228" s="159">
        <f>278.59-7</f>
        <v>271.58999999999997</v>
      </c>
      <c r="J228" s="159">
        <f>H228+I228</f>
        <v>271.58999999999997</v>
      </c>
    </row>
    <row r="229" spans="1:10" ht="25.5" x14ac:dyDescent="0.2">
      <c r="A229" s="96" t="s">
        <v>163</v>
      </c>
      <c r="B229" s="132" t="s">
        <v>213</v>
      </c>
      <c r="C229" s="132" t="s">
        <v>144</v>
      </c>
      <c r="D229" s="132" t="s">
        <v>114</v>
      </c>
      <c r="E229" s="132" t="s">
        <v>164</v>
      </c>
      <c r="F229" s="132"/>
      <c r="G229" s="133"/>
      <c r="H229" s="159">
        <f>H230+H234</f>
        <v>772.7</v>
      </c>
      <c r="I229" s="159">
        <f t="shared" ref="I229:J229" si="85">I230+I234</f>
        <v>-772.7</v>
      </c>
      <c r="J229" s="159">
        <f t="shared" si="85"/>
        <v>0</v>
      </c>
    </row>
    <row r="230" spans="1:10" ht="51" x14ac:dyDescent="0.2">
      <c r="A230" s="95" t="s">
        <v>233</v>
      </c>
      <c r="B230" s="132" t="s">
        <v>213</v>
      </c>
      <c r="C230" s="132" t="s">
        <v>144</v>
      </c>
      <c r="D230" s="132" t="s">
        <v>114</v>
      </c>
      <c r="E230" s="132" t="s">
        <v>234</v>
      </c>
      <c r="F230" s="132"/>
      <c r="G230" s="152" t="e">
        <f>#REF!</f>
        <v>#REF!</v>
      </c>
      <c r="H230" s="134">
        <f t="shared" ref="H230:J230" si="86">H231+H232+H233</f>
        <v>772</v>
      </c>
      <c r="I230" s="134">
        <f t="shared" si="86"/>
        <v>-772</v>
      </c>
      <c r="J230" s="134">
        <f t="shared" si="86"/>
        <v>0</v>
      </c>
    </row>
    <row r="231" spans="1:10" ht="38.25" x14ac:dyDescent="0.2">
      <c r="A231" s="98" t="s">
        <v>97</v>
      </c>
      <c r="B231" s="132" t="s">
        <v>213</v>
      </c>
      <c r="C231" s="132" t="s">
        <v>144</v>
      </c>
      <c r="D231" s="132" t="s">
        <v>114</v>
      </c>
      <c r="E231" s="132" t="s">
        <v>234</v>
      </c>
      <c r="F231" s="132" t="s">
        <v>98</v>
      </c>
      <c r="G231" s="152"/>
      <c r="H231" s="134">
        <v>492.41</v>
      </c>
      <c r="I231" s="134">
        <v>-492.41</v>
      </c>
      <c r="J231" s="134">
        <f>H231+I231</f>
        <v>0</v>
      </c>
    </row>
    <row r="232" spans="1:10" ht="38.25" x14ac:dyDescent="0.2">
      <c r="A232" s="95" t="s">
        <v>101</v>
      </c>
      <c r="B232" s="132" t="s">
        <v>213</v>
      </c>
      <c r="C232" s="132" t="s">
        <v>144</v>
      </c>
      <c r="D232" s="132" t="s">
        <v>114</v>
      </c>
      <c r="E232" s="132" t="s">
        <v>234</v>
      </c>
      <c r="F232" s="132" t="s">
        <v>102</v>
      </c>
      <c r="G232" s="152"/>
      <c r="H232" s="134">
        <v>1</v>
      </c>
      <c r="I232" s="134">
        <v>-1</v>
      </c>
      <c r="J232" s="134">
        <f>H232+I232</f>
        <v>0</v>
      </c>
    </row>
    <row r="233" spans="1:10" ht="38.25" x14ac:dyDescent="0.2">
      <c r="A233" s="95" t="s">
        <v>103</v>
      </c>
      <c r="B233" s="132" t="s">
        <v>213</v>
      </c>
      <c r="C233" s="132" t="s">
        <v>144</v>
      </c>
      <c r="D233" s="132" t="s">
        <v>114</v>
      </c>
      <c r="E233" s="132" t="s">
        <v>234</v>
      </c>
      <c r="F233" s="132" t="s">
        <v>104</v>
      </c>
      <c r="G233" s="152"/>
      <c r="H233" s="134">
        <v>278.58999999999997</v>
      </c>
      <c r="I233" s="134">
        <v>-278.58999999999997</v>
      </c>
      <c r="J233" s="134">
        <f>H233+I233</f>
        <v>0</v>
      </c>
    </row>
    <row r="234" spans="1:10" ht="76.5" x14ac:dyDescent="0.2">
      <c r="A234" s="94" t="s">
        <v>235</v>
      </c>
      <c r="B234" s="132" t="s">
        <v>213</v>
      </c>
      <c r="C234" s="132" t="s">
        <v>144</v>
      </c>
      <c r="D234" s="132" t="s">
        <v>114</v>
      </c>
      <c r="E234" s="132" t="s">
        <v>236</v>
      </c>
      <c r="F234" s="132"/>
      <c r="G234" s="152" t="e">
        <f>#REF!-#REF!</f>
        <v>#REF!</v>
      </c>
      <c r="H234" s="134">
        <f>H235</f>
        <v>0.7</v>
      </c>
      <c r="I234" s="134">
        <f>I235</f>
        <v>-0.7</v>
      </c>
      <c r="J234" s="134">
        <f>H234+I234</f>
        <v>0</v>
      </c>
    </row>
    <row r="235" spans="1:10" ht="38.25" x14ac:dyDescent="0.2">
      <c r="A235" s="95" t="s">
        <v>103</v>
      </c>
      <c r="B235" s="132" t="s">
        <v>213</v>
      </c>
      <c r="C235" s="132" t="s">
        <v>144</v>
      </c>
      <c r="D235" s="132" t="s">
        <v>114</v>
      </c>
      <c r="E235" s="132" t="s">
        <v>236</v>
      </c>
      <c r="F235" s="132" t="s">
        <v>104</v>
      </c>
      <c r="G235" s="152"/>
      <c r="H235" s="159">
        <v>0.7</v>
      </c>
      <c r="I235" s="134">
        <v>-0.7</v>
      </c>
      <c r="J235" s="134">
        <f>H235+I235</f>
        <v>0</v>
      </c>
    </row>
    <row r="236" spans="1:10" ht="25.5" x14ac:dyDescent="0.2">
      <c r="A236" s="53" t="s">
        <v>163</v>
      </c>
      <c r="B236" s="132" t="s">
        <v>213</v>
      </c>
      <c r="C236" s="132" t="s">
        <v>144</v>
      </c>
      <c r="D236" s="132" t="s">
        <v>114</v>
      </c>
      <c r="E236" s="132" t="s">
        <v>94</v>
      </c>
      <c r="F236" s="132"/>
      <c r="G236" s="133" t="e">
        <f>G239</f>
        <v>#REF!</v>
      </c>
      <c r="H236" s="159">
        <f>H239+H237</f>
        <v>13768.43</v>
      </c>
      <c r="I236" s="159">
        <f t="shared" ref="I236" si="87">I239+I237</f>
        <v>-2501.3999999999996</v>
      </c>
      <c r="J236" s="159">
        <f>J239+J237</f>
        <v>11267.029999999999</v>
      </c>
    </row>
    <row r="237" spans="1:10" ht="25.5" x14ac:dyDescent="0.2">
      <c r="A237" s="53" t="s">
        <v>580</v>
      </c>
      <c r="B237" s="132" t="s">
        <v>213</v>
      </c>
      <c r="C237" s="132" t="s">
        <v>144</v>
      </c>
      <c r="D237" s="132" t="s">
        <v>114</v>
      </c>
      <c r="E237" s="132" t="s">
        <v>217</v>
      </c>
      <c r="F237" s="132"/>
      <c r="G237" s="133"/>
      <c r="H237" s="159">
        <f t="shared" ref="H237:J237" si="88">H238</f>
        <v>0</v>
      </c>
      <c r="I237" s="159">
        <f t="shared" si="88"/>
        <v>4058.87</v>
      </c>
      <c r="J237" s="159">
        <f t="shared" si="88"/>
        <v>4058.87</v>
      </c>
    </row>
    <row r="238" spans="1:10" ht="38.25" x14ac:dyDescent="0.2">
      <c r="A238" s="98" t="s">
        <v>97</v>
      </c>
      <c r="B238" s="132" t="s">
        <v>213</v>
      </c>
      <c r="C238" s="132" t="s">
        <v>144</v>
      </c>
      <c r="D238" s="132" t="s">
        <v>114</v>
      </c>
      <c r="E238" s="132" t="s">
        <v>217</v>
      </c>
      <c r="F238" s="132" t="s">
        <v>98</v>
      </c>
      <c r="G238" s="133"/>
      <c r="H238" s="159"/>
      <c r="I238" s="134">
        <v>4058.87</v>
      </c>
      <c r="J238" s="134">
        <f>H238+I238</f>
        <v>4058.87</v>
      </c>
    </row>
    <row r="239" spans="1:10" ht="12.75" x14ac:dyDescent="0.2">
      <c r="A239" s="53" t="s">
        <v>95</v>
      </c>
      <c r="B239" s="132" t="s">
        <v>213</v>
      </c>
      <c r="C239" s="132" t="s">
        <v>144</v>
      </c>
      <c r="D239" s="132" t="s">
        <v>114</v>
      </c>
      <c r="E239" s="132" t="s">
        <v>96</v>
      </c>
      <c r="F239" s="132"/>
      <c r="G239" s="133" t="e">
        <f>#REF!+#REF!</f>
        <v>#REF!</v>
      </c>
      <c r="H239" s="134">
        <f>H240+H241+H242+H243+H244+H245</f>
        <v>13768.43</v>
      </c>
      <c r="I239" s="134">
        <f t="shared" ref="I239" si="89">I240+I241+I242+I243+I244+I245</f>
        <v>-6560.2699999999995</v>
      </c>
      <c r="J239" s="134">
        <f>J240+J241+J242+J243+J244+J245</f>
        <v>7208.16</v>
      </c>
    </row>
    <row r="240" spans="1:10" ht="38.25" x14ac:dyDescent="0.2">
      <c r="A240" s="98" t="s">
        <v>97</v>
      </c>
      <c r="B240" s="132" t="s">
        <v>213</v>
      </c>
      <c r="C240" s="132" t="s">
        <v>144</v>
      </c>
      <c r="D240" s="132" t="s">
        <v>114</v>
      </c>
      <c r="E240" s="132" t="s">
        <v>96</v>
      </c>
      <c r="F240" s="132" t="s">
        <v>98</v>
      </c>
      <c r="G240" s="133"/>
      <c r="H240" s="134">
        <v>11178.9</v>
      </c>
      <c r="I240" s="134">
        <f>-4000.72+29.98</f>
        <v>-3970.74</v>
      </c>
      <c r="J240" s="134">
        <f t="shared" ref="J240:J251" si="90">H240+I240</f>
        <v>7208.16</v>
      </c>
    </row>
    <row r="241" spans="1:10" ht="38.25" x14ac:dyDescent="0.2">
      <c r="A241" s="95" t="s">
        <v>101</v>
      </c>
      <c r="B241" s="132" t="s">
        <v>213</v>
      </c>
      <c r="C241" s="132" t="s">
        <v>144</v>
      </c>
      <c r="D241" s="132" t="s">
        <v>114</v>
      </c>
      <c r="E241" s="132" t="s">
        <v>96</v>
      </c>
      <c r="F241" s="132" t="s">
        <v>102</v>
      </c>
      <c r="G241" s="133"/>
      <c r="H241" s="134">
        <v>100.6</v>
      </c>
      <c r="I241" s="134">
        <v>-100.6</v>
      </c>
      <c r="J241" s="134">
        <f t="shared" si="90"/>
        <v>0</v>
      </c>
    </row>
    <row r="242" spans="1:10" ht="38.25" x14ac:dyDescent="0.2">
      <c r="A242" s="99" t="s">
        <v>106</v>
      </c>
      <c r="B242" s="132" t="s">
        <v>213</v>
      </c>
      <c r="C242" s="132" t="s">
        <v>144</v>
      </c>
      <c r="D242" s="132" t="s">
        <v>114</v>
      </c>
      <c r="E242" s="132" t="s">
        <v>96</v>
      </c>
      <c r="F242" s="132" t="s">
        <v>107</v>
      </c>
      <c r="G242" s="133"/>
      <c r="H242" s="134">
        <v>143.30000000000001</v>
      </c>
      <c r="I242" s="134">
        <v>-143.30000000000001</v>
      </c>
      <c r="J242" s="134">
        <f t="shared" si="90"/>
        <v>0</v>
      </c>
    </row>
    <row r="243" spans="1:10" ht="38.25" x14ac:dyDescent="0.2">
      <c r="A243" s="95" t="s">
        <v>103</v>
      </c>
      <c r="B243" s="132" t="s">
        <v>213</v>
      </c>
      <c r="C243" s="132" t="s">
        <v>144</v>
      </c>
      <c r="D243" s="132" t="s">
        <v>114</v>
      </c>
      <c r="E243" s="132" t="s">
        <v>96</v>
      </c>
      <c r="F243" s="132" t="s">
        <v>104</v>
      </c>
      <c r="G243" s="133"/>
      <c r="H243" s="134">
        <v>2345.63</v>
      </c>
      <c r="I243" s="134">
        <v>-2345.63</v>
      </c>
      <c r="J243" s="134">
        <f t="shared" si="90"/>
        <v>0</v>
      </c>
    </row>
    <row r="244" spans="1:10" ht="38.25" x14ac:dyDescent="0.2">
      <c r="A244" s="57" t="s">
        <v>237</v>
      </c>
      <c r="B244" s="132" t="s">
        <v>213</v>
      </c>
      <c r="C244" s="132" t="s">
        <v>144</v>
      </c>
      <c r="D244" s="132" t="s">
        <v>114</v>
      </c>
      <c r="E244" s="132" t="s">
        <v>96</v>
      </c>
      <c r="F244" s="132" t="s">
        <v>109</v>
      </c>
      <c r="G244" s="133"/>
      <c r="H244" s="134">
        <v>0</v>
      </c>
      <c r="I244" s="134"/>
      <c r="J244" s="134">
        <f t="shared" si="90"/>
        <v>0</v>
      </c>
    </row>
    <row r="245" spans="1:10" ht="25.5" x14ac:dyDescent="0.2">
      <c r="A245" s="104" t="s">
        <v>110</v>
      </c>
      <c r="B245" s="162" t="s">
        <v>213</v>
      </c>
      <c r="C245" s="162" t="s">
        <v>144</v>
      </c>
      <c r="D245" s="162" t="s">
        <v>114</v>
      </c>
      <c r="E245" s="162" t="s">
        <v>96</v>
      </c>
      <c r="F245" s="162" t="s">
        <v>111</v>
      </c>
      <c r="G245" s="163"/>
      <c r="H245" s="134">
        <v>0</v>
      </c>
      <c r="I245" s="134"/>
      <c r="J245" s="134">
        <f t="shared" si="90"/>
        <v>0</v>
      </c>
    </row>
    <row r="246" spans="1:10" ht="38.25" x14ac:dyDescent="0.2">
      <c r="A246" s="101" t="s">
        <v>147</v>
      </c>
      <c r="B246" s="132" t="s">
        <v>213</v>
      </c>
      <c r="C246" s="132" t="s">
        <v>144</v>
      </c>
      <c r="D246" s="132" t="s">
        <v>148</v>
      </c>
      <c r="E246" s="132"/>
      <c r="F246" s="132"/>
      <c r="G246" s="133" t="e">
        <f>G247</f>
        <v>#REF!</v>
      </c>
      <c r="H246" s="134">
        <f>H247</f>
        <v>773.01</v>
      </c>
      <c r="I246" s="134">
        <f>I247</f>
        <v>65.06</v>
      </c>
      <c r="J246" s="134">
        <f t="shared" si="90"/>
        <v>838.06999999999994</v>
      </c>
    </row>
    <row r="247" spans="1:10" ht="51" x14ac:dyDescent="0.2">
      <c r="A247" s="101" t="s">
        <v>146</v>
      </c>
      <c r="B247" s="132" t="s">
        <v>213</v>
      </c>
      <c r="C247" s="132" t="s">
        <v>144</v>
      </c>
      <c r="D247" s="132" t="s">
        <v>148</v>
      </c>
      <c r="E247" s="132" t="s">
        <v>94</v>
      </c>
      <c r="F247" s="132"/>
      <c r="G247" s="133" t="e">
        <f>#REF!+#REF!</f>
        <v>#REF!</v>
      </c>
      <c r="H247" s="134">
        <f>H248+H249+H250+H251</f>
        <v>773.01</v>
      </c>
      <c r="I247" s="134">
        <f>I248+I249+I250+I251</f>
        <v>65.06</v>
      </c>
      <c r="J247" s="134">
        <f t="shared" si="90"/>
        <v>838.06999999999994</v>
      </c>
    </row>
    <row r="248" spans="1:10" ht="38.25" x14ac:dyDescent="0.2">
      <c r="A248" s="98" t="s">
        <v>97</v>
      </c>
      <c r="B248" s="132" t="s">
        <v>213</v>
      </c>
      <c r="C248" s="132" t="s">
        <v>144</v>
      </c>
      <c r="D248" s="132" t="s">
        <v>148</v>
      </c>
      <c r="E248" s="132" t="s">
        <v>96</v>
      </c>
      <c r="F248" s="132" t="s">
        <v>98</v>
      </c>
      <c r="G248" s="133"/>
      <c r="H248" s="134">
        <v>773.01</v>
      </c>
      <c r="I248" s="134">
        <v>55.06</v>
      </c>
      <c r="J248" s="134">
        <f t="shared" si="90"/>
        <v>828.06999999999994</v>
      </c>
    </row>
    <row r="249" spans="1:10" ht="38.25" x14ac:dyDescent="0.2">
      <c r="A249" s="95" t="s">
        <v>101</v>
      </c>
      <c r="B249" s="132" t="s">
        <v>213</v>
      </c>
      <c r="C249" s="132" t="s">
        <v>144</v>
      </c>
      <c r="D249" s="132" t="s">
        <v>148</v>
      </c>
      <c r="E249" s="132" t="s">
        <v>96</v>
      </c>
      <c r="F249" s="132" t="s">
        <v>102</v>
      </c>
      <c r="G249" s="133"/>
      <c r="H249" s="134"/>
      <c r="I249" s="134"/>
      <c r="J249" s="134">
        <f t="shared" si="90"/>
        <v>0</v>
      </c>
    </row>
    <row r="250" spans="1:10" ht="38.25" x14ac:dyDescent="0.2">
      <c r="A250" s="99" t="s">
        <v>106</v>
      </c>
      <c r="B250" s="132" t="s">
        <v>213</v>
      </c>
      <c r="C250" s="132" t="s">
        <v>144</v>
      </c>
      <c r="D250" s="132" t="s">
        <v>148</v>
      </c>
      <c r="E250" s="132" t="s">
        <v>96</v>
      </c>
      <c r="F250" s="132" t="s">
        <v>107</v>
      </c>
      <c r="G250" s="133"/>
      <c r="H250" s="134"/>
      <c r="I250" s="134"/>
      <c r="J250" s="134">
        <f t="shared" si="90"/>
        <v>0</v>
      </c>
    </row>
    <row r="251" spans="1:10" ht="38.25" x14ac:dyDescent="0.2">
      <c r="A251" s="95" t="s">
        <v>103</v>
      </c>
      <c r="B251" s="132" t="s">
        <v>213</v>
      </c>
      <c r="C251" s="132" t="s">
        <v>144</v>
      </c>
      <c r="D251" s="132" t="s">
        <v>148</v>
      </c>
      <c r="E251" s="132" t="s">
        <v>96</v>
      </c>
      <c r="F251" s="132" t="s">
        <v>104</v>
      </c>
      <c r="G251" s="133"/>
      <c r="H251" s="134">
        <v>0</v>
      </c>
      <c r="I251" s="134">
        <v>10</v>
      </c>
      <c r="J251" s="134">
        <f t="shared" si="90"/>
        <v>10</v>
      </c>
    </row>
    <row r="252" spans="1:10" ht="12.75" x14ac:dyDescent="0.2">
      <c r="A252" s="53" t="s">
        <v>155</v>
      </c>
      <c r="B252" s="132" t="s">
        <v>213</v>
      </c>
      <c r="C252" s="132" t="s">
        <v>144</v>
      </c>
      <c r="D252" s="132" t="s">
        <v>156</v>
      </c>
      <c r="E252" s="132"/>
      <c r="F252" s="132"/>
      <c r="G252" s="133" t="e">
        <f>G278+G268</f>
        <v>#REF!</v>
      </c>
      <c r="H252" s="134">
        <f>H268+H270+H278+H274+H253+H261+H295+H282</f>
        <v>6642.8899999999994</v>
      </c>
      <c r="I252" s="134">
        <f t="shared" ref="I252:J252" si="91">I268+I270+I278+I274+I253+I261+I295+I282</f>
        <v>4215.9530000000013</v>
      </c>
      <c r="J252" s="134">
        <f t="shared" si="91"/>
        <v>10858.843000000001</v>
      </c>
    </row>
    <row r="253" spans="1:10" ht="25.5" x14ac:dyDescent="0.2">
      <c r="A253" s="108" t="s">
        <v>238</v>
      </c>
      <c r="B253" s="132" t="s">
        <v>213</v>
      </c>
      <c r="C253" s="132" t="s">
        <v>144</v>
      </c>
      <c r="D253" s="132" t="s">
        <v>156</v>
      </c>
      <c r="E253" s="132" t="s">
        <v>239</v>
      </c>
      <c r="F253" s="132"/>
      <c r="G253" s="133"/>
      <c r="H253" s="134">
        <f>H254</f>
        <v>0</v>
      </c>
      <c r="I253" s="134">
        <f t="shared" ref="I253:J254" si="92">I254</f>
        <v>617.20000000000005</v>
      </c>
      <c r="J253" s="134">
        <f t="shared" si="92"/>
        <v>617.20000000000005</v>
      </c>
    </row>
    <row r="254" spans="1:10" ht="38.25" x14ac:dyDescent="0.2">
      <c r="A254" s="108" t="s">
        <v>240</v>
      </c>
      <c r="B254" s="132" t="s">
        <v>213</v>
      </c>
      <c r="C254" s="132" t="s">
        <v>144</v>
      </c>
      <c r="D254" s="132" t="s">
        <v>156</v>
      </c>
      <c r="E254" s="132" t="s">
        <v>241</v>
      </c>
      <c r="F254" s="132"/>
      <c r="G254" s="133"/>
      <c r="H254" s="134">
        <f>H255</f>
        <v>0</v>
      </c>
      <c r="I254" s="134">
        <f t="shared" si="92"/>
        <v>617.20000000000005</v>
      </c>
      <c r="J254" s="134">
        <f t="shared" si="92"/>
        <v>617.20000000000005</v>
      </c>
    </row>
    <row r="255" spans="1:10" ht="63.75" x14ac:dyDescent="0.2">
      <c r="A255" s="108" t="s">
        <v>242</v>
      </c>
      <c r="B255" s="132" t="s">
        <v>213</v>
      </c>
      <c r="C255" s="132" t="s">
        <v>144</v>
      </c>
      <c r="D255" s="132" t="s">
        <v>156</v>
      </c>
      <c r="E255" s="132" t="s">
        <v>243</v>
      </c>
      <c r="F255" s="132"/>
      <c r="G255" s="133"/>
      <c r="H255" s="134">
        <f>H256+H257+H258+H259+H260</f>
        <v>0</v>
      </c>
      <c r="I255" s="134">
        <f t="shared" ref="I255:J255" si="93">I256+I257+I258+I259+I260</f>
        <v>617.20000000000005</v>
      </c>
      <c r="J255" s="134">
        <f t="shared" si="93"/>
        <v>617.20000000000005</v>
      </c>
    </row>
    <row r="256" spans="1:10" s="22" customFormat="1" ht="38.25" x14ac:dyDescent="0.2">
      <c r="A256" s="190" t="s">
        <v>97</v>
      </c>
      <c r="B256" s="132" t="s">
        <v>213</v>
      </c>
      <c r="C256" s="132" t="s">
        <v>144</v>
      </c>
      <c r="D256" s="132" t="s">
        <v>156</v>
      </c>
      <c r="E256" s="132" t="s">
        <v>243</v>
      </c>
      <c r="F256" s="132" t="s">
        <v>98</v>
      </c>
      <c r="G256" s="133"/>
      <c r="H256" s="134"/>
      <c r="I256" s="134">
        <f>454.56+12.2</f>
        <v>466.76</v>
      </c>
      <c r="J256" s="134">
        <f>H256+I256</f>
        <v>466.76</v>
      </c>
    </row>
    <row r="257" spans="1:10" ht="38.25" x14ac:dyDescent="0.2">
      <c r="A257" s="190" t="s">
        <v>101</v>
      </c>
      <c r="B257" s="132" t="s">
        <v>213</v>
      </c>
      <c r="C257" s="132" t="s">
        <v>144</v>
      </c>
      <c r="D257" s="132" t="s">
        <v>156</v>
      </c>
      <c r="E257" s="132" t="s">
        <v>243</v>
      </c>
      <c r="F257" s="132" t="s">
        <v>102</v>
      </c>
      <c r="G257" s="133"/>
      <c r="H257" s="134"/>
      <c r="I257" s="134">
        <v>1</v>
      </c>
      <c r="J257" s="134">
        <f>H257+I257</f>
        <v>1</v>
      </c>
    </row>
    <row r="258" spans="1:10" ht="63.75" x14ac:dyDescent="0.2">
      <c r="A258" s="190" t="s">
        <v>231</v>
      </c>
      <c r="B258" s="132" t="s">
        <v>213</v>
      </c>
      <c r="C258" s="132" t="s">
        <v>144</v>
      </c>
      <c r="D258" s="132" t="s">
        <v>156</v>
      </c>
      <c r="E258" s="132" t="s">
        <v>243</v>
      </c>
      <c r="F258" s="132" t="s">
        <v>232</v>
      </c>
      <c r="G258" s="133"/>
      <c r="H258" s="134"/>
      <c r="I258" s="134"/>
      <c r="J258" s="134">
        <f>H258+I258</f>
        <v>0</v>
      </c>
    </row>
    <row r="259" spans="1:10" ht="38.25" x14ac:dyDescent="0.2">
      <c r="A259" s="191" t="s">
        <v>106</v>
      </c>
      <c r="B259" s="132" t="s">
        <v>213</v>
      </c>
      <c r="C259" s="132" t="s">
        <v>144</v>
      </c>
      <c r="D259" s="132" t="s">
        <v>156</v>
      </c>
      <c r="E259" s="132" t="s">
        <v>243</v>
      </c>
      <c r="F259" s="132" t="s">
        <v>107</v>
      </c>
      <c r="G259" s="133"/>
      <c r="H259" s="134"/>
      <c r="I259" s="134"/>
      <c r="J259" s="134">
        <f>H259+I259</f>
        <v>0</v>
      </c>
    </row>
    <row r="260" spans="1:10" ht="38.25" x14ac:dyDescent="0.2">
      <c r="A260" s="190" t="s">
        <v>103</v>
      </c>
      <c r="B260" s="132" t="s">
        <v>213</v>
      </c>
      <c r="C260" s="132" t="s">
        <v>144</v>
      </c>
      <c r="D260" s="132" t="s">
        <v>156</v>
      </c>
      <c r="E260" s="132" t="s">
        <v>243</v>
      </c>
      <c r="F260" s="132" t="s">
        <v>104</v>
      </c>
      <c r="G260" s="133"/>
      <c r="H260" s="134"/>
      <c r="I260" s="134">
        <v>149.44</v>
      </c>
      <c r="J260" s="134">
        <f>H260+I260</f>
        <v>149.44</v>
      </c>
    </row>
    <row r="261" spans="1:10" ht="38.25" x14ac:dyDescent="0.2">
      <c r="A261" s="108" t="s">
        <v>171</v>
      </c>
      <c r="B261" s="132" t="s">
        <v>213</v>
      </c>
      <c r="C261" s="132" t="s">
        <v>144</v>
      </c>
      <c r="D261" s="132" t="s">
        <v>156</v>
      </c>
      <c r="E261" s="132" t="s">
        <v>172</v>
      </c>
      <c r="F261" s="132"/>
      <c r="G261" s="133"/>
      <c r="H261" s="134">
        <f>H262</f>
        <v>0</v>
      </c>
      <c r="I261" s="134">
        <f t="shared" ref="I261:J261" si="94">I262</f>
        <v>262.60000000000002</v>
      </c>
      <c r="J261" s="134">
        <f t="shared" si="94"/>
        <v>262.60000000000002</v>
      </c>
    </row>
    <row r="262" spans="1:10" ht="63.75" x14ac:dyDescent="0.2">
      <c r="A262" s="108" t="s">
        <v>173</v>
      </c>
      <c r="B262" s="132" t="s">
        <v>213</v>
      </c>
      <c r="C262" s="132" t="s">
        <v>144</v>
      </c>
      <c r="D262" s="132" t="s">
        <v>156</v>
      </c>
      <c r="E262" s="132" t="s">
        <v>174</v>
      </c>
      <c r="F262" s="132"/>
      <c r="G262" s="133"/>
      <c r="H262" s="134">
        <f>H263+H266</f>
        <v>0</v>
      </c>
      <c r="I262" s="134">
        <f t="shared" ref="I262:J262" si="95">I263+I266</f>
        <v>262.60000000000002</v>
      </c>
      <c r="J262" s="134">
        <f t="shared" si="95"/>
        <v>262.60000000000002</v>
      </c>
    </row>
    <row r="263" spans="1:10" ht="102" x14ac:dyDescent="0.2">
      <c r="A263" s="108" t="s">
        <v>244</v>
      </c>
      <c r="B263" s="132" t="s">
        <v>213</v>
      </c>
      <c r="C263" s="132" t="s">
        <v>144</v>
      </c>
      <c r="D263" s="132" t="s">
        <v>156</v>
      </c>
      <c r="E263" s="132" t="s">
        <v>245</v>
      </c>
      <c r="F263" s="132"/>
      <c r="G263" s="133"/>
      <c r="H263" s="134">
        <f>H264+H265</f>
        <v>0</v>
      </c>
      <c r="I263" s="134">
        <f t="shared" ref="I263:J263" si="96">I264+I265</f>
        <v>51</v>
      </c>
      <c r="J263" s="134">
        <f t="shared" si="96"/>
        <v>51</v>
      </c>
    </row>
    <row r="264" spans="1:10" ht="38.25" x14ac:dyDescent="0.2">
      <c r="A264" s="99" t="s">
        <v>106</v>
      </c>
      <c r="B264" s="132" t="s">
        <v>213</v>
      </c>
      <c r="C264" s="132" t="s">
        <v>144</v>
      </c>
      <c r="D264" s="132" t="s">
        <v>156</v>
      </c>
      <c r="E264" s="132" t="s">
        <v>245</v>
      </c>
      <c r="F264" s="132" t="s">
        <v>107</v>
      </c>
      <c r="G264" s="133"/>
      <c r="H264" s="134"/>
      <c r="I264" s="134"/>
      <c r="J264" s="134">
        <f>H264+I264</f>
        <v>0</v>
      </c>
    </row>
    <row r="265" spans="1:10" ht="38.25" x14ac:dyDescent="0.2">
      <c r="A265" s="95" t="s">
        <v>103</v>
      </c>
      <c r="B265" s="132" t="s">
        <v>213</v>
      </c>
      <c r="C265" s="132" t="s">
        <v>144</v>
      </c>
      <c r="D265" s="132" t="s">
        <v>156</v>
      </c>
      <c r="E265" s="132" t="s">
        <v>245</v>
      </c>
      <c r="F265" s="132" t="s">
        <v>104</v>
      </c>
      <c r="G265" s="133"/>
      <c r="H265" s="134"/>
      <c r="I265" s="134">
        <v>51</v>
      </c>
      <c r="J265" s="134">
        <f>H265+I265</f>
        <v>51</v>
      </c>
    </row>
    <row r="266" spans="1:10" ht="140.25" x14ac:dyDescent="0.2">
      <c r="A266" s="108" t="s">
        <v>246</v>
      </c>
      <c r="B266" s="132" t="s">
        <v>213</v>
      </c>
      <c r="C266" s="132" t="s">
        <v>144</v>
      </c>
      <c r="D266" s="132" t="s">
        <v>156</v>
      </c>
      <c r="E266" s="132" t="s">
        <v>247</v>
      </c>
      <c r="F266" s="132"/>
      <c r="G266" s="133"/>
      <c r="H266" s="134">
        <f t="shared" ref="H266:J266" si="97">H267</f>
        <v>0</v>
      </c>
      <c r="I266" s="134">
        <f t="shared" si="97"/>
        <v>211.6</v>
      </c>
      <c r="J266" s="134">
        <f t="shared" si="97"/>
        <v>211.6</v>
      </c>
    </row>
    <row r="267" spans="1:10" ht="38.25" x14ac:dyDescent="0.2">
      <c r="A267" s="98" t="s">
        <v>97</v>
      </c>
      <c r="B267" s="132" t="s">
        <v>213</v>
      </c>
      <c r="C267" s="132" t="s">
        <v>144</v>
      </c>
      <c r="D267" s="132" t="s">
        <v>156</v>
      </c>
      <c r="E267" s="132" t="s">
        <v>247</v>
      </c>
      <c r="F267" s="132" t="s">
        <v>98</v>
      </c>
      <c r="G267" s="133"/>
      <c r="H267" s="134"/>
      <c r="I267" s="134">
        <v>211.6</v>
      </c>
      <c r="J267" s="134">
        <f>H267+I267</f>
        <v>211.6</v>
      </c>
    </row>
    <row r="268" spans="1:10" ht="38.25" x14ac:dyDescent="0.2">
      <c r="A268" s="95" t="s">
        <v>248</v>
      </c>
      <c r="B268" s="132" t="s">
        <v>213</v>
      </c>
      <c r="C268" s="132" t="s">
        <v>144</v>
      </c>
      <c r="D268" s="132" t="s">
        <v>156</v>
      </c>
      <c r="E268" s="132" t="s">
        <v>249</v>
      </c>
      <c r="F268" s="132"/>
      <c r="G268" s="133" t="e">
        <f>#REF!</f>
        <v>#REF!</v>
      </c>
      <c r="H268" s="134">
        <f>H269</f>
        <v>49</v>
      </c>
      <c r="I268" s="134">
        <f>I269</f>
        <v>-49</v>
      </c>
      <c r="J268" s="134">
        <f>H268+I268</f>
        <v>0</v>
      </c>
    </row>
    <row r="269" spans="1:10" s="22" customFormat="1" ht="38.25" x14ac:dyDescent="0.2">
      <c r="A269" s="95" t="s">
        <v>103</v>
      </c>
      <c r="B269" s="132" t="s">
        <v>213</v>
      </c>
      <c r="C269" s="132" t="s">
        <v>144</v>
      </c>
      <c r="D269" s="132" t="s">
        <v>156</v>
      </c>
      <c r="E269" s="132" t="s">
        <v>249</v>
      </c>
      <c r="F269" s="132" t="s">
        <v>104</v>
      </c>
      <c r="G269" s="133"/>
      <c r="H269" s="159">
        <v>49</v>
      </c>
      <c r="I269" s="134">
        <v>-49</v>
      </c>
      <c r="J269" s="134">
        <f>H269+I269</f>
        <v>0</v>
      </c>
    </row>
    <row r="270" spans="1:10" ht="25.5" x14ac:dyDescent="0.2">
      <c r="A270" s="95" t="s">
        <v>250</v>
      </c>
      <c r="B270" s="132" t="s">
        <v>213</v>
      </c>
      <c r="C270" s="132" t="s">
        <v>144</v>
      </c>
      <c r="D270" s="132" t="s">
        <v>156</v>
      </c>
      <c r="E270" s="132" t="s">
        <v>251</v>
      </c>
      <c r="F270" s="132"/>
      <c r="G270" s="133"/>
      <c r="H270" s="134">
        <f>H271+H272+H273</f>
        <v>605</v>
      </c>
      <c r="I270" s="134">
        <f t="shared" ref="I270:J270" si="98">I271+I272+I273</f>
        <v>-605</v>
      </c>
      <c r="J270" s="134">
        <f t="shared" si="98"/>
        <v>0</v>
      </c>
    </row>
    <row r="271" spans="1:10" ht="38.25" x14ac:dyDescent="0.2">
      <c r="A271" s="98" t="s">
        <v>97</v>
      </c>
      <c r="B271" s="132" t="s">
        <v>213</v>
      </c>
      <c r="C271" s="132" t="s">
        <v>144</v>
      </c>
      <c r="D271" s="132" t="s">
        <v>156</v>
      </c>
      <c r="E271" s="132" t="s">
        <v>251</v>
      </c>
      <c r="F271" s="132" t="s">
        <v>98</v>
      </c>
      <c r="G271" s="133"/>
      <c r="H271" s="134">
        <v>454.56</v>
      </c>
      <c r="I271" s="134">
        <v>-454.56</v>
      </c>
      <c r="J271" s="134">
        <f t="shared" ref="J271:J278" si="99">H271+I271</f>
        <v>0</v>
      </c>
    </row>
    <row r="272" spans="1:10" ht="38.25" x14ac:dyDescent="0.2">
      <c r="A272" s="95" t="s">
        <v>101</v>
      </c>
      <c r="B272" s="132" t="s">
        <v>213</v>
      </c>
      <c r="C272" s="132" t="s">
        <v>144</v>
      </c>
      <c r="D272" s="132" t="s">
        <v>156</v>
      </c>
      <c r="E272" s="132" t="s">
        <v>251</v>
      </c>
      <c r="F272" s="132" t="s">
        <v>102</v>
      </c>
      <c r="G272" s="133"/>
      <c r="H272" s="134">
        <v>1</v>
      </c>
      <c r="I272" s="134">
        <v>-1</v>
      </c>
      <c r="J272" s="134">
        <f t="shared" si="99"/>
        <v>0</v>
      </c>
    </row>
    <row r="273" spans="1:10" ht="38.25" x14ac:dyDescent="0.2">
      <c r="A273" s="95" t="s">
        <v>103</v>
      </c>
      <c r="B273" s="132" t="s">
        <v>213</v>
      </c>
      <c r="C273" s="132" t="s">
        <v>144</v>
      </c>
      <c r="D273" s="132" t="s">
        <v>156</v>
      </c>
      <c r="E273" s="132" t="s">
        <v>251</v>
      </c>
      <c r="F273" s="132" t="s">
        <v>104</v>
      </c>
      <c r="G273" s="133"/>
      <c r="H273" s="134">
        <v>149.44</v>
      </c>
      <c r="I273" s="134">
        <v>-149.44</v>
      </c>
      <c r="J273" s="134">
        <f t="shared" si="99"/>
        <v>0</v>
      </c>
    </row>
    <row r="274" spans="1:10" ht="76.5" x14ac:dyDescent="0.2">
      <c r="A274" s="105" t="s">
        <v>252</v>
      </c>
      <c r="B274" s="154" t="s">
        <v>213</v>
      </c>
      <c r="C274" s="154" t="s">
        <v>144</v>
      </c>
      <c r="D274" s="154" t="s">
        <v>156</v>
      </c>
      <c r="E274" s="154" t="s">
        <v>253</v>
      </c>
      <c r="F274" s="132"/>
      <c r="G274" s="133"/>
      <c r="H274" s="134">
        <f>H275+H276+H277</f>
        <v>212</v>
      </c>
      <c r="I274" s="134">
        <f>I275+I276+I277</f>
        <v>-212</v>
      </c>
      <c r="J274" s="134">
        <f t="shared" si="99"/>
        <v>0</v>
      </c>
    </row>
    <row r="275" spans="1:10" ht="38.25" x14ac:dyDescent="0.2">
      <c r="A275" s="98" t="s">
        <v>97</v>
      </c>
      <c r="B275" s="154" t="s">
        <v>213</v>
      </c>
      <c r="C275" s="154" t="s">
        <v>144</v>
      </c>
      <c r="D275" s="154" t="s">
        <v>156</v>
      </c>
      <c r="E275" s="154" t="s">
        <v>253</v>
      </c>
      <c r="F275" s="132" t="s">
        <v>98</v>
      </c>
      <c r="G275" s="133"/>
      <c r="H275" s="134">
        <v>212</v>
      </c>
      <c r="I275" s="134">
        <v>-212</v>
      </c>
      <c r="J275" s="134">
        <f t="shared" si="99"/>
        <v>0</v>
      </c>
    </row>
    <row r="276" spans="1:10" ht="38.25" x14ac:dyDescent="0.2">
      <c r="A276" s="99" t="s">
        <v>106</v>
      </c>
      <c r="B276" s="132" t="s">
        <v>213</v>
      </c>
      <c r="C276" s="132" t="s">
        <v>144</v>
      </c>
      <c r="D276" s="132" t="s">
        <v>156</v>
      </c>
      <c r="E276" s="132" t="s">
        <v>254</v>
      </c>
      <c r="F276" s="132" t="s">
        <v>107</v>
      </c>
      <c r="G276" s="133"/>
      <c r="H276" s="134"/>
      <c r="I276" s="134"/>
      <c r="J276" s="134">
        <f t="shared" si="99"/>
        <v>0</v>
      </c>
    </row>
    <row r="277" spans="1:10" ht="38.25" x14ac:dyDescent="0.2">
      <c r="A277" s="95" t="s">
        <v>103</v>
      </c>
      <c r="B277" s="132" t="s">
        <v>213</v>
      </c>
      <c r="C277" s="132" t="s">
        <v>144</v>
      </c>
      <c r="D277" s="132" t="s">
        <v>156</v>
      </c>
      <c r="E277" s="132" t="s">
        <v>254</v>
      </c>
      <c r="F277" s="132" t="s">
        <v>104</v>
      </c>
      <c r="G277" s="133"/>
      <c r="H277" s="134"/>
      <c r="I277" s="134"/>
      <c r="J277" s="134">
        <f t="shared" si="99"/>
        <v>0</v>
      </c>
    </row>
    <row r="278" spans="1:10" ht="25.5" x14ac:dyDescent="0.2">
      <c r="A278" s="53" t="s">
        <v>255</v>
      </c>
      <c r="B278" s="132" t="s">
        <v>213</v>
      </c>
      <c r="C278" s="132" t="s">
        <v>144</v>
      </c>
      <c r="D278" s="132" t="s">
        <v>156</v>
      </c>
      <c r="E278" s="132" t="s">
        <v>256</v>
      </c>
      <c r="F278" s="132"/>
      <c r="G278" s="133" t="e">
        <f>G279</f>
        <v>#REF!</v>
      </c>
      <c r="H278" s="159">
        <f>H279</f>
        <v>134.19999999999999</v>
      </c>
      <c r="I278" s="134">
        <f>I279</f>
        <v>0</v>
      </c>
      <c r="J278" s="134">
        <f t="shared" si="99"/>
        <v>134.19999999999999</v>
      </c>
    </row>
    <row r="279" spans="1:10" ht="25.5" x14ac:dyDescent="0.2">
      <c r="A279" s="53" t="s">
        <v>26</v>
      </c>
      <c r="B279" s="132" t="s">
        <v>213</v>
      </c>
      <c r="C279" s="132" t="s">
        <v>144</v>
      </c>
      <c r="D279" s="132" t="s">
        <v>156</v>
      </c>
      <c r="E279" s="132" t="s">
        <v>257</v>
      </c>
      <c r="F279" s="132"/>
      <c r="G279" s="133" t="e">
        <f>#REF!</f>
        <v>#REF!</v>
      </c>
      <c r="H279" s="134">
        <f>H281+H280</f>
        <v>134.19999999999999</v>
      </c>
      <c r="I279" s="134">
        <f t="shared" ref="I279:J279" si="100">I281+I280</f>
        <v>0</v>
      </c>
      <c r="J279" s="134">
        <f t="shared" si="100"/>
        <v>134.19999999999999</v>
      </c>
    </row>
    <row r="280" spans="1:10" s="22" customFormat="1" ht="63.75" x14ac:dyDescent="0.2">
      <c r="A280" s="95" t="s">
        <v>231</v>
      </c>
      <c r="B280" s="132" t="s">
        <v>213</v>
      </c>
      <c r="C280" s="132" t="s">
        <v>144</v>
      </c>
      <c r="D280" s="132" t="s">
        <v>156</v>
      </c>
      <c r="E280" s="132" t="s">
        <v>257</v>
      </c>
      <c r="F280" s="132" t="s">
        <v>232</v>
      </c>
      <c r="G280" s="133"/>
      <c r="H280" s="134"/>
      <c r="I280" s="134">
        <v>134.19999999999999</v>
      </c>
      <c r="J280" s="134">
        <f>H280+I280</f>
        <v>134.19999999999999</v>
      </c>
    </row>
    <row r="281" spans="1:10" ht="38.25" x14ac:dyDescent="0.2">
      <c r="A281" s="95" t="s">
        <v>103</v>
      </c>
      <c r="B281" s="132" t="s">
        <v>213</v>
      </c>
      <c r="C281" s="132" t="s">
        <v>144</v>
      </c>
      <c r="D281" s="132" t="s">
        <v>156</v>
      </c>
      <c r="E281" s="132" t="s">
        <v>257</v>
      </c>
      <c r="F281" s="132" t="s">
        <v>104</v>
      </c>
      <c r="G281" s="133"/>
      <c r="H281" s="159">
        <v>134.19999999999999</v>
      </c>
      <c r="I281" s="134">
        <v>-134.19999999999999</v>
      </c>
      <c r="J281" s="134">
        <f>H281+I281</f>
        <v>0</v>
      </c>
    </row>
    <row r="282" spans="1:10" ht="12.75" x14ac:dyDescent="0.2">
      <c r="A282" s="95" t="s">
        <v>479</v>
      </c>
      <c r="B282" s="132" t="s">
        <v>213</v>
      </c>
      <c r="C282" s="132" t="s">
        <v>144</v>
      </c>
      <c r="D282" s="132" t="s">
        <v>156</v>
      </c>
      <c r="E282" s="132" t="s">
        <v>78</v>
      </c>
      <c r="F282" s="132"/>
      <c r="G282" s="133"/>
      <c r="H282" s="159">
        <f>H283+H286</f>
        <v>0</v>
      </c>
      <c r="I282" s="159">
        <f t="shared" ref="I282:J282" si="101">I283+I286</f>
        <v>9844.8430000000008</v>
      </c>
      <c r="J282" s="159">
        <f t="shared" si="101"/>
        <v>9844.8430000000008</v>
      </c>
    </row>
    <row r="283" spans="1:10" ht="38.25" x14ac:dyDescent="0.2">
      <c r="A283" s="195" t="s">
        <v>523</v>
      </c>
      <c r="B283" s="132" t="s">
        <v>213</v>
      </c>
      <c r="C283" s="132" t="s">
        <v>144</v>
      </c>
      <c r="D283" s="132" t="s">
        <v>156</v>
      </c>
      <c r="E283" s="132" t="s">
        <v>525</v>
      </c>
      <c r="F283" s="132"/>
      <c r="G283" s="133"/>
      <c r="H283" s="159">
        <f>SUM(H284:H285)</f>
        <v>0</v>
      </c>
      <c r="I283" s="159">
        <f t="shared" ref="I283:J283" si="102">SUM(I284:I285)</f>
        <v>414</v>
      </c>
      <c r="J283" s="159">
        <f t="shared" si="102"/>
        <v>414</v>
      </c>
    </row>
    <row r="284" spans="1:10" ht="12.75" hidden="1" x14ac:dyDescent="0.2">
      <c r="A284" s="195"/>
      <c r="B284" s="132" t="s">
        <v>213</v>
      </c>
      <c r="C284" s="132" t="s">
        <v>144</v>
      </c>
      <c r="D284" s="132" t="s">
        <v>156</v>
      </c>
      <c r="E284" s="132" t="s">
        <v>525</v>
      </c>
      <c r="F284" s="132" t="s">
        <v>295</v>
      </c>
      <c r="G284" s="133"/>
      <c r="H284" s="159"/>
      <c r="I284" s="134"/>
      <c r="J284" s="134">
        <f t="shared" ref="J284:J285" si="103">H284+I284</f>
        <v>0</v>
      </c>
    </row>
    <row r="285" spans="1:10" ht="38.25" x14ac:dyDescent="0.2">
      <c r="A285" s="95" t="s">
        <v>103</v>
      </c>
      <c r="B285" s="132" t="s">
        <v>213</v>
      </c>
      <c r="C285" s="132" t="s">
        <v>144</v>
      </c>
      <c r="D285" s="132" t="s">
        <v>156</v>
      </c>
      <c r="E285" s="132" t="s">
        <v>525</v>
      </c>
      <c r="F285" s="132" t="s">
        <v>104</v>
      </c>
      <c r="G285" s="133"/>
      <c r="H285" s="159"/>
      <c r="I285" s="134">
        <v>414</v>
      </c>
      <c r="J285" s="134">
        <f t="shared" si="103"/>
        <v>414</v>
      </c>
    </row>
    <row r="286" spans="1:10" ht="63.75" x14ac:dyDescent="0.2">
      <c r="A286" s="199" t="s">
        <v>537</v>
      </c>
      <c r="B286" s="132" t="s">
        <v>213</v>
      </c>
      <c r="C286" s="132" t="s">
        <v>144</v>
      </c>
      <c r="D286" s="132" t="s">
        <v>156</v>
      </c>
      <c r="E286" s="132" t="s">
        <v>538</v>
      </c>
      <c r="F286" s="132"/>
      <c r="G286" s="133"/>
      <c r="H286" s="159">
        <f>SUM(H287:H294)</f>
        <v>0</v>
      </c>
      <c r="I286" s="159">
        <f t="shared" ref="I286:J286" si="104">SUM(I287:I294)</f>
        <v>9430.8430000000008</v>
      </c>
      <c r="J286" s="159">
        <f t="shared" si="104"/>
        <v>9430.8430000000008</v>
      </c>
    </row>
    <row r="287" spans="1:10" ht="38.25" x14ac:dyDescent="0.2">
      <c r="A287" s="98" t="s">
        <v>97</v>
      </c>
      <c r="B287" s="132" t="s">
        <v>213</v>
      </c>
      <c r="C287" s="132" t="s">
        <v>144</v>
      </c>
      <c r="D287" s="132" t="s">
        <v>156</v>
      </c>
      <c r="E287" s="132" t="s">
        <v>538</v>
      </c>
      <c r="F287" s="132" t="s">
        <v>98</v>
      </c>
      <c r="G287" s="133"/>
      <c r="H287" s="159"/>
      <c r="I287" s="134">
        <f>1858.39+216.663</f>
        <v>2075.0529999999999</v>
      </c>
      <c r="J287" s="134">
        <f t="shared" ref="J287:J293" si="105">H287+I287</f>
        <v>2075.0529999999999</v>
      </c>
    </row>
    <row r="288" spans="1:10" ht="38.25" x14ac:dyDescent="0.2">
      <c r="A288" s="95" t="s">
        <v>101</v>
      </c>
      <c r="B288" s="132" t="s">
        <v>213</v>
      </c>
      <c r="C288" s="132" t="s">
        <v>144</v>
      </c>
      <c r="D288" s="132" t="s">
        <v>156</v>
      </c>
      <c r="E288" s="132" t="s">
        <v>538</v>
      </c>
      <c r="F288" s="132" t="s">
        <v>102</v>
      </c>
      <c r="G288" s="133"/>
      <c r="H288" s="159"/>
      <c r="I288" s="134">
        <v>91.4</v>
      </c>
      <c r="J288" s="134">
        <f t="shared" si="105"/>
        <v>91.4</v>
      </c>
    </row>
    <row r="289" spans="1:10" ht="63.75" x14ac:dyDescent="0.2">
      <c r="A289" s="95" t="s">
        <v>231</v>
      </c>
      <c r="B289" s="132" t="s">
        <v>213</v>
      </c>
      <c r="C289" s="132" t="s">
        <v>144</v>
      </c>
      <c r="D289" s="132" t="s">
        <v>156</v>
      </c>
      <c r="E289" s="132" t="s">
        <v>538</v>
      </c>
      <c r="F289" s="132" t="s">
        <v>232</v>
      </c>
      <c r="G289" s="133"/>
      <c r="H289" s="159"/>
      <c r="I289" s="134">
        <v>128.19</v>
      </c>
      <c r="J289" s="134">
        <f t="shared" si="105"/>
        <v>128.19</v>
      </c>
    </row>
    <row r="290" spans="1:10" ht="38.25" x14ac:dyDescent="0.2">
      <c r="A290" s="99" t="s">
        <v>106</v>
      </c>
      <c r="B290" s="132" t="s">
        <v>213</v>
      </c>
      <c r="C290" s="132" t="s">
        <v>144</v>
      </c>
      <c r="D290" s="132" t="s">
        <v>156</v>
      </c>
      <c r="E290" s="132" t="s">
        <v>538</v>
      </c>
      <c r="F290" s="132" t="s">
        <v>107</v>
      </c>
      <c r="G290" s="133"/>
      <c r="H290" s="159"/>
      <c r="I290" s="134">
        <v>619.6</v>
      </c>
      <c r="J290" s="134">
        <f t="shared" si="105"/>
        <v>619.6</v>
      </c>
    </row>
    <row r="291" spans="1:10" ht="12.75" hidden="1" x14ac:dyDescent="0.2">
      <c r="A291" s="99"/>
      <c r="B291" s="132" t="s">
        <v>213</v>
      </c>
      <c r="C291" s="132" t="s">
        <v>144</v>
      </c>
      <c r="D291" s="132" t="s">
        <v>156</v>
      </c>
      <c r="E291" s="132" t="s">
        <v>538</v>
      </c>
      <c r="F291" s="132" t="s">
        <v>295</v>
      </c>
      <c r="G291" s="133"/>
      <c r="H291" s="159"/>
      <c r="I291" s="134"/>
      <c r="J291" s="134">
        <f t="shared" si="105"/>
        <v>0</v>
      </c>
    </row>
    <row r="292" spans="1:10" ht="38.25" x14ac:dyDescent="0.2">
      <c r="A292" s="95" t="s">
        <v>103</v>
      </c>
      <c r="B292" s="132" t="s">
        <v>213</v>
      </c>
      <c r="C292" s="132" t="s">
        <v>144</v>
      </c>
      <c r="D292" s="132" t="s">
        <v>156</v>
      </c>
      <c r="E292" s="132" t="s">
        <v>538</v>
      </c>
      <c r="F292" s="132" t="s">
        <v>104</v>
      </c>
      <c r="G292" s="133"/>
      <c r="H292" s="159"/>
      <c r="I292" s="134">
        <f>5151.57-128.19+883.3+123.5</f>
        <v>6030.18</v>
      </c>
      <c r="J292" s="134">
        <f t="shared" si="105"/>
        <v>6030.18</v>
      </c>
    </row>
    <row r="293" spans="1:10" ht="38.25" x14ac:dyDescent="0.2">
      <c r="A293" s="57" t="s">
        <v>237</v>
      </c>
      <c r="B293" s="132" t="s">
        <v>213</v>
      </c>
      <c r="C293" s="132" t="s">
        <v>144</v>
      </c>
      <c r="D293" s="132" t="s">
        <v>156</v>
      </c>
      <c r="E293" s="132" t="s">
        <v>538</v>
      </c>
      <c r="F293" s="132" t="s">
        <v>109</v>
      </c>
      <c r="G293" s="133"/>
      <c r="H293" s="159"/>
      <c r="I293" s="134">
        <v>421.5</v>
      </c>
      <c r="J293" s="134">
        <f t="shared" si="105"/>
        <v>421.5</v>
      </c>
    </row>
    <row r="294" spans="1:10" ht="25.5" x14ac:dyDescent="0.2">
      <c r="A294" s="104" t="s">
        <v>110</v>
      </c>
      <c r="B294" s="132" t="s">
        <v>213</v>
      </c>
      <c r="C294" s="132" t="s">
        <v>144</v>
      </c>
      <c r="D294" s="132" t="s">
        <v>156</v>
      </c>
      <c r="E294" s="132" t="s">
        <v>538</v>
      </c>
      <c r="F294" s="132" t="s">
        <v>111</v>
      </c>
      <c r="G294" s="133"/>
      <c r="H294" s="159"/>
      <c r="I294" s="134">
        <v>64.92</v>
      </c>
      <c r="J294" s="134">
        <f>H294+I294</f>
        <v>64.92</v>
      </c>
    </row>
    <row r="295" spans="1:10" ht="12.75" x14ac:dyDescent="0.2">
      <c r="A295" s="53" t="s">
        <v>77</v>
      </c>
      <c r="B295" s="132" t="s">
        <v>213</v>
      </c>
      <c r="C295" s="132" t="s">
        <v>144</v>
      </c>
      <c r="D295" s="132" t="s">
        <v>156</v>
      </c>
      <c r="E295" s="132" t="s">
        <v>78</v>
      </c>
      <c r="F295" s="132"/>
      <c r="G295" s="133"/>
      <c r="H295" s="159">
        <f>H296+H298</f>
        <v>5642.69</v>
      </c>
      <c r="I295" s="159">
        <f t="shared" ref="I295:J295" si="106">I296+I298</f>
        <v>-5642.69</v>
      </c>
      <c r="J295" s="159">
        <f t="shared" si="106"/>
        <v>0</v>
      </c>
    </row>
    <row r="296" spans="1:10" ht="25.5" x14ac:dyDescent="0.2">
      <c r="A296" s="106" t="s">
        <v>258</v>
      </c>
      <c r="B296" s="132" t="s">
        <v>213</v>
      </c>
      <c r="C296" s="132" t="s">
        <v>144</v>
      </c>
      <c r="D296" s="132" t="s">
        <v>156</v>
      </c>
      <c r="E296" s="132" t="s">
        <v>259</v>
      </c>
      <c r="F296" s="132"/>
      <c r="G296" s="133"/>
      <c r="H296" s="159">
        <f>H297</f>
        <v>170.49</v>
      </c>
      <c r="I296" s="159">
        <f t="shared" ref="I296:J296" si="107">I297</f>
        <v>-170.49</v>
      </c>
      <c r="J296" s="159">
        <f t="shared" si="107"/>
        <v>0</v>
      </c>
    </row>
    <row r="297" spans="1:10" ht="38.25" x14ac:dyDescent="0.2">
      <c r="A297" s="95" t="s">
        <v>103</v>
      </c>
      <c r="B297" s="132" t="s">
        <v>213</v>
      </c>
      <c r="C297" s="132" t="s">
        <v>144</v>
      </c>
      <c r="D297" s="132" t="s">
        <v>156</v>
      </c>
      <c r="E297" s="132" t="s">
        <v>259</v>
      </c>
      <c r="F297" s="132" t="s">
        <v>104</v>
      </c>
      <c r="G297" s="133"/>
      <c r="H297" s="159">
        <v>170.49</v>
      </c>
      <c r="I297" s="134">
        <v>-170.49</v>
      </c>
      <c r="J297" s="134">
        <f>H297+I297</f>
        <v>0</v>
      </c>
    </row>
    <row r="298" spans="1:10" s="22" customFormat="1" ht="63.75" x14ac:dyDescent="0.2">
      <c r="A298" s="57" t="s">
        <v>260</v>
      </c>
      <c r="B298" s="132" t="s">
        <v>213</v>
      </c>
      <c r="C298" s="132" t="s">
        <v>144</v>
      </c>
      <c r="D298" s="132" t="s">
        <v>156</v>
      </c>
      <c r="E298" s="132" t="s">
        <v>261</v>
      </c>
      <c r="F298" s="132"/>
      <c r="G298" s="133"/>
      <c r="H298" s="159">
        <f>H302+H303+H304+H305+H299+H300+H301</f>
        <v>5472.2</v>
      </c>
      <c r="I298" s="159">
        <f t="shared" ref="I298:J298" si="108">I302+I303+I304+I305+I299+I300+I301</f>
        <v>-5472.2</v>
      </c>
      <c r="J298" s="159">
        <f t="shared" si="108"/>
        <v>0</v>
      </c>
    </row>
    <row r="299" spans="1:10" ht="38.25" x14ac:dyDescent="0.2">
      <c r="A299" s="98" t="s">
        <v>97</v>
      </c>
      <c r="B299" s="132" t="s">
        <v>213</v>
      </c>
      <c r="C299" s="132" t="s">
        <v>144</v>
      </c>
      <c r="D299" s="132" t="s">
        <v>156</v>
      </c>
      <c r="E299" s="132" t="s">
        <v>261</v>
      </c>
      <c r="F299" s="132" t="s">
        <v>98</v>
      </c>
      <c r="G299" s="133"/>
      <c r="H299" s="159"/>
      <c r="I299" s="159"/>
      <c r="J299" s="159">
        <f t="shared" ref="J299:J305" si="109">H299+I299</f>
        <v>0</v>
      </c>
    </row>
    <row r="300" spans="1:10" ht="38.25" x14ac:dyDescent="0.2">
      <c r="A300" s="95" t="s">
        <v>101</v>
      </c>
      <c r="B300" s="132" t="s">
        <v>213</v>
      </c>
      <c r="C300" s="132" t="s">
        <v>144</v>
      </c>
      <c r="D300" s="132" t="s">
        <v>156</v>
      </c>
      <c r="E300" s="132" t="s">
        <v>261</v>
      </c>
      <c r="F300" s="132" t="s">
        <v>102</v>
      </c>
      <c r="G300" s="133"/>
      <c r="H300" s="159"/>
      <c r="I300" s="159"/>
      <c r="J300" s="159">
        <f t="shared" si="109"/>
        <v>0</v>
      </c>
    </row>
    <row r="301" spans="1:10" ht="63.75" x14ac:dyDescent="0.2">
      <c r="A301" s="95" t="s">
        <v>231</v>
      </c>
      <c r="B301" s="132" t="s">
        <v>213</v>
      </c>
      <c r="C301" s="132" t="s">
        <v>144</v>
      </c>
      <c r="D301" s="132" t="s">
        <v>156</v>
      </c>
      <c r="E301" s="132" t="s">
        <v>261</v>
      </c>
      <c r="F301" s="132" t="s">
        <v>232</v>
      </c>
      <c r="G301" s="133"/>
      <c r="H301" s="159"/>
      <c r="I301" s="159"/>
      <c r="J301" s="159">
        <f t="shared" si="109"/>
        <v>0</v>
      </c>
    </row>
    <row r="302" spans="1:10" ht="38.25" x14ac:dyDescent="0.2">
      <c r="A302" s="99" t="s">
        <v>106</v>
      </c>
      <c r="B302" s="132" t="s">
        <v>213</v>
      </c>
      <c r="C302" s="132" t="s">
        <v>144</v>
      </c>
      <c r="D302" s="132" t="s">
        <v>156</v>
      </c>
      <c r="E302" s="132" t="s">
        <v>261</v>
      </c>
      <c r="F302" s="132" t="s">
        <v>107</v>
      </c>
      <c r="G302" s="133"/>
      <c r="H302" s="159">
        <v>51.86</v>
      </c>
      <c r="I302" s="134">
        <v>-51.86</v>
      </c>
      <c r="J302" s="134">
        <f t="shared" si="109"/>
        <v>0</v>
      </c>
    </row>
    <row r="303" spans="1:10" ht="38.25" x14ac:dyDescent="0.2">
      <c r="A303" s="95" t="s">
        <v>103</v>
      </c>
      <c r="B303" s="132" t="s">
        <v>213</v>
      </c>
      <c r="C303" s="132" t="s">
        <v>144</v>
      </c>
      <c r="D303" s="132" t="s">
        <v>156</v>
      </c>
      <c r="E303" s="132" t="s">
        <v>261</v>
      </c>
      <c r="F303" s="132" t="s">
        <v>104</v>
      </c>
      <c r="G303" s="133"/>
      <c r="H303" s="159">
        <v>5059.93</v>
      </c>
      <c r="I303" s="134">
        <v>-5059.93</v>
      </c>
      <c r="J303" s="134">
        <f t="shared" si="109"/>
        <v>0</v>
      </c>
    </row>
    <row r="304" spans="1:10" ht="38.25" x14ac:dyDescent="0.2">
      <c r="A304" s="57" t="s">
        <v>237</v>
      </c>
      <c r="B304" s="132" t="s">
        <v>213</v>
      </c>
      <c r="C304" s="132" t="s">
        <v>144</v>
      </c>
      <c r="D304" s="132" t="s">
        <v>156</v>
      </c>
      <c r="E304" s="132" t="s">
        <v>261</v>
      </c>
      <c r="F304" s="132" t="s">
        <v>109</v>
      </c>
      <c r="G304" s="133"/>
      <c r="H304" s="159">
        <v>150</v>
      </c>
      <c r="I304" s="134">
        <v>-150</v>
      </c>
      <c r="J304" s="134">
        <f t="shared" si="109"/>
        <v>0</v>
      </c>
    </row>
    <row r="305" spans="1:10" ht="25.5" x14ac:dyDescent="0.2">
      <c r="A305" s="104" t="s">
        <v>110</v>
      </c>
      <c r="B305" s="132" t="s">
        <v>213</v>
      </c>
      <c r="C305" s="132" t="s">
        <v>144</v>
      </c>
      <c r="D305" s="132" t="s">
        <v>156</v>
      </c>
      <c r="E305" s="132" t="s">
        <v>261</v>
      </c>
      <c r="F305" s="132" t="s">
        <v>111</v>
      </c>
      <c r="G305" s="133"/>
      <c r="H305" s="159">
        <v>210.41</v>
      </c>
      <c r="I305" s="134">
        <v>-210.41</v>
      </c>
      <c r="J305" s="134">
        <f t="shared" si="109"/>
        <v>0</v>
      </c>
    </row>
    <row r="306" spans="1:10" ht="25.5" x14ac:dyDescent="0.2">
      <c r="A306" s="53" t="s">
        <v>262</v>
      </c>
      <c r="B306" s="132" t="s">
        <v>213</v>
      </c>
      <c r="C306" s="132" t="s">
        <v>170</v>
      </c>
      <c r="D306" s="132"/>
      <c r="E306" s="132"/>
      <c r="F306" s="132"/>
      <c r="G306" s="133" t="e">
        <f>G307</f>
        <v>#REF!</v>
      </c>
      <c r="H306" s="159">
        <f>H307+H311</f>
        <v>590</v>
      </c>
      <c r="I306" s="159">
        <f t="shared" ref="I306:J306" si="110">I307+I311</f>
        <v>154.07999999999998</v>
      </c>
      <c r="J306" s="159">
        <f t="shared" si="110"/>
        <v>744.08</v>
      </c>
    </row>
    <row r="307" spans="1:10" ht="51" x14ac:dyDescent="0.2">
      <c r="A307" s="53" t="s">
        <v>263</v>
      </c>
      <c r="B307" s="132" t="s">
        <v>213</v>
      </c>
      <c r="C307" s="132" t="s">
        <v>170</v>
      </c>
      <c r="D307" s="132" t="s">
        <v>22</v>
      </c>
      <c r="E307" s="132"/>
      <c r="F307" s="132"/>
      <c r="G307" s="133" t="e">
        <f>G308</f>
        <v>#REF!</v>
      </c>
      <c r="H307" s="159">
        <f>H308</f>
        <v>565</v>
      </c>
      <c r="I307" s="134">
        <f>I308</f>
        <v>94.08</v>
      </c>
      <c r="J307" s="134">
        <f>H307+I307</f>
        <v>659.08</v>
      </c>
    </row>
    <row r="308" spans="1:10" ht="38.25" x14ac:dyDescent="0.2">
      <c r="A308" s="53" t="s">
        <v>264</v>
      </c>
      <c r="B308" s="132" t="s">
        <v>213</v>
      </c>
      <c r="C308" s="132" t="s">
        <v>170</v>
      </c>
      <c r="D308" s="132" t="s">
        <v>22</v>
      </c>
      <c r="E308" s="132" t="s">
        <v>265</v>
      </c>
      <c r="F308" s="132"/>
      <c r="G308" s="133" t="e">
        <f>#REF!</f>
        <v>#REF!</v>
      </c>
      <c r="H308" s="159">
        <f t="shared" ref="H308:J308" si="111">H309+H310</f>
        <v>565</v>
      </c>
      <c r="I308" s="159">
        <f t="shared" si="111"/>
        <v>94.08</v>
      </c>
      <c r="J308" s="159">
        <f t="shared" si="111"/>
        <v>659.08</v>
      </c>
    </row>
    <row r="309" spans="1:10" ht="38.25" x14ac:dyDescent="0.2">
      <c r="A309" s="98" t="s">
        <v>97</v>
      </c>
      <c r="B309" s="132" t="s">
        <v>213</v>
      </c>
      <c r="C309" s="132" t="s">
        <v>170</v>
      </c>
      <c r="D309" s="132" t="s">
        <v>22</v>
      </c>
      <c r="E309" s="132" t="s">
        <v>266</v>
      </c>
      <c r="F309" s="132" t="s">
        <v>98</v>
      </c>
      <c r="G309" s="133"/>
      <c r="H309" s="159">
        <v>490</v>
      </c>
      <c r="I309" s="134">
        <v>94.08</v>
      </c>
      <c r="J309" s="134">
        <f>H309+I309</f>
        <v>584.08000000000004</v>
      </c>
    </row>
    <row r="310" spans="1:10" ht="38.25" x14ac:dyDescent="0.2">
      <c r="A310" s="95" t="s">
        <v>103</v>
      </c>
      <c r="B310" s="132" t="s">
        <v>213</v>
      </c>
      <c r="C310" s="132" t="s">
        <v>170</v>
      </c>
      <c r="D310" s="132" t="s">
        <v>22</v>
      </c>
      <c r="E310" s="132" t="s">
        <v>266</v>
      </c>
      <c r="F310" s="132" t="s">
        <v>104</v>
      </c>
      <c r="G310" s="133"/>
      <c r="H310" s="159">
        <v>75</v>
      </c>
      <c r="I310" s="134"/>
      <c r="J310" s="134">
        <f>H310+I310</f>
        <v>75</v>
      </c>
    </row>
    <row r="311" spans="1:10" ht="38.25" x14ac:dyDescent="0.2">
      <c r="A311" s="107" t="s">
        <v>267</v>
      </c>
      <c r="B311" s="132" t="s">
        <v>213</v>
      </c>
      <c r="C311" s="132" t="s">
        <v>170</v>
      </c>
      <c r="D311" s="132" t="s">
        <v>197</v>
      </c>
      <c r="E311" s="132"/>
      <c r="F311" s="132"/>
      <c r="G311" s="133"/>
      <c r="H311" s="159">
        <f t="shared" ref="H311:J311" si="112">H319+H312</f>
        <v>25</v>
      </c>
      <c r="I311" s="159">
        <f t="shared" si="112"/>
        <v>60</v>
      </c>
      <c r="J311" s="159">
        <f t="shared" si="112"/>
        <v>85</v>
      </c>
    </row>
    <row r="312" spans="1:10" ht="12.75" x14ac:dyDescent="0.2">
      <c r="A312" s="95" t="s">
        <v>479</v>
      </c>
      <c r="B312" s="132" t="s">
        <v>213</v>
      </c>
      <c r="C312" s="132" t="s">
        <v>170</v>
      </c>
      <c r="D312" s="132" t="s">
        <v>197</v>
      </c>
      <c r="E312" s="132" t="s">
        <v>78</v>
      </c>
      <c r="F312" s="132"/>
      <c r="G312" s="133"/>
      <c r="H312" s="159">
        <f>H313+H315+H317</f>
        <v>0</v>
      </c>
      <c r="I312" s="159">
        <f t="shared" ref="I312:J312" si="113">I313+I315+I317</f>
        <v>85</v>
      </c>
      <c r="J312" s="159">
        <f t="shared" si="113"/>
        <v>85</v>
      </c>
    </row>
    <row r="313" spans="1:10" ht="63.75" x14ac:dyDescent="0.2">
      <c r="A313" s="195" t="s">
        <v>526</v>
      </c>
      <c r="B313" s="132" t="s">
        <v>213</v>
      </c>
      <c r="C313" s="132" t="s">
        <v>170</v>
      </c>
      <c r="D313" s="132" t="s">
        <v>197</v>
      </c>
      <c r="E313" s="132" t="s">
        <v>583</v>
      </c>
      <c r="F313" s="132"/>
      <c r="G313" s="133"/>
      <c r="H313" s="159">
        <f>H314</f>
        <v>0</v>
      </c>
      <c r="I313" s="159">
        <f>I314</f>
        <v>20</v>
      </c>
      <c r="J313" s="134">
        <f t="shared" ref="J313:J318" si="114">H313+I313</f>
        <v>20</v>
      </c>
    </row>
    <row r="314" spans="1:10" ht="38.25" x14ac:dyDescent="0.2">
      <c r="A314" s="95" t="s">
        <v>103</v>
      </c>
      <c r="B314" s="132" t="s">
        <v>213</v>
      </c>
      <c r="C314" s="132" t="s">
        <v>170</v>
      </c>
      <c r="D314" s="132" t="s">
        <v>197</v>
      </c>
      <c r="E314" s="132" t="s">
        <v>583</v>
      </c>
      <c r="F314" s="132" t="s">
        <v>104</v>
      </c>
      <c r="G314" s="133"/>
      <c r="H314" s="159"/>
      <c r="I314" s="159">
        <v>20</v>
      </c>
      <c r="J314" s="134">
        <f t="shared" si="114"/>
        <v>20</v>
      </c>
    </row>
    <row r="315" spans="1:10" ht="51" x14ac:dyDescent="0.2">
      <c r="A315" s="195" t="s">
        <v>527</v>
      </c>
      <c r="B315" s="132" t="s">
        <v>213</v>
      </c>
      <c r="C315" s="132" t="s">
        <v>170</v>
      </c>
      <c r="D315" s="132" t="s">
        <v>197</v>
      </c>
      <c r="E315" s="132" t="s">
        <v>530</v>
      </c>
      <c r="F315" s="132"/>
      <c r="G315" s="133"/>
      <c r="H315" s="159">
        <f>H316</f>
        <v>0</v>
      </c>
      <c r="I315" s="159">
        <f>I316</f>
        <v>15</v>
      </c>
      <c r="J315" s="134">
        <f t="shared" si="114"/>
        <v>15</v>
      </c>
    </row>
    <row r="316" spans="1:10" ht="38.25" x14ac:dyDescent="0.2">
      <c r="A316" s="95" t="s">
        <v>103</v>
      </c>
      <c r="B316" s="132" t="s">
        <v>213</v>
      </c>
      <c r="C316" s="132" t="s">
        <v>170</v>
      </c>
      <c r="D316" s="132" t="s">
        <v>197</v>
      </c>
      <c r="E316" s="132" t="s">
        <v>530</v>
      </c>
      <c r="F316" s="132" t="s">
        <v>104</v>
      </c>
      <c r="G316" s="133"/>
      <c r="H316" s="159"/>
      <c r="I316" s="159">
        <v>15</v>
      </c>
      <c r="J316" s="134">
        <f t="shared" si="114"/>
        <v>15</v>
      </c>
    </row>
    <row r="317" spans="1:10" s="22" customFormat="1" ht="38.25" x14ac:dyDescent="0.2">
      <c r="A317" s="195" t="s">
        <v>528</v>
      </c>
      <c r="B317" s="132" t="s">
        <v>213</v>
      </c>
      <c r="C317" s="132" t="s">
        <v>170</v>
      </c>
      <c r="D317" s="132" t="s">
        <v>197</v>
      </c>
      <c r="E317" s="132" t="s">
        <v>529</v>
      </c>
      <c r="F317" s="132"/>
      <c r="G317" s="133"/>
      <c r="H317" s="159">
        <f>H318</f>
        <v>0</v>
      </c>
      <c r="I317" s="159">
        <f>I318</f>
        <v>50</v>
      </c>
      <c r="J317" s="134">
        <f t="shared" si="114"/>
        <v>50</v>
      </c>
    </row>
    <row r="318" spans="1:10" s="22" customFormat="1" ht="38.25" x14ac:dyDescent="0.2">
      <c r="A318" s="95" t="s">
        <v>103</v>
      </c>
      <c r="B318" s="132" t="s">
        <v>213</v>
      </c>
      <c r="C318" s="132" t="s">
        <v>170</v>
      </c>
      <c r="D318" s="132" t="s">
        <v>197</v>
      </c>
      <c r="E318" s="132" t="s">
        <v>529</v>
      </c>
      <c r="F318" s="132" t="s">
        <v>104</v>
      </c>
      <c r="G318" s="133"/>
      <c r="H318" s="159"/>
      <c r="I318" s="159">
        <v>50</v>
      </c>
      <c r="J318" s="134">
        <f t="shared" si="114"/>
        <v>50</v>
      </c>
    </row>
    <row r="319" spans="1:10" s="22" customFormat="1" ht="12.75" x14ac:dyDescent="0.2">
      <c r="A319" s="53" t="s">
        <v>77</v>
      </c>
      <c r="B319" s="132" t="s">
        <v>213</v>
      </c>
      <c r="C319" s="132" t="s">
        <v>170</v>
      </c>
      <c r="D319" s="132" t="s">
        <v>197</v>
      </c>
      <c r="E319" s="132" t="s">
        <v>78</v>
      </c>
      <c r="F319" s="132"/>
      <c r="G319" s="133"/>
      <c r="H319" s="159">
        <f>H320+H322+H324</f>
        <v>25</v>
      </c>
      <c r="I319" s="159">
        <f t="shared" ref="I319:J319" si="115">I320+I322+I324</f>
        <v>-25</v>
      </c>
      <c r="J319" s="159">
        <f t="shared" si="115"/>
        <v>0</v>
      </c>
    </row>
    <row r="320" spans="1:10" s="22" customFormat="1" ht="63.75" x14ac:dyDescent="0.2">
      <c r="A320" s="106" t="s">
        <v>268</v>
      </c>
      <c r="B320" s="132" t="s">
        <v>213</v>
      </c>
      <c r="C320" s="132" t="s">
        <v>170</v>
      </c>
      <c r="D320" s="132" t="s">
        <v>197</v>
      </c>
      <c r="E320" s="132" t="s">
        <v>269</v>
      </c>
      <c r="F320" s="132"/>
      <c r="G320" s="133"/>
      <c r="H320" s="159">
        <f>H321</f>
        <v>15</v>
      </c>
      <c r="I320" s="159">
        <f>I321</f>
        <v>-15</v>
      </c>
      <c r="J320" s="134">
        <f>H320+I320</f>
        <v>0</v>
      </c>
    </row>
    <row r="321" spans="1:10" ht="38.25" x14ac:dyDescent="0.2">
      <c r="A321" s="95" t="s">
        <v>103</v>
      </c>
      <c r="B321" s="132" t="s">
        <v>213</v>
      </c>
      <c r="C321" s="132" t="s">
        <v>170</v>
      </c>
      <c r="D321" s="132" t="s">
        <v>197</v>
      </c>
      <c r="E321" s="132" t="s">
        <v>269</v>
      </c>
      <c r="F321" s="132" t="s">
        <v>104</v>
      </c>
      <c r="G321" s="133"/>
      <c r="H321" s="159">
        <v>15</v>
      </c>
      <c r="I321" s="159">
        <v>-15</v>
      </c>
      <c r="J321" s="134">
        <f>H321+I321</f>
        <v>0</v>
      </c>
    </row>
    <row r="322" spans="1:10" ht="38.25" x14ac:dyDescent="0.2">
      <c r="A322" s="57" t="s">
        <v>270</v>
      </c>
      <c r="B322" s="132" t="s">
        <v>213</v>
      </c>
      <c r="C322" s="132" t="s">
        <v>170</v>
      </c>
      <c r="D322" s="132" t="s">
        <v>197</v>
      </c>
      <c r="E322" s="132" t="s">
        <v>271</v>
      </c>
      <c r="F322" s="132"/>
      <c r="G322" s="133"/>
      <c r="H322" s="159">
        <f>H323</f>
        <v>10</v>
      </c>
      <c r="I322" s="159">
        <f>I323</f>
        <v>-10</v>
      </c>
      <c r="J322" s="134">
        <f>H322+I322</f>
        <v>0</v>
      </c>
    </row>
    <row r="323" spans="1:10" ht="38.25" x14ac:dyDescent="0.2">
      <c r="A323" s="95" t="s">
        <v>103</v>
      </c>
      <c r="B323" s="132" t="s">
        <v>213</v>
      </c>
      <c r="C323" s="132" t="s">
        <v>170</v>
      </c>
      <c r="D323" s="132" t="s">
        <v>197</v>
      </c>
      <c r="E323" s="132" t="s">
        <v>271</v>
      </c>
      <c r="F323" s="132" t="s">
        <v>104</v>
      </c>
      <c r="G323" s="133"/>
      <c r="H323" s="159">
        <v>10</v>
      </c>
      <c r="I323" s="134">
        <v>-10</v>
      </c>
      <c r="J323" s="134">
        <f>H323+I323</f>
        <v>0</v>
      </c>
    </row>
    <row r="324" spans="1:10" ht="51" x14ac:dyDescent="0.2">
      <c r="A324" s="201" t="s">
        <v>272</v>
      </c>
      <c r="B324" s="132" t="s">
        <v>213</v>
      </c>
      <c r="C324" s="132" t="s">
        <v>170</v>
      </c>
      <c r="D324" s="132" t="s">
        <v>197</v>
      </c>
      <c r="E324" s="132" t="s">
        <v>273</v>
      </c>
      <c r="F324" s="132"/>
      <c r="G324" s="133"/>
      <c r="H324" s="159">
        <f>H325</f>
        <v>0</v>
      </c>
      <c r="I324" s="159">
        <f t="shared" ref="I324:J324" si="116">I325</f>
        <v>0</v>
      </c>
      <c r="J324" s="159">
        <f t="shared" si="116"/>
        <v>0</v>
      </c>
    </row>
    <row r="325" spans="1:10" ht="38.25" x14ac:dyDescent="0.2">
      <c r="A325" s="95" t="s">
        <v>103</v>
      </c>
      <c r="B325" s="132" t="s">
        <v>213</v>
      </c>
      <c r="C325" s="132" t="s">
        <v>170</v>
      </c>
      <c r="D325" s="132" t="s">
        <v>197</v>
      </c>
      <c r="E325" s="132" t="s">
        <v>273</v>
      </c>
      <c r="F325" s="132" t="s">
        <v>104</v>
      </c>
      <c r="G325" s="133"/>
      <c r="H325" s="159"/>
      <c r="I325" s="134"/>
      <c r="J325" s="134">
        <f>H325+I325</f>
        <v>0</v>
      </c>
    </row>
    <row r="326" spans="1:10" ht="12.75" x14ac:dyDescent="0.2">
      <c r="A326" s="53" t="s">
        <v>181</v>
      </c>
      <c r="B326" s="132" t="s">
        <v>213</v>
      </c>
      <c r="C326" s="132" t="s">
        <v>114</v>
      </c>
      <c r="D326" s="132"/>
      <c r="E326" s="132"/>
      <c r="F326" s="132"/>
      <c r="G326" s="133" t="e">
        <f>G327+G334+#REF!</f>
        <v>#REF!</v>
      </c>
      <c r="H326" s="159">
        <f>H327+H334</f>
        <v>2387.11</v>
      </c>
      <c r="I326" s="159">
        <f t="shared" ref="I326:J326" si="117">I327+I334</f>
        <v>-33.350000000000136</v>
      </c>
      <c r="J326" s="159">
        <f t="shared" si="117"/>
        <v>2353.7600000000002</v>
      </c>
    </row>
    <row r="327" spans="1:10" ht="12.75" x14ac:dyDescent="0.2">
      <c r="A327" s="53" t="s">
        <v>274</v>
      </c>
      <c r="B327" s="132" t="s">
        <v>213</v>
      </c>
      <c r="C327" s="132" t="s">
        <v>114</v>
      </c>
      <c r="D327" s="132" t="s">
        <v>80</v>
      </c>
      <c r="E327" s="132"/>
      <c r="F327" s="132"/>
      <c r="G327" s="133" t="e">
        <f>G332</f>
        <v>#REF!</v>
      </c>
      <c r="H327" s="159">
        <f>H331+H328</f>
        <v>660</v>
      </c>
      <c r="I327" s="159">
        <f t="shared" ref="I327:J327" si="118">I331+I328</f>
        <v>-10</v>
      </c>
      <c r="J327" s="159">
        <f t="shared" si="118"/>
        <v>650</v>
      </c>
    </row>
    <row r="328" spans="1:10" ht="12.75" x14ac:dyDescent="0.2">
      <c r="A328" s="95" t="s">
        <v>479</v>
      </c>
      <c r="B328" s="132" t="s">
        <v>213</v>
      </c>
      <c r="C328" s="132" t="s">
        <v>114</v>
      </c>
      <c r="D328" s="132" t="s">
        <v>80</v>
      </c>
      <c r="E328" s="132" t="s">
        <v>78</v>
      </c>
      <c r="F328" s="132"/>
      <c r="G328" s="133"/>
      <c r="H328" s="159">
        <f>H329</f>
        <v>0</v>
      </c>
      <c r="I328" s="159">
        <f t="shared" ref="I328:J329" si="119">I329</f>
        <v>650</v>
      </c>
      <c r="J328" s="159">
        <f t="shared" si="119"/>
        <v>650</v>
      </c>
    </row>
    <row r="329" spans="1:10" ht="38.25" x14ac:dyDescent="0.2">
      <c r="A329" s="195" t="s">
        <v>514</v>
      </c>
      <c r="B329" s="132" t="s">
        <v>213</v>
      </c>
      <c r="C329" s="132" t="s">
        <v>114</v>
      </c>
      <c r="D329" s="132" t="s">
        <v>80</v>
      </c>
      <c r="E329" s="132" t="s">
        <v>515</v>
      </c>
      <c r="F329" s="132"/>
      <c r="G329" s="133"/>
      <c r="H329" s="159">
        <f>H330</f>
        <v>0</v>
      </c>
      <c r="I329" s="159">
        <f>I330</f>
        <v>650</v>
      </c>
      <c r="J329" s="159">
        <f t="shared" si="119"/>
        <v>650</v>
      </c>
    </row>
    <row r="330" spans="1:10" ht="38.25" x14ac:dyDescent="0.2">
      <c r="A330" s="95" t="s">
        <v>103</v>
      </c>
      <c r="B330" s="132" t="s">
        <v>213</v>
      </c>
      <c r="C330" s="132" t="s">
        <v>114</v>
      </c>
      <c r="D330" s="132" t="s">
        <v>80</v>
      </c>
      <c r="E330" s="132" t="s">
        <v>515</v>
      </c>
      <c r="F330" s="132" t="s">
        <v>104</v>
      </c>
      <c r="G330" s="133"/>
      <c r="H330" s="159"/>
      <c r="I330" s="159">
        <v>650</v>
      </c>
      <c r="J330" s="134">
        <f>H330+I330</f>
        <v>650</v>
      </c>
    </row>
    <row r="331" spans="1:10" ht="12.75" x14ac:dyDescent="0.2">
      <c r="A331" s="53" t="s">
        <v>77</v>
      </c>
      <c r="B331" s="132" t="s">
        <v>213</v>
      </c>
      <c r="C331" s="132" t="s">
        <v>114</v>
      </c>
      <c r="D331" s="132" t="s">
        <v>80</v>
      </c>
      <c r="E331" s="132" t="s">
        <v>78</v>
      </c>
      <c r="F331" s="132"/>
      <c r="G331" s="133"/>
      <c r="H331" s="159">
        <f>H332</f>
        <v>660</v>
      </c>
      <c r="I331" s="159">
        <f>I332</f>
        <v>-660</v>
      </c>
      <c r="J331" s="134">
        <f>H331+I331</f>
        <v>0</v>
      </c>
    </row>
    <row r="332" spans="1:10" s="23" customFormat="1" ht="38.25" x14ac:dyDescent="0.2">
      <c r="A332" s="53" t="s">
        <v>275</v>
      </c>
      <c r="B332" s="132" t="s">
        <v>213</v>
      </c>
      <c r="C332" s="132" t="s">
        <v>114</v>
      </c>
      <c r="D332" s="132" t="s">
        <v>80</v>
      </c>
      <c r="E332" s="132" t="s">
        <v>276</v>
      </c>
      <c r="F332" s="132"/>
      <c r="G332" s="133" t="e">
        <f>#REF!</f>
        <v>#REF!</v>
      </c>
      <c r="H332" s="134">
        <f>H333</f>
        <v>660</v>
      </c>
      <c r="I332" s="134">
        <f t="shared" ref="I332:J332" si="120">I333</f>
        <v>-660</v>
      </c>
      <c r="J332" s="134">
        <f t="shared" si="120"/>
        <v>0</v>
      </c>
    </row>
    <row r="333" spans="1:10" s="23" customFormat="1" ht="38.25" x14ac:dyDescent="0.2">
      <c r="A333" s="95" t="s">
        <v>103</v>
      </c>
      <c r="B333" s="132" t="s">
        <v>213</v>
      </c>
      <c r="C333" s="132" t="s">
        <v>114</v>
      </c>
      <c r="D333" s="132" t="s">
        <v>80</v>
      </c>
      <c r="E333" s="132" t="s">
        <v>276</v>
      </c>
      <c r="F333" s="132" t="s">
        <v>104</v>
      </c>
      <c r="G333" s="133"/>
      <c r="H333" s="159">
        <v>660</v>
      </c>
      <c r="I333" s="134">
        <v>-660</v>
      </c>
      <c r="J333" s="134">
        <f>H333+I333</f>
        <v>0</v>
      </c>
    </row>
    <row r="334" spans="1:10" s="23" customFormat="1" ht="25.5" x14ac:dyDescent="0.2">
      <c r="A334" s="53" t="s">
        <v>277</v>
      </c>
      <c r="B334" s="132" t="s">
        <v>213</v>
      </c>
      <c r="C334" s="132" t="s">
        <v>114</v>
      </c>
      <c r="D334" s="132" t="s">
        <v>183</v>
      </c>
      <c r="E334" s="132"/>
      <c r="F334" s="132"/>
      <c r="G334" s="133" t="e">
        <f>#REF!+G346+#REF!</f>
        <v>#REF!</v>
      </c>
      <c r="H334" s="159">
        <f>H346+H344+H335</f>
        <v>1727.1100000000001</v>
      </c>
      <c r="I334" s="159">
        <f t="shared" ref="I334:J334" si="121">I346+I344+I335</f>
        <v>-23.350000000000136</v>
      </c>
      <c r="J334" s="159">
        <f t="shared" si="121"/>
        <v>1703.76</v>
      </c>
    </row>
    <row r="335" spans="1:10" s="23" customFormat="1" ht="12.75" x14ac:dyDescent="0.2">
      <c r="A335" s="95" t="s">
        <v>479</v>
      </c>
      <c r="B335" s="132" t="s">
        <v>213</v>
      </c>
      <c r="C335" s="132" t="s">
        <v>114</v>
      </c>
      <c r="D335" s="132" t="s">
        <v>183</v>
      </c>
      <c r="E335" s="132" t="s">
        <v>78</v>
      </c>
      <c r="F335" s="132"/>
      <c r="G335" s="133"/>
      <c r="H335" s="159">
        <f>H336+H338+H340</f>
        <v>0</v>
      </c>
      <c r="I335" s="159">
        <f t="shared" ref="I335:J335" si="122">I336+I338+I340</f>
        <v>1703.76</v>
      </c>
      <c r="J335" s="159">
        <f t="shared" si="122"/>
        <v>1703.76</v>
      </c>
    </row>
    <row r="336" spans="1:10" ht="38.25" x14ac:dyDescent="0.2">
      <c r="A336" s="195" t="s">
        <v>531</v>
      </c>
      <c r="B336" s="132" t="s">
        <v>213</v>
      </c>
      <c r="C336" s="132" t="s">
        <v>114</v>
      </c>
      <c r="D336" s="132" t="s">
        <v>183</v>
      </c>
      <c r="E336" s="132" t="s">
        <v>533</v>
      </c>
      <c r="F336" s="132"/>
      <c r="G336" s="133"/>
      <c r="H336" s="159">
        <f>H337</f>
        <v>0</v>
      </c>
      <c r="I336" s="159">
        <f t="shared" ref="I336:J336" si="123">I337</f>
        <v>100</v>
      </c>
      <c r="J336" s="159">
        <f t="shared" si="123"/>
        <v>100</v>
      </c>
    </row>
    <row r="337" spans="1:10" ht="38.25" x14ac:dyDescent="0.2">
      <c r="A337" s="95" t="s">
        <v>103</v>
      </c>
      <c r="B337" s="132" t="s">
        <v>213</v>
      </c>
      <c r="C337" s="132" t="s">
        <v>114</v>
      </c>
      <c r="D337" s="132" t="s">
        <v>183</v>
      </c>
      <c r="E337" s="132" t="s">
        <v>533</v>
      </c>
      <c r="F337" s="132" t="s">
        <v>104</v>
      </c>
      <c r="G337" s="133"/>
      <c r="H337" s="159"/>
      <c r="I337" s="159">
        <v>100</v>
      </c>
      <c r="J337" s="159">
        <f>H337+I337</f>
        <v>100</v>
      </c>
    </row>
    <row r="338" spans="1:10" ht="51" x14ac:dyDescent="0.2">
      <c r="A338" s="195" t="s">
        <v>532</v>
      </c>
      <c r="B338" s="132" t="s">
        <v>213</v>
      </c>
      <c r="C338" s="132" t="s">
        <v>114</v>
      </c>
      <c r="D338" s="132" t="s">
        <v>183</v>
      </c>
      <c r="E338" s="132" t="s">
        <v>534</v>
      </c>
      <c r="F338" s="132"/>
      <c r="G338" s="133"/>
      <c r="H338" s="159">
        <f>H339</f>
        <v>0</v>
      </c>
      <c r="I338" s="159">
        <f t="shared" ref="I338:J338" si="124">I339</f>
        <v>200</v>
      </c>
      <c r="J338" s="159">
        <f t="shared" si="124"/>
        <v>200</v>
      </c>
    </row>
    <row r="339" spans="1:10" ht="38.25" x14ac:dyDescent="0.2">
      <c r="A339" s="95" t="s">
        <v>103</v>
      </c>
      <c r="B339" s="132" t="s">
        <v>213</v>
      </c>
      <c r="C339" s="132" t="s">
        <v>114</v>
      </c>
      <c r="D339" s="132" t="s">
        <v>183</v>
      </c>
      <c r="E339" s="132" t="s">
        <v>534</v>
      </c>
      <c r="F339" s="132" t="s">
        <v>104</v>
      </c>
      <c r="G339" s="133"/>
      <c r="H339" s="159"/>
      <c r="I339" s="159">
        <v>200</v>
      </c>
      <c r="J339" s="159">
        <f>H339+I339</f>
        <v>200</v>
      </c>
    </row>
    <row r="340" spans="1:10" ht="25.5" x14ac:dyDescent="0.2">
      <c r="A340" s="202" t="s">
        <v>517</v>
      </c>
      <c r="B340" s="132" t="s">
        <v>213</v>
      </c>
      <c r="C340" s="132" t="s">
        <v>114</v>
      </c>
      <c r="D340" s="132" t="s">
        <v>183</v>
      </c>
      <c r="E340" s="132" t="s">
        <v>516</v>
      </c>
      <c r="F340" s="132"/>
      <c r="G340" s="133"/>
      <c r="H340" s="159">
        <f>H341</f>
        <v>0</v>
      </c>
      <c r="I340" s="159">
        <f t="shared" ref="I340:J340" si="125">I341</f>
        <v>1403.76</v>
      </c>
      <c r="J340" s="159">
        <f t="shared" si="125"/>
        <v>1403.76</v>
      </c>
    </row>
    <row r="341" spans="1:10" ht="25.5" x14ac:dyDescent="0.2">
      <c r="A341" s="195" t="s">
        <v>535</v>
      </c>
      <c r="B341" s="132" t="s">
        <v>213</v>
      </c>
      <c r="C341" s="132" t="s">
        <v>114</v>
      </c>
      <c r="D341" s="132" t="s">
        <v>183</v>
      </c>
      <c r="E341" s="132" t="s">
        <v>536</v>
      </c>
      <c r="F341" s="132"/>
      <c r="G341" s="133"/>
      <c r="H341" s="159">
        <f>H342+H343</f>
        <v>0</v>
      </c>
      <c r="I341" s="159">
        <f t="shared" ref="I341:J341" si="126">I342+I343</f>
        <v>1403.76</v>
      </c>
      <c r="J341" s="159">
        <f t="shared" si="126"/>
        <v>1403.76</v>
      </c>
    </row>
    <row r="342" spans="1:10" ht="63.75" x14ac:dyDescent="0.2">
      <c r="A342" s="95" t="s">
        <v>51</v>
      </c>
      <c r="B342" s="132" t="s">
        <v>213</v>
      </c>
      <c r="C342" s="132" t="s">
        <v>114</v>
      </c>
      <c r="D342" s="132" t="s">
        <v>183</v>
      </c>
      <c r="E342" s="132" t="s">
        <v>536</v>
      </c>
      <c r="F342" s="132" t="s">
        <v>52</v>
      </c>
      <c r="G342" s="133"/>
      <c r="H342" s="159"/>
      <c r="I342" s="159">
        <v>1403.76</v>
      </c>
      <c r="J342" s="159">
        <f>H342+I342</f>
        <v>1403.76</v>
      </c>
    </row>
    <row r="343" spans="1:10" ht="25.5" x14ac:dyDescent="0.2">
      <c r="A343" s="95" t="s">
        <v>57</v>
      </c>
      <c r="B343" s="132" t="s">
        <v>213</v>
      </c>
      <c r="C343" s="132" t="s">
        <v>114</v>
      </c>
      <c r="D343" s="132" t="s">
        <v>183</v>
      </c>
      <c r="E343" s="132" t="s">
        <v>536</v>
      </c>
      <c r="F343" s="132" t="s">
        <v>58</v>
      </c>
      <c r="G343" s="133"/>
      <c r="H343" s="159"/>
      <c r="I343" s="159"/>
      <c r="J343" s="159">
        <f>H343+I343</f>
        <v>0</v>
      </c>
    </row>
    <row r="344" spans="1:10" ht="12.75" x14ac:dyDescent="0.2">
      <c r="A344" s="57" t="s">
        <v>278</v>
      </c>
      <c r="B344" s="132" t="s">
        <v>213</v>
      </c>
      <c r="C344" s="132" t="s">
        <v>114</v>
      </c>
      <c r="D344" s="132" t="s">
        <v>183</v>
      </c>
      <c r="E344" s="132" t="s">
        <v>279</v>
      </c>
      <c r="F344" s="132"/>
      <c r="G344" s="133"/>
      <c r="H344" s="159">
        <f>H345</f>
        <v>1051.71</v>
      </c>
      <c r="I344" s="159">
        <f>I345</f>
        <v>-1051.71</v>
      </c>
      <c r="J344" s="134">
        <f>H344+I344</f>
        <v>0</v>
      </c>
    </row>
    <row r="345" spans="1:10" ht="63.75" x14ac:dyDescent="0.2">
      <c r="A345" s="95" t="s">
        <v>51</v>
      </c>
      <c r="B345" s="132" t="s">
        <v>213</v>
      </c>
      <c r="C345" s="132" t="s">
        <v>114</v>
      </c>
      <c r="D345" s="132" t="s">
        <v>183</v>
      </c>
      <c r="E345" s="132" t="s">
        <v>279</v>
      </c>
      <c r="F345" s="132" t="s">
        <v>52</v>
      </c>
      <c r="G345" s="133"/>
      <c r="H345" s="159">
        <v>1051.71</v>
      </c>
      <c r="I345" s="134">
        <v>-1051.71</v>
      </c>
      <c r="J345" s="134">
        <f>H345+I345</f>
        <v>0</v>
      </c>
    </row>
    <row r="346" spans="1:10" ht="25.5" x14ac:dyDescent="0.2">
      <c r="A346" s="53" t="s">
        <v>280</v>
      </c>
      <c r="B346" s="132" t="s">
        <v>213</v>
      </c>
      <c r="C346" s="132" t="s">
        <v>114</v>
      </c>
      <c r="D346" s="132" t="s">
        <v>183</v>
      </c>
      <c r="E346" s="132" t="s">
        <v>281</v>
      </c>
      <c r="F346" s="132"/>
      <c r="G346" s="133" t="e">
        <f>G347</f>
        <v>#REF!</v>
      </c>
      <c r="H346" s="159">
        <f>H347</f>
        <v>675.4</v>
      </c>
      <c r="I346" s="159">
        <f t="shared" ref="I346:J347" si="127">I347</f>
        <v>-675.4</v>
      </c>
      <c r="J346" s="159">
        <f t="shared" si="127"/>
        <v>0</v>
      </c>
    </row>
    <row r="347" spans="1:10" ht="25.5" x14ac:dyDescent="0.2">
      <c r="A347" s="53" t="s">
        <v>282</v>
      </c>
      <c r="B347" s="132" t="s">
        <v>213</v>
      </c>
      <c r="C347" s="132" t="s">
        <v>114</v>
      </c>
      <c r="D347" s="132" t="s">
        <v>183</v>
      </c>
      <c r="E347" s="132" t="s">
        <v>283</v>
      </c>
      <c r="F347" s="132"/>
      <c r="G347" s="133" t="e">
        <f>#REF!</f>
        <v>#REF!</v>
      </c>
      <c r="H347" s="134">
        <f>H348</f>
        <v>675.4</v>
      </c>
      <c r="I347" s="134">
        <f t="shared" si="127"/>
        <v>-675.4</v>
      </c>
      <c r="J347" s="134">
        <f t="shared" si="127"/>
        <v>0</v>
      </c>
    </row>
    <row r="348" spans="1:10" ht="38.25" x14ac:dyDescent="0.2">
      <c r="A348" s="95" t="s">
        <v>103</v>
      </c>
      <c r="B348" s="132" t="s">
        <v>213</v>
      </c>
      <c r="C348" s="132" t="s">
        <v>114</v>
      </c>
      <c r="D348" s="132" t="s">
        <v>183</v>
      </c>
      <c r="E348" s="132" t="s">
        <v>283</v>
      </c>
      <c r="F348" s="132" t="s">
        <v>104</v>
      </c>
      <c r="G348" s="133"/>
      <c r="H348" s="159">
        <v>675.4</v>
      </c>
      <c r="I348" s="134">
        <v>-675.4</v>
      </c>
      <c r="J348" s="134">
        <f>H348+I348</f>
        <v>0</v>
      </c>
    </row>
    <row r="349" spans="1:10" ht="12.75" x14ac:dyDescent="0.2">
      <c r="A349" s="53" t="s">
        <v>284</v>
      </c>
      <c r="B349" s="132" t="s">
        <v>213</v>
      </c>
      <c r="C349" s="132" t="s">
        <v>80</v>
      </c>
      <c r="D349" s="132"/>
      <c r="E349" s="132"/>
      <c r="F349" s="132"/>
      <c r="G349" s="133" t="e">
        <f>#REF!+G355+#REF!+#REF!</f>
        <v>#REF!</v>
      </c>
      <c r="H349" s="134">
        <f>H355+H375+H350</f>
        <v>1582.15</v>
      </c>
      <c r="I349" s="134">
        <f>I355+I375+I350</f>
        <v>2749.09</v>
      </c>
      <c r="J349" s="134">
        <f>J355+J375+J350</f>
        <v>4331.24</v>
      </c>
    </row>
    <row r="350" spans="1:10" ht="12.75" x14ac:dyDescent="0.2">
      <c r="A350" s="53" t="s">
        <v>432</v>
      </c>
      <c r="B350" s="132" t="s">
        <v>213</v>
      </c>
      <c r="C350" s="132" t="s">
        <v>80</v>
      </c>
      <c r="D350" s="132" t="s">
        <v>144</v>
      </c>
      <c r="E350" s="132"/>
      <c r="F350" s="132"/>
      <c r="G350" s="133"/>
      <c r="H350" s="134">
        <f>H351</f>
        <v>0</v>
      </c>
      <c r="I350" s="134">
        <f t="shared" ref="I350:J353" si="128">I351</f>
        <v>1500</v>
      </c>
      <c r="J350" s="134">
        <f t="shared" si="128"/>
        <v>1500</v>
      </c>
    </row>
    <row r="351" spans="1:10" ht="12.75" x14ac:dyDescent="0.2">
      <c r="A351" s="95" t="s">
        <v>479</v>
      </c>
      <c r="B351" s="132" t="s">
        <v>213</v>
      </c>
      <c r="C351" s="132" t="s">
        <v>80</v>
      </c>
      <c r="D351" s="132" t="s">
        <v>144</v>
      </c>
      <c r="E351" s="132" t="s">
        <v>78</v>
      </c>
      <c r="F351" s="132"/>
      <c r="G351" s="133"/>
      <c r="H351" s="134">
        <f>H352</f>
        <v>0</v>
      </c>
      <c r="I351" s="134">
        <f t="shared" si="128"/>
        <v>1500</v>
      </c>
      <c r="J351" s="134">
        <f t="shared" si="128"/>
        <v>1500</v>
      </c>
    </row>
    <row r="352" spans="1:10" ht="51" x14ac:dyDescent="0.2">
      <c r="A352" s="195" t="s">
        <v>496</v>
      </c>
      <c r="B352" s="132" t="s">
        <v>213</v>
      </c>
      <c r="C352" s="132" t="s">
        <v>80</v>
      </c>
      <c r="D352" s="132" t="s">
        <v>144</v>
      </c>
      <c r="E352" s="132" t="s">
        <v>498</v>
      </c>
      <c r="F352" s="132"/>
      <c r="G352" s="133"/>
      <c r="H352" s="134">
        <f>H353</f>
        <v>0</v>
      </c>
      <c r="I352" s="134">
        <f t="shared" si="128"/>
        <v>1500</v>
      </c>
      <c r="J352" s="134">
        <f t="shared" si="128"/>
        <v>1500</v>
      </c>
    </row>
    <row r="353" spans="1:11" ht="12.75" x14ac:dyDescent="0.2">
      <c r="A353" s="203" t="s">
        <v>497</v>
      </c>
      <c r="B353" s="132" t="s">
        <v>213</v>
      </c>
      <c r="C353" s="132" t="s">
        <v>80</v>
      </c>
      <c r="D353" s="132" t="s">
        <v>144</v>
      </c>
      <c r="E353" s="132" t="s">
        <v>499</v>
      </c>
      <c r="F353" s="132"/>
      <c r="G353" s="133"/>
      <c r="H353" s="134">
        <f>H354</f>
        <v>0</v>
      </c>
      <c r="I353" s="134">
        <f t="shared" si="128"/>
        <v>1500</v>
      </c>
      <c r="J353" s="134">
        <f t="shared" si="128"/>
        <v>1500</v>
      </c>
    </row>
    <row r="354" spans="1:11" ht="51" x14ac:dyDescent="0.2">
      <c r="A354" s="204" t="s">
        <v>321</v>
      </c>
      <c r="B354" s="132" t="s">
        <v>213</v>
      </c>
      <c r="C354" s="132" t="s">
        <v>80</v>
      </c>
      <c r="D354" s="132" t="s">
        <v>144</v>
      </c>
      <c r="E354" s="132" t="s">
        <v>499</v>
      </c>
      <c r="F354" s="132" t="s">
        <v>322</v>
      </c>
      <c r="G354" s="133"/>
      <c r="H354" s="134"/>
      <c r="I354" s="134">
        <v>1500</v>
      </c>
      <c r="J354" s="134">
        <f>H354+I354</f>
        <v>1500</v>
      </c>
    </row>
    <row r="355" spans="1:11" ht="12.75" x14ac:dyDescent="0.2">
      <c r="A355" s="53" t="s">
        <v>285</v>
      </c>
      <c r="B355" s="132" t="s">
        <v>213</v>
      </c>
      <c r="C355" s="132" t="s">
        <v>80</v>
      </c>
      <c r="D355" s="132" t="s">
        <v>42</v>
      </c>
      <c r="E355" s="132"/>
      <c r="F355" s="132"/>
      <c r="G355" s="133" t="e">
        <f>#REF!+#REF!+#REF!+#REF!</f>
        <v>#REF!</v>
      </c>
      <c r="H355" s="159">
        <f>H372+H356+H360</f>
        <v>1582.15</v>
      </c>
      <c r="I355" s="159">
        <f t="shared" ref="I355:J355" si="129">I372+I356+I360</f>
        <v>283.28999999999996</v>
      </c>
      <c r="J355" s="159">
        <f t="shared" si="129"/>
        <v>1865.44</v>
      </c>
    </row>
    <row r="356" spans="1:11" s="19" customFormat="1" ht="38.25" x14ac:dyDescent="0.2">
      <c r="A356" s="108" t="s">
        <v>223</v>
      </c>
      <c r="B356" s="132" t="s">
        <v>213</v>
      </c>
      <c r="C356" s="132" t="s">
        <v>80</v>
      </c>
      <c r="D356" s="132" t="s">
        <v>42</v>
      </c>
      <c r="E356" s="132" t="s">
        <v>224</v>
      </c>
      <c r="F356" s="132"/>
      <c r="G356" s="133"/>
      <c r="H356" s="159">
        <f>H357</f>
        <v>0</v>
      </c>
      <c r="I356" s="159">
        <f t="shared" ref="I356:J358" si="130">I357</f>
        <v>20</v>
      </c>
      <c r="J356" s="159">
        <f t="shared" si="130"/>
        <v>20</v>
      </c>
    </row>
    <row r="357" spans="1:11" s="22" customFormat="1" ht="63.75" x14ac:dyDescent="0.2">
      <c r="A357" s="108" t="s">
        <v>225</v>
      </c>
      <c r="B357" s="132" t="s">
        <v>213</v>
      </c>
      <c r="C357" s="132" t="s">
        <v>80</v>
      </c>
      <c r="D357" s="132" t="s">
        <v>42</v>
      </c>
      <c r="E357" s="132" t="s">
        <v>226</v>
      </c>
      <c r="F357" s="132"/>
      <c r="G357" s="133"/>
      <c r="H357" s="159">
        <f>H358</f>
        <v>0</v>
      </c>
      <c r="I357" s="159">
        <f t="shared" si="130"/>
        <v>20</v>
      </c>
      <c r="J357" s="159">
        <f t="shared" si="130"/>
        <v>20</v>
      </c>
    </row>
    <row r="358" spans="1:11" ht="114.75" x14ac:dyDescent="0.2">
      <c r="A358" s="192" t="s">
        <v>286</v>
      </c>
      <c r="B358" s="132" t="s">
        <v>213</v>
      </c>
      <c r="C358" s="132" t="s">
        <v>80</v>
      </c>
      <c r="D358" s="132" t="s">
        <v>42</v>
      </c>
      <c r="E358" s="132" t="s">
        <v>287</v>
      </c>
      <c r="F358" s="132"/>
      <c r="G358" s="133"/>
      <c r="H358" s="159">
        <f>H359</f>
        <v>0</v>
      </c>
      <c r="I358" s="159">
        <f t="shared" si="130"/>
        <v>20</v>
      </c>
      <c r="J358" s="159">
        <f t="shared" si="130"/>
        <v>20</v>
      </c>
    </row>
    <row r="359" spans="1:11" ht="38.25" x14ac:dyDescent="0.2">
      <c r="A359" s="95" t="s">
        <v>103</v>
      </c>
      <c r="B359" s="132" t="s">
        <v>213</v>
      </c>
      <c r="C359" s="132" t="s">
        <v>80</v>
      </c>
      <c r="D359" s="132" t="s">
        <v>42</v>
      </c>
      <c r="E359" s="132" t="s">
        <v>287</v>
      </c>
      <c r="F359" s="132" t="s">
        <v>104</v>
      </c>
      <c r="G359" s="133"/>
      <c r="H359" s="159"/>
      <c r="I359" s="159">
        <v>20</v>
      </c>
      <c r="J359" s="159">
        <f>H359+I359</f>
        <v>20</v>
      </c>
    </row>
    <row r="360" spans="1:11" ht="12.75" x14ac:dyDescent="0.2">
      <c r="A360" s="95" t="s">
        <v>479</v>
      </c>
      <c r="B360" s="132" t="s">
        <v>213</v>
      </c>
      <c r="C360" s="132" t="s">
        <v>80</v>
      </c>
      <c r="D360" s="132" t="s">
        <v>42</v>
      </c>
      <c r="E360" s="132" t="s">
        <v>78</v>
      </c>
      <c r="F360" s="132"/>
      <c r="G360" s="133"/>
      <c r="H360" s="159">
        <f>H361+H363+H366+H369</f>
        <v>0</v>
      </c>
      <c r="I360" s="159">
        <f t="shared" ref="I360:J360" si="131">I361+I363+I366+I369</f>
        <v>1845.44</v>
      </c>
      <c r="J360" s="159">
        <f t="shared" si="131"/>
        <v>1845.44</v>
      </c>
    </row>
    <row r="361" spans="1:11" ht="51" x14ac:dyDescent="0.2">
      <c r="A361" s="195" t="s">
        <v>522</v>
      </c>
      <c r="B361" s="132" t="s">
        <v>213</v>
      </c>
      <c r="C361" s="132" t="s">
        <v>80</v>
      </c>
      <c r="D361" s="132" t="s">
        <v>42</v>
      </c>
      <c r="E361" s="132" t="s">
        <v>524</v>
      </c>
      <c r="F361" s="132"/>
      <c r="G361" s="133"/>
      <c r="H361" s="159">
        <f>H362</f>
        <v>0</v>
      </c>
      <c r="I361" s="159">
        <f t="shared" ref="I361:J361" si="132">I362</f>
        <v>300</v>
      </c>
      <c r="J361" s="159">
        <f t="shared" si="132"/>
        <v>300</v>
      </c>
    </row>
    <row r="362" spans="1:11" s="22" customFormat="1" ht="38.25" x14ac:dyDescent="0.2">
      <c r="A362" s="95" t="s">
        <v>103</v>
      </c>
      <c r="B362" s="132" t="s">
        <v>213</v>
      </c>
      <c r="C362" s="132" t="s">
        <v>80</v>
      </c>
      <c r="D362" s="132" t="s">
        <v>42</v>
      </c>
      <c r="E362" s="132" t="s">
        <v>524</v>
      </c>
      <c r="F362" s="132" t="s">
        <v>104</v>
      </c>
      <c r="G362" s="133"/>
      <c r="H362" s="159"/>
      <c r="I362" s="159">
        <v>300</v>
      </c>
      <c r="J362" s="159">
        <f>H362+I362</f>
        <v>300</v>
      </c>
      <c r="K362" s="21"/>
    </row>
    <row r="363" spans="1:11" ht="38.25" x14ac:dyDescent="0.2">
      <c r="A363" s="195" t="s">
        <v>523</v>
      </c>
      <c r="B363" s="132" t="s">
        <v>213</v>
      </c>
      <c r="C363" s="132" t="s">
        <v>80</v>
      </c>
      <c r="D363" s="132" t="s">
        <v>42</v>
      </c>
      <c r="E363" s="132" t="s">
        <v>525</v>
      </c>
      <c r="F363" s="132"/>
      <c r="G363" s="133"/>
      <c r="H363" s="159">
        <f>H365+H364</f>
        <v>0</v>
      </c>
      <c r="I363" s="159">
        <f t="shared" ref="I363:J363" si="133">I365+I364</f>
        <v>200</v>
      </c>
      <c r="J363" s="159">
        <f t="shared" si="133"/>
        <v>200</v>
      </c>
      <c r="K363" s="20"/>
    </row>
    <row r="364" spans="1:11" ht="38.25" x14ac:dyDescent="0.2">
      <c r="A364" s="95" t="s">
        <v>294</v>
      </c>
      <c r="B364" s="132" t="s">
        <v>213</v>
      </c>
      <c r="C364" s="132" t="s">
        <v>80</v>
      </c>
      <c r="D364" s="132" t="s">
        <v>42</v>
      </c>
      <c r="E364" s="132" t="s">
        <v>525</v>
      </c>
      <c r="F364" s="132" t="s">
        <v>295</v>
      </c>
      <c r="G364" s="133"/>
      <c r="H364" s="159"/>
      <c r="I364" s="159">
        <f>700-500</f>
        <v>200</v>
      </c>
      <c r="J364" s="159">
        <f>H364+I364</f>
        <v>200</v>
      </c>
    </row>
    <row r="365" spans="1:11" ht="38.25" hidden="1" x14ac:dyDescent="0.2">
      <c r="A365" s="95" t="s">
        <v>103</v>
      </c>
      <c r="B365" s="132" t="s">
        <v>213</v>
      </c>
      <c r="C365" s="132" t="s">
        <v>80</v>
      </c>
      <c r="D365" s="132" t="s">
        <v>42</v>
      </c>
      <c r="E365" s="132" t="s">
        <v>525</v>
      </c>
      <c r="F365" s="132" t="s">
        <v>104</v>
      </c>
      <c r="G365" s="133"/>
      <c r="H365" s="159"/>
      <c r="I365" s="159"/>
      <c r="J365" s="159">
        <f>H365+I365</f>
        <v>0</v>
      </c>
    </row>
    <row r="366" spans="1:11" ht="51" x14ac:dyDescent="0.2">
      <c r="A366" s="195" t="s">
        <v>496</v>
      </c>
      <c r="B366" s="132" t="s">
        <v>213</v>
      </c>
      <c r="C366" s="132" t="s">
        <v>80</v>
      </c>
      <c r="D366" s="132" t="s">
        <v>42</v>
      </c>
      <c r="E366" s="132" t="s">
        <v>498</v>
      </c>
      <c r="F366" s="132"/>
      <c r="G366" s="133"/>
      <c r="H366" s="159">
        <f>H367</f>
        <v>0</v>
      </c>
      <c r="I366" s="159">
        <f t="shared" ref="I366:J367" si="134">I367</f>
        <v>700</v>
      </c>
      <c r="J366" s="159">
        <f t="shared" si="134"/>
        <v>700</v>
      </c>
    </row>
    <row r="367" spans="1:11" ht="12.75" x14ac:dyDescent="0.2">
      <c r="A367" s="203" t="s">
        <v>513</v>
      </c>
      <c r="B367" s="132" t="s">
        <v>213</v>
      </c>
      <c r="C367" s="132" t="s">
        <v>80</v>
      </c>
      <c r="D367" s="132" t="s">
        <v>42</v>
      </c>
      <c r="E367" s="132" t="s">
        <v>512</v>
      </c>
      <c r="F367" s="132"/>
      <c r="G367" s="133"/>
      <c r="H367" s="159">
        <f>H368</f>
        <v>0</v>
      </c>
      <c r="I367" s="159">
        <f t="shared" si="134"/>
        <v>700</v>
      </c>
      <c r="J367" s="159">
        <f t="shared" si="134"/>
        <v>700</v>
      </c>
    </row>
    <row r="368" spans="1:11" ht="38.25" x14ac:dyDescent="0.2">
      <c r="A368" s="109" t="s">
        <v>292</v>
      </c>
      <c r="B368" s="132" t="s">
        <v>213</v>
      </c>
      <c r="C368" s="132" t="s">
        <v>80</v>
      </c>
      <c r="D368" s="132" t="s">
        <v>42</v>
      </c>
      <c r="E368" s="132" t="s">
        <v>512</v>
      </c>
      <c r="F368" s="132" t="s">
        <v>293</v>
      </c>
      <c r="G368" s="133"/>
      <c r="H368" s="159"/>
      <c r="I368" s="159">
        <v>700</v>
      </c>
      <c r="J368" s="159">
        <f>H368+I368</f>
        <v>700</v>
      </c>
    </row>
    <row r="369" spans="1:10" ht="25.5" x14ac:dyDescent="0.2">
      <c r="A369" s="195" t="s">
        <v>517</v>
      </c>
      <c r="B369" s="132" t="s">
        <v>213</v>
      </c>
      <c r="C369" s="132" t="s">
        <v>80</v>
      </c>
      <c r="D369" s="132" t="s">
        <v>42</v>
      </c>
      <c r="E369" s="132" t="s">
        <v>516</v>
      </c>
      <c r="F369" s="132"/>
      <c r="G369" s="133"/>
      <c r="H369" s="159">
        <f>H370</f>
        <v>0</v>
      </c>
      <c r="I369" s="159">
        <f t="shared" ref="I369:J370" si="135">I370</f>
        <v>645.44000000000005</v>
      </c>
      <c r="J369" s="159">
        <f t="shared" si="135"/>
        <v>645.44000000000005</v>
      </c>
    </row>
    <row r="370" spans="1:10" s="22" customFormat="1" ht="25.5" x14ac:dyDescent="0.2">
      <c r="A370" s="195" t="s">
        <v>519</v>
      </c>
      <c r="B370" s="132" t="s">
        <v>213</v>
      </c>
      <c r="C370" s="132" t="s">
        <v>80</v>
      </c>
      <c r="D370" s="132" t="s">
        <v>42</v>
      </c>
      <c r="E370" s="132" t="s">
        <v>518</v>
      </c>
      <c r="F370" s="132"/>
      <c r="G370" s="133"/>
      <c r="H370" s="159">
        <f>H371</f>
        <v>0</v>
      </c>
      <c r="I370" s="159">
        <f t="shared" si="135"/>
        <v>645.44000000000005</v>
      </c>
      <c r="J370" s="159">
        <f t="shared" si="135"/>
        <v>645.44000000000005</v>
      </c>
    </row>
    <row r="371" spans="1:10" ht="38.25" x14ac:dyDescent="0.2">
      <c r="A371" s="109" t="s">
        <v>292</v>
      </c>
      <c r="B371" s="132" t="s">
        <v>213</v>
      </c>
      <c r="C371" s="132" t="s">
        <v>80</v>
      </c>
      <c r="D371" s="132" t="s">
        <v>42</v>
      </c>
      <c r="E371" s="132" t="s">
        <v>518</v>
      </c>
      <c r="F371" s="132" t="s">
        <v>293</v>
      </c>
      <c r="G371" s="133"/>
      <c r="H371" s="159"/>
      <c r="I371" s="159">
        <f>645.44</f>
        <v>645.44000000000005</v>
      </c>
      <c r="J371" s="159">
        <f>H371+I371</f>
        <v>645.44000000000005</v>
      </c>
    </row>
    <row r="372" spans="1:10" ht="38.25" x14ac:dyDescent="0.2">
      <c r="A372" s="53" t="s">
        <v>288</v>
      </c>
      <c r="B372" s="132" t="s">
        <v>213</v>
      </c>
      <c r="C372" s="132" t="s">
        <v>80</v>
      </c>
      <c r="D372" s="132" t="s">
        <v>42</v>
      </c>
      <c r="E372" s="132" t="s">
        <v>289</v>
      </c>
      <c r="F372" s="132"/>
      <c r="G372" s="133"/>
      <c r="H372" s="159">
        <f t="shared" ref="H372:J372" si="136">H373+H374</f>
        <v>1582.15</v>
      </c>
      <c r="I372" s="159">
        <f t="shared" si="136"/>
        <v>-1582.15</v>
      </c>
      <c r="J372" s="159">
        <f t="shared" si="136"/>
        <v>0</v>
      </c>
    </row>
    <row r="373" spans="1:10" ht="51" x14ac:dyDescent="0.2">
      <c r="A373" s="57" t="s">
        <v>290</v>
      </c>
      <c r="B373" s="132" t="s">
        <v>213</v>
      </c>
      <c r="C373" s="132" t="s">
        <v>80</v>
      </c>
      <c r="D373" s="132" t="s">
        <v>42</v>
      </c>
      <c r="E373" s="132" t="s">
        <v>289</v>
      </c>
      <c r="F373" s="132" t="s">
        <v>291</v>
      </c>
      <c r="G373" s="133"/>
      <c r="H373" s="159">
        <v>1582.15</v>
      </c>
      <c r="I373" s="159">
        <v>-1582.15</v>
      </c>
      <c r="J373" s="134">
        <f>H373+I373</f>
        <v>0</v>
      </c>
    </row>
    <row r="374" spans="1:10" ht="38.25" hidden="1" x14ac:dyDescent="0.2">
      <c r="A374" s="109" t="s">
        <v>292</v>
      </c>
      <c r="B374" s="132" t="s">
        <v>213</v>
      </c>
      <c r="C374" s="132" t="s">
        <v>80</v>
      </c>
      <c r="D374" s="132" t="s">
        <v>42</v>
      </c>
      <c r="E374" s="132" t="s">
        <v>289</v>
      </c>
      <c r="F374" s="132" t="s">
        <v>293</v>
      </c>
      <c r="G374" s="133"/>
      <c r="H374" s="159"/>
      <c r="I374" s="159"/>
      <c r="J374" s="134">
        <f>H374+I374</f>
        <v>0</v>
      </c>
    </row>
    <row r="375" spans="1:10" ht="12.75" x14ac:dyDescent="0.2">
      <c r="A375" s="53" t="s">
        <v>296</v>
      </c>
      <c r="B375" s="164" t="s">
        <v>213</v>
      </c>
      <c r="C375" s="164" t="s">
        <v>80</v>
      </c>
      <c r="D375" s="164" t="s">
        <v>170</v>
      </c>
      <c r="E375" s="164"/>
      <c r="F375" s="164"/>
      <c r="G375" s="133"/>
      <c r="H375" s="159">
        <f>H376</f>
        <v>0</v>
      </c>
      <c r="I375" s="159">
        <f t="shared" ref="I375:J377" si="137">I376</f>
        <v>965.8</v>
      </c>
      <c r="J375" s="159">
        <f t="shared" si="137"/>
        <v>965.8</v>
      </c>
    </row>
    <row r="376" spans="1:10" ht="12.75" x14ac:dyDescent="0.2">
      <c r="A376" s="95" t="s">
        <v>479</v>
      </c>
      <c r="B376" s="164" t="s">
        <v>213</v>
      </c>
      <c r="C376" s="164" t="s">
        <v>80</v>
      </c>
      <c r="D376" s="164" t="s">
        <v>170</v>
      </c>
      <c r="E376" s="164" t="s">
        <v>78</v>
      </c>
      <c r="F376" s="164"/>
      <c r="G376" s="133"/>
      <c r="H376" s="159">
        <f>H377</f>
        <v>0</v>
      </c>
      <c r="I376" s="159">
        <f t="shared" si="137"/>
        <v>965.8</v>
      </c>
      <c r="J376" s="159">
        <f t="shared" si="137"/>
        <v>965.8</v>
      </c>
    </row>
    <row r="377" spans="1:10" ht="25.5" x14ac:dyDescent="0.2">
      <c r="A377" s="205" t="s">
        <v>520</v>
      </c>
      <c r="B377" s="164" t="s">
        <v>213</v>
      </c>
      <c r="C377" s="164" t="s">
        <v>80</v>
      </c>
      <c r="D377" s="164" t="s">
        <v>170</v>
      </c>
      <c r="E377" s="164" t="s">
        <v>521</v>
      </c>
      <c r="F377" s="164"/>
      <c r="G377" s="133"/>
      <c r="H377" s="159">
        <f>H378</f>
        <v>0</v>
      </c>
      <c r="I377" s="159">
        <f t="shared" si="137"/>
        <v>965.8</v>
      </c>
      <c r="J377" s="159">
        <f t="shared" si="137"/>
        <v>965.8</v>
      </c>
    </row>
    <row r="378" spans="1:10" ht="38.25" x14ac:dyDescent="0.2">
      <c r="A378" s="95" t="s">
        <v>103</v>
      </c>
      <c r="B378" s="164" t="s">
        <v>213</v>
      </c>
      <c r="C378" s="164" t="s">
        <v>80</v>
      </c>
      <c r="D378" s="164" t="s">
        <v>170</v>
      </c>
      <c r="E378" s="164" t="s">
        <v>521</v>
      </c>
      <c r="F378" s="164" t="s">
        <v>104</v>
      </c>
      <c r="G378" s="133"/>
      <c r="H378" s="159"/>
      <c r="I378" s="159">
        <f>1100-134.2</f>
        <v>965.8</v>
      </c>
      <c r="J378" s="159">
        <f>H378+I378</f>
        <v>965.8</v>
      </c>
    </row>
    <row r="379" spans="1:10" ht="12.75" x14ac:dyDescent="0.2">
      <c r="A379" s="110" t="s">
        <v>297</v>
      </c>
      <c r="B379" s="132" t="s">
        <v>213</v>
      </c>
      <c r="C379" s="132" t="s">
        <v>40</v>
      </c>
      <c r="D379" s="132"/>
      <c r="E379" s="132"/>
      <c r="F379" s="132"/>
      <c r="G379" s="133" t="e">
        <f>#REF!+#REF!+#REF!</f>
        <v>#REF!</v>
      </c>
      <c r="H379" s="134">
        <f t="shared" ref="H379:I379" si="138">H387+H417+H380</f>
        <v>18562.710000000003</v>
      </c>
      <c r="I379" s="134">
        <f t="shared" si="138"/>
        <v>7797.0299999999988</v>
      </c>
      <c r="J379" s="134">
        <f>J387+J417+J380</f>
        <v>26359.74</v>
      </c>
    </row>
    <row r="380" spans="1:10" ht="12.75" x14ac:dyDescent="0.2">
      <c r="A380" s="94" t="s">
        <v>298</v>
      </c>
      <c r="B380" s="132" t="s">
        <v>213</v>
      </c>
      <c r="C380" s="132" t="s">
        <v>40</v>
      </c>
      <c r="D380" s="132" t="s">
        <v>144</v>
      </c>
      <c r="E380" s="132"/>
      <c r="F380" s="132"/>
      <c r="G380" s="156"/>
      <c r="H380" s="159">
        <f t="shared" ref="H380:J380" si="139">H384+H381</f>
        <v>241.59</v>
      </c>
      <c r="I380" s="159">
        <f t="shared" si="139"/>
        <v>31.409999999999997</v>
      </c>
      <c r="J380" s="159">
        <f t="shared" si="139"/>
        <v>273</v>
      </c>
    </row>
    <row r="381" spans="1:10" ht="25.5" x14ac:dyDescent="0.2">
      <c r="A381" s="195" t="s">
        <v>517</v>
      </c>
      <c r="B381" s="132" t="s">
        <v>213</v>
      </c>
      <c r="C381" s="132" t="s">
        <v>40</v>
      </c>
      <c r="D381" s="132" t="s">
        <v>144</v>
      </c>
      <c r="E381" s="132" t="s">
        <v>516</v>
      </c>
      <c r="F381" s="132"/>
      <c r="G381" s="156"/>
      <c r="H381" s="159">
        <f>H382</f>
        <v>0</v>
      </c>
      <c r="I381" s="159">
        <f t="shared" ref="I381:J382" si="140">I382</f>
        <v>273</v>
      </c>
      <c r="J381" s="159">
        <f t="shared" si="140"/>
        <v>273</v>
      </c>
    </row>
    <row r="382" spans="1:10" ht="25.5" x14ac:dyDescent="0.2">
      <c r="A382" s="195" t="s">
        <v>519</v>
      </c>
      <c r="B382" s="132" t="s">
        <v>213</v>
      </c>
      <c r="C382" s="132" t="s">
        <v>40</v>
      </c>
      <c r="D382" s="132" t="s">
        <v>144</v>
      </c>
      <c r="E382" s="132" t="s">
        <v>518</v>
      </c>
      <c r="F382" s="132"/>
      <c r="G382" s="156"/>
      <c r="H382" s="159">
        <f>H383</f>
        <v>0</v>
      </c>
      <c r="I382" s="159">
        <f t="shared" si="140"/>
        <v>273</v>
      </c>
      <c r="J382" s="159">
        <f t="shared" si="140"/>
        <v>273</v>
      </c>
    </row>
    <row r="383" spans="1:10" ht="38.25" x14ac:dyDescent="0.2">
      <c r="A383" s="109" t="s">
        <v>292</v>
      </c>
      <c r="B383" s="132" t="s">
        <v>213</v>
      </c>
      <c r="C383" s="132" t="s">
        <v>40</v>
      </c>
      <c r="D383" s="132" t="s">
        <v>144</v>
      </c>
      <c r="E383" s="132" t="s">
        <v>518</v>
      </c>
      <c r="F383" s="132" t="s">
        <v>293</v>
      </c>
      <c r="G383" s="156"/>
      <c r="H383" s="159"/>
      <c r="I383" s="159">
        <v>273</v>
      </c>
      <c r="J383" s="159">
        <f>H383+I383</f>
        <v>273</v>
      </c>
    </row>
    <row r="384" spans="1:10" ht="38.25" x14ac:dyDescent="0.2">
      <c r="A384" s="94" t="s">
        <v>299</v>
      </c>
      <c r="B384" s="132" t="s">
        <v>213</v>
      </c>
      <c r="C384" s="132" t="s">
        <v>40</v>
      </c>
      <c r="D384" s="132" t="s">
        <v>144</v>
      </c>
      <c r="E384" s="132" t="s">
        <v>300</v>
      </c>
      <c r="F384" s="132"/>
      <c r="G384" s="156"/>
      <c r="H384" s="159">
        <f t="shared" ref="H384:J385" si="141">H385</f>
        <v>241.59</v>
      </c>
      <c r="I384" s="134">
        <f t="shared" si="141"/>
        <v>-241.59</v>
      </c>
      <c r="J384" s="134">
        <f>H384+I384</f>
        <v>0</v>
      </c>
    </row>
    <row r="385" spans="1:10" ht="38.25" x14ac:dyDescent="0.2">
      <c r="A385" s="94" t="s">
        <v>301</v>
      </c>
      <c r="B385" s="132" t="s">
        <v>213</v>
      </c>
      <c r="C385" s="132" t="s">
        <v>40</v>
      </c>
      <c r="D385" s="132" t="s">
        <v>144</v>
      </c>
      <c r="E385" s="132" t="s">
        <v>289</v>
      </c>
      <c r="F385" s="132"/>
      <c r="G385" s="156"/>
      <c r="H385" s="159">
        <f>H386</f>
        <v>241.59</v>
      </c>
      <c r="I385" s="159">
        <f t="shared" si="141"/>
        <v>-241.59</v>
      </c>
      <c r="J385" s="159">
        <f t="shared" si="141"/>
        <v>0</v>
      </c>
    </row>
    <row r="386" spans="1:10" ht="51" x14ac:dyDescent="0.2">
      <c r="A386" s="57" t="s">
        <v>290</v>
      </c>
      <c r="B386" s="132" t="s">
        <v>213</v>
      </c>
      <c r="C386" s="132" t="s">
        <v>40</v>
      </c>
      <c r="D386" s="132" t="s">
        <v>144</v>
      </c>
      <c r="E386" s="132" t="s">
        <v>289</v>
      </c>
      <c r="F386" s="132" t="s">
        <v>291</v>
      </c>
      <c r="G386" s="156"/>
      <c r="H386" s="159">
        <v>241.59</v>
      </c>
      <c r="I386" s="134">
        <v>-241.59</v>
      </c>
      <c r="J386" s="134">
        <f>H386+I386</f>
        <v>0</v>
      </c>
    </row>
    <row r="387" spans="1:10" ht="12.75" x14ac:dyDescent="0.2">
      <c r="A387" s="94" t="s">
        <v>41</v>
      </c>
      <c r="B387" s="132" t="s">
        <v>213</v>
      </c>
      <c r="C387" s="132" t="s">
        <v>40</v>
      </c>
      <c r="D387" s="132" t="s">
        <v>42</v>
      </c>
      <c r="E387" s="132"/>
      <c r="F387" s="132"/>
      <c r="G387" s="156"/>
      <c r="H387" s="159">
        <f>H408+H411+H388+H394</f>
        <v>18306.120000000003</v>
      </c>
      <c r="I387" s="159">
        <f t="shared" ref="I387" si="142">I408+I411+I388+I394</f>
        <v>7780.619999999999</v>
      </c>
      <c r="J387" s="159">
        <f>J408+J411+J388+J394</f>
        <v>26086.74</v>
      </c>
    </row>
    <row r="388" spans="1:10" ht="25.5" x14ac:dyDescent="0.2">
      <c r="A388" s="108" t="s">
        <v>43</v>
      </c>
      <c r="B388" s="132" t="s">
        <v>213</v>
      </c>
      <c r="C388" s="132" t="s">
        <v>40</v>
      </c>
      <c r="D388" s="132" t="s">
        <v>42</v>
      </c>
      <c r="E388" s="132" t="s">
        <v>44</v>
      </c>
      <c r="F388" s="132"/>
      <c r="G388" s="156"/>
      <c r="H388" s="159">
        <f>H389</f>
        <v>0</v>
      </c>
      <c r="I388" s="159">
        <f t="shared" ref="I388:J388" si="143">I389</f>
        <v>9000</v>
      </c>
      <c r="J388" s="159">
        <f t="shared" si="143"/>
        <v>9000</v>
      </c>
    </row>
    <row r="389" spans="1:10" ht="38.25" x14ac:dyDescent="0.2">
      <c r="A389" s="108" t="s">
        <v>45</v>
      </c>
      <c r="B389" s="132" t="s">
        <v>213</v>
      </c>
      <c r="C389" s="132" t="s">
        <v>40</v>
      </c>
      <c r="D389" s="132" t="s">
        <v>42</v>
      </c>
      <c r="E389" s="132" t="s">
        <v>46</v>
      </c>
      <c r="F389" s="132"/>
      <c r="G389" s="156"/>
      <c r="H389" s="159">
        <f>H390+H392</f>
        <v>0</v>
      </c>
      <c r="I389" s="159">
        <f t="shared" ref="I389:J389" si="144">I390+I392</f>
        <v>9000</v>
      </c>
      <c r="J389" s="159">
        <f t="shared" si="144"/>
        <v>9000</v>
      </c>
    </row>
    <row r="390" spans="1:10" ht="102" x14ac:dyDescent="0.2">
      <c r="A390" s="193" t="s">
        <v>475</v>
      </c>
      <c r="B390" s="132" t="s">
        <v>213</v>
      </c>
      <c r="C390" s="132" t="s">
        <v>40</v>
      </c>
      <c r="D390" s="132" t="s">
        <v>42</v>
      </c>
      <c r="E390" s="132" t="s">
        <v>476</v>
      </c>
      <c r="F390" s="132"/>
      <c r="G390" s="156"/>
      <c r="H390" s="159">
        <f>H391</f>
        <v>0</v>
      </c>
      <c r="I390" s="159">
        <f t="shared" ref="I390:J390" si="145">I391</f>
        <v>1000</v>
      </c>
      <c r="J390" s="159">
        <f t="shared" si="145"/>
        <v>1000</v>
      </c>
    </row>
    <row r="391" spans="1:10" ht="38.25" x14ac:dyDescent="0.2">
      <c r="A391" s="109" t="s">
        <v>292</v>
      </c>
      <c r="B391" s="132" t="s">
        <v>213</v>
      </c>
      <c r="C391" s="132" t="s">
        <v>40</v>
      </c>
      <c r="D391" s="132" t="s">
        <v>42</v>
      </c>
      <c r="E391" s="132" t="s">
        <v>476</v>
      </c>
      <c r="F391" s="132" t="s">
        <v>293</v>
      </c>
      <c r="G391" s="156"/>
      <c r="H391" s="159"/>
      <c r="I391" s="159">
        <v>1000</v>
      </c>
      <c r="J391" s="159">
        <f>H391+I391</f>
        <v>1000</v>
      </c>
    </row>
    <row r="392" spans="1:10" ht="63.75" x14ac:dyDescent="0.2">
      <c r="A392" s="94" t="s">
        <v>478</v>
      </c>
      <c r="B392" s="132" t="s">
        <v>213</v>
      </c>
      <c r="C392" s="132" t="s">
        <v>40</v>
      </c>
      <c r="D392" s="132" t="s">
        <v>42</v>
      </c>
      <c r="E392" s="132" t="s">
        <v>477</v>
      </c>
      <c r="F392" s="132"/>
      <c r="G392" s="156"/>
      <c r="H392" s="159">
        <f>H393</f>
        <v>0</v>
      </c>
      <c r="I392" s="159">
        <f t="shared" ref="I392:J392" si="146">I393</f>
        <v>8000</v>
      </c>
      <c r="J392" s="159">
        <f t="shared" si="146"/>
        <v>8000</v>
      </c>
    </row>
    <row r="393" spans="1:10" ht="38.25" x14ac:dyDescent="0.2">
      <c r="A393" s="109" t="s">
        <v>292</v>
      </c>
      <c r="B393" s="132" t="s">
        <v>213</v>
      </c>
      <c r="C393" s="132" t="s">
        <v>40</v>
      </c>
      <c r="D393" s="132" t="s">
        <v>42</v>
      </c>
      <c r="E393" s="132" t="s">
        <v>477</v>
      </c>
      <c r="F393" s="132" t="s">
        <v>293</v>
      </c>
      <c r="G393" s="156"/>
      <c r="H393" s="159"/>
      <c r="I393" s="159">
        <v>8000</v>
      </c>
      <c r="J393" s="159">
        <f>H393+I393</f>
        <v>8000</v>
      </c>
    </row>
    <row r="394" spans="1:10" ht="12.75" x14ac:dyDescent="0.2">
      <c r="A394" s="95" t="s">
        <v>479</v>
      </c>
      <c r="B394" s="132" t="s">
        <v>213</v>
      </c>
      <c r="C394" s="132" t="s">
        <v>40</v>
      </c>
      <c r="D394" s="132" t="s">
        <v>42</v>
      </c>
      <c r="E394" s="132" t="s">
        <v>78</v>
      </c>
      <c r="F394" s="132"/>
      <c r="G394" s="156"/>
      <c r="H394" s="159">
        <f>H395+H402+H405</f>
        <v>0</v>
      </c>
      <c r="I394" s="159">
        <f t="shared" ref="I394:J394" si="147">I395+I402+I405</f>
        <v>17086.740000000002</v>
      </c>
      <c r="J394" s="159">
        <f t="shared" si="147"/>
        <v>17086.740000000002</v>
      </c>
    </row>
    <row r="395" spans="1:10" ht="25.5" x14ac:dyDescent="0.2">
      <c r="A395" s="195" t="s">
        <v>502</v>
      </c>
      <c r="B395" s="132" t="s">
        <v>213</v>
      </c>
      <c r="C395" s="132" t="s">
        <v>40</v>
      </c>
      <c r="D395" s="132" t="s">
        <v>42</v>
      </c>
      <c r="E395" s="132" t="s">
        <v>503</v>
      </c>
      <c r="F395" s="132"/>
      <c r="G395" s="156"/>
      <c r="H395" s="159">
        <f>H396+H399</f>
        <v>0</v>
      </c>
      <c r="I395" s="159">
        <f t="shared" ref="I395:J395" si="148">I396+I399</f>
        <v>15586.740000000002</v>
      </c>
      <c r="J395" s="159">
        <f t="shared" si="148"/>
        <v>15586.740000000002</v>
      </c>
    </row>
    <row r="396" spans="1:10" ht="51" x14ac:dyDescent="0.2">
      <c r="A396" s="195" t="s">
        <v>504</v>
      </c>
      <c r="B396" s="132" t="s">
        <v>213</v>
      </c>
      <c r="C396" s="132" t="s">
        <v>40</v>
      </c>
      <c r="D396" s="132" t="s">
        <v>42</v>
      </c>
      <c r="E396" s="132" t="s">
        <v>505</v>
      </c>
      <c r="F396" s="132"/>
      <c r="G396" s="156"/>
      <c r="H396" s="159">
        <f>H397+H398</f>
        <v>0</v>
      </c>
      <c r="I396" s="159">
        <f t="shared" ref="I396:J396" si="149">I397+I398</f>
        <v>4209.62</v>
      </c>
      <c r="J396" s="159">
        <f t="shared" si="149"/>
        <v>4209.62</v>
      </c>
    </row>
    <row r="397" spans="1:10" ht="38.25" x14ac:dyDescent="0.2">
      <c r="A397" s="53" t="s">
        <v>305</v>
      </c>
      <c r="B397" s="132" t="s">
        <v>213</v>
      </c>
      <c r="C397" s="132" t="s">
        <v>40</v>
      </c>
      <c r="D397" s="132" t="s">
        <v>42</v>
      </c>
      <c r="E397" s="132" t="s">
        <v>505</v>
      </c>
      <c r="F397" s="132" t="s">
        <v>306</v>
      </c>
      <c r="G397" s="156"/>
      <c r="H397" s="159"/>
      <c r="I397" s="159">
        <v>4209.62</v>
      </c>
      <c r="J397" s="159">
        <f>H397+I397</f>
        <v>4209.62</v>
      </c>
    </row>
    <row r="398" spans="1:10" ht="25.5" hidden="1" x14ac:dyDescent="0.2">
      <c r="A398" s="53" t="s">
        <v>506</v>
      </c>
      <c r="B398" s="132" t="s">
        <v>213</v>
      </c>
      <c r="C398" s="132" t="s">
        <v>40</v>
      </c>
      <c r="D398" s="132" t="s">
        <v>42</v>
      </c>
      <c r="E398" s="132" t="s">
        <v>505</v>
      </c>
      <c r="F398" s="132" t="s">
        <v>507</v>
      </c>
      <c r="G398" s="156"/>
      <c r="H398" s="159"/>
      <c r="I398" s="159"/>
      <c r="J398" s="159">
        <f>H398+I398</f>
        <v>0</v>
      </c>
    </row>
    <row r="399" spans="1:10" ht="51" x14ac:dyDescent="0.2">
      <c r="A399" s="195" t="s">
        <v>508</v>
      </c>
      <c r="B399" s="132" t="s">
        <v>213</v>
      </c>
      <c r="C399" s="132" t="s">
        <v>40</v>
      </c>
      <c r="D399" s="132" t="s">
        <v>42</v>
      </c>
      <c r="E399" s="132" t="s">
        <v>509</v>
      </c>
      <c r="F399" s="132"/>
      <c r="G399" s="156"/>
      <c r="H399" s="159">
        <f>H400+H401</f>
        <v>0</v>
      </c>
      <c r="I399" s="159">
        <f t="shared" ref="I399:J399" si="150">I400+I401</f>
        <v>11377.12</v>
      </c>
      <c r="J399" s="159">
        <f t="shared" si="150"/>
        <v>11377.12</v>
      </c>
    </row>
    <row r="400" spans="1:10" ht="38.25" x14ac:dyDescent="0.2">
      <c r="A400" s="53" t="s">
        <v>305</v>
      </c>
      <c r="B400" s="132" t="s">
        <v>213</v>
      </c>
      <c r="C400" s="132" t="s">
        <v>40</v>
      </c>
      <c r="D400" s="132" t="s">
        <v>42</v>
      </c>
      <c r="E400" s="132" t="s">
        <v>509</v>
      </c>
      <c r="F400" s="132" t="s">
        <v>306</v>
      </c>
      <c r="G400" s="156"/>
      <c r="H400" s="159"/>
      <c r="I400" s="159">
        <v>11377.12</v>
      </c>
      <c r="J400" s="159">
        <f>H400+I400</f>
        <v>11377.12</v>
      </c>
    </row>
    <row r="401" spans="1:10" ht="25.5" hidden="1" x14ac:dyDescent="0.2">
      <c r="A401" s="53" t="s">
        <v>506</v>
      </c>
      <c r="B401" s="132" t="s">
        <v>213</v>
      </c>
      <c r="C401" s="132" t="s">
        <v>40</v>
      </c>
      <c r="D401" s="132" t="s">
        <v>42</v>
      </c>
      <c r="E401" s="132" t="s">
        <v>509</v>
      </c>
      <c r="F401" s="132" t="s">
        <v>507</v>
      </c>
      <c r="G401" s="156"/>
      <c r="H401" s="159"/>
      <c r="I401" s="159"/>
      <c r="J401" s="159">
        <f>H401+I401</f>
        <v>0</v>
      </c>
    </row>
    <row r="402" spans="1:10" ht="51" x14ac:dyDescent="0.2">
      <c r="A402" s="195" t="s">
        <v>496</v>
      </c>
      <c r="B402" s="132" t="s">
        <v>213</v>
      </c>
      <c r="C402" s="132" t="s">
        <v>40</v>
      </c>
      <c r="D402" s="132" t="s">
        <v>42</v>
      </c>
      <c r="E402" s="132" t="s">
        <v>498</v>
      </c>
      <c r="F402" s="132"/>
      <c r="G402" s="156"/>
      <c r="H402" s="159">
        <f>H403</f>
        <v>0</v>
      </c>
      <c r="I402" s="159">
        <f t="shared" ref="I402:J403" si="151">I403</f>
        <v>900</v>
      </c>
      <c r="J402" s="159">
        <f t="shared" si="151"/>
        <v>900</v>
      </c>
    </row>
    <row r="403" spans="1:10" ht="12.75" x14ac:dyDescent="0.2">
      <c r="A403" s="203" t="s">
        <v>513</v>
      </c>
      <c r="B403" s="132" t="s">
        <v>213</v>
      </c>
      <c r="C403" s="132" t="s">
        <v>40</v>
      </c>
      <c r="D403" s="132" t="s">
        <v>42</v>
      </c>
      <c r="E403" s="132" t="s">
        <v>512</v>
      </c>
      <c r="F403" s="132"/>
      <c r="G403" s="156"/>
      <c r="H403" s="159">
        <f>H404</f>
        <v>0</v>
      </c>
      <c r="I403" s="159">
        <f t="shared" si="151"/>
        <v>900</v>
      </c>
      <c r="J403" s="159">
        <f t="shared" si="151"/>
        <v>900</v>
      </c>
    </row>
    <row r="404" spans="1:10" ht="38.25" x14ac:dyDescent="0.2">
      <c r="A404" s="109" t="s">
        <v>292</v>
      </c>
      <c r="B404" s="132" t="s">
        <v>213</v>
      </c>
      <c r="C404" s="132" t="s">
        <v>40</v>
      </c>
      <c r="D404" s="132" t="s">
        <v>42</v>
      </c>
      <c r="E404" s="132" t="s">
        <v>512</v>
      </c>
      <c r="F404" s="132" t="s">
        <v>293</v>
      </c>
      <c r="G404" s="156"/>
      <c r="H404" s="159"/>
      <c r="I404" s="159">
        <f>900</f>
        <v>900</v>
      </c>
      <c r="J404" s="159">
        <f>H404+I404</f>
        <v>900</v>
      </c>
    </row>
    <row r="405" spans="1:10" ht="25.5" x14ac:dyDescent="0.2">
      <c r="A405" s="195" t="s">
        <v>581</v>
      </c>
      <c r="B405" s="132" t="s">
        <v>213</v>
      </c>
      <c r="C405" s="132" t="s">
        <v>40</v>
      </c>
      <c r="D405" s="132" t="s">
        <v>42</v>
      </c>
      <c r="E405" s="132" t="s">
        <v>516</v>
      </c>
      <c r="F405" s="132"/>
      <c r="G405" s="156"/>
      <c r="H405" s="159">
        <f>H406</f>
        <v>0</v>
      </c>
      <c r="I405" s="159">
        <f t="shared" ref="I405:J406" si="152">I406</f>
        <v>600</v>
      </c>
      <c r="J405" s="159">
        <f t="shared" si="152"/>
        <v>600</v>
      </c>
    </row>
    <row r="406" spans="1:10" ht="25.5" x14ac:dyDescent="0.2">
      <c r="A406" s="195" t="s">
        <v>519</v>
      </c>
      <c r="B406" s="132" t="s">
        <v>213</v>
      </c>
      <c r="C406" s="132" t="s">
        <v>40</v>
      </c>
      <c r="D406" s="132" t="s">
        <v>42</v>
      </c>
      <c r="E406" s="132" t="s">
        <v>518</v>
      </c>
      <c r="F406" s="132"/>
      <c r="G406" s="156"/>
      <c r="H406" s="159">
        <f>H407</f>
        <v>0</v>
      </c>
      <c r="I406" s="159">
        <f t="shared" si="152"/>
        <v>600</v>
      </c>
      <c r="J406" s="159">
        <f t="shared" si="152"/>
        <v>600</v>
      </c>
    </row>
    <row r="407" spans="1:10" ht="38.25" x14ac:dyDescent="0.2">
      <c r="A407" s="109" t="s">
        <v>292</v>
      </c>
      <c r="B407" s="132" t="s">
        <v>213</v>
      </c>
      <c r="C407" s="132" t="s">
        <v>40</v>
      </c>
      <c r="D407" s="132" t="s">
        <v>42</v>
      </c>
      <c r="E407" s="132" t="s">
        <v>518</v>
      </c>
      <c r="F407" s="132" t="s">
        <v>293</v>
      </c>
      <c r="G407" s="156"/>
      <c r="H407" s="159"/>
      <c r="I407" s="159">
        <f>200+350+50</f>
        <v>600</v>
      </c>
      <c r="J407" s="159">
        <f>H407+I407</f>
        <v>600</v>
      </c>
    </row>
    <row r="408" spans="1:10" ht="38.25" x14ac:dyDescent="0.2">
      <c r="A408" s="53" t="s">
        <v>288</v>
      </c>
      <c r="B408" s="132" t="s">
        <v>213</v>
      </c>
      <c r="C408" s="132" t="s">
        <v>40</v>
      </c>
      <c r="D408" s="132" t="s">
        <v>42</v>
      </c>
      <c r="E408" s="132" t="s">
        <v>289</v>
      </c>
      <c r="F408" s="132"/>
      <c r="G408" s="156"/>
      <c r="H408" s="134">
        <f>H409+H410</f>
        <v>4940</v>
      </c>
      <c r="I408" s="134">
        <f t="shared" ref="I408:J408" si="153">I409+I410</f>
        <v>-4940</v>
      </c>
      <c r="J408" s="134">
        <f t="shared" si="153"/>
        <v>0</v>
      </c>
    </row>
    <row r="409" spans="1:10" ht="51" x14ac:dyDescent="0.2">
      <c r="A409" s="57" t="s">
        <v>290</v>
      </c>
      <c r="B409" s="132" t="s">
        <v>213</v>
      </c>
      <c r="C409" s="132" t="s">
        <v>40</v>
      </c>
      <c r="D409" s="132" t="s">
        <v>42</v>
      </c>
      <c r="E409" s="132" t="s">
        <v>289</v>
      </c>
      <c r="F409" s="132" t="s">
        <v>291</v>
      </c>
      <c r="G409" s="156"/>
      <c r="H409" s="159">
        <v>4940</v>
      </c>
      <c r="I409" s="134">
        <v>-4940</v>
      </c>
      <c r="J409" s="134">
        <f>H409+I409</f>
        <v>0</v>
      </c>
    </row>
    <row r="410" spans="1:10" ht="38.25" hidden="1" x14ac:dyDescent="0.2">
      <c r="A410" s="109" t="s">
        <v>292</v>
      </c>
      <c r="B410" s="132" t="s">
        <v>213</v>
      </c>
      <c r="C410" s="132" t="s">
        <v>40</v>
      </c>
      <c r="D410" s="132" t="s">
        <v>42</v>
      </c>
      <c r="E410" s="132" t="s">
        <v>289</v>
      </c>
      <c r="F410" s="132" t="s">
        <v>293</v>
      </c>
      <c r="G410" s="133"/>
      <c r="H410" s="159"/>
      <c r="I410" s="159"/>
      <c r="J410" s="134">
        <f>H410+I410</f>
        <v>0</v>
      </c>
    </row>
    <row r="411" spans="1:10" ht="38.25" x14ac:dyDescent="0.2">
      <c r="A411" s="94" t="s">
        <v>302</v>
      </c>
      <c r="B411" s="132" t="s">
        <v>213</v>
      </c>
      <c r="C411" s="132" t="s">
        <v>40</v>
      </c>
      <c r="D411" s="132" t="s">
        <v>42</v>
      </c>
      <c r="E411" s="132" t="s">
        <v>69</v>
      </c>
      <c r="F411" s="132"/>
      <c r="G411" s="152"/>
      <c r="H411" s="159">
        <f>H412</f>
        <v>13366.12</v>
      </c>
      <c r="I411" s="159">
        <f t="shared" ref="I411:J411" si="154">I412</f>
        <v>-13366.12</v>
      </c>
      <c r="J411" s="159">
        <f t="shared" si="154"/>
        <v>0</v>
      </c>
    </row>
    <row r="412" spans="1:10" s="19" customFormat="1" ht="25.5" x14ac:dyDescent="0.2">
      <c r="A412" s="94" t="s">
        <v>26</v>
      </c>
      <c r="B412" s="132" t="s">
        <v>213</v>
      </c>
      <c r="C412" s="132" t="s">
        <v>40</v>
      </c>
      <c r="D412" s="132" t="s">
        <v>42</v>
      </c>
      <c r="E412" s="132" t="s">
        <v>70</v>
      </c>
      <c r="F412" s="132"/>
      <c r="G412" s="133" t="e">
        <f>#REF!</f>
        <v>#REF!</v>
      </c>
      <c r="H412" s="134">
        <f>H413+H415</f>
        <v>13366.12</v>
      </c>
      <c r="I412" s="134">
        <f t="shared" ref="I412:J412" si="155">I413+I415</f>
        <v>-13366.12</v>
      </c>
      <c r="J412" s="134">
        <f t="shared" si="155"/>
        <v>0</v>
      </c>
    </row>
    <row r="413" spans="1:10" s="24" customFormat="1" ht="25.5" x14ac:dyDescent="0.2">
      <c r="A413" s="53" t="s">
        <v>303</v>
      </c>
      <c r="B413" s="132" t="s">
        <v>213</v>
      </c>
      <c r="C413" s="132" t="s">
        <v>40</v>
      </c>
      <c r="D413" s="132" t="s">
        <v>42</v>
      </c>
      <c r="E413" s="132" t="s">
        <v>304</v>
      </c>
      <c r="F413" s="132"/>
      <c r="G413" s="133"/>
      <c r="H413" s="159">
        <f>H414</f>
        <v>4000</v>
      </c>
      <c r="I413" s="159">
        <f t="shared" ref="I413:J413" si="156">I414</f>
        <v>-4000</v>
      </c>
      <c r="J413" s="159">
        <f t="shared" si="156"/>
        <v>0</v>
      </c>
    </row>
    <row r="414" spans="1:10" s="25" customFormat="1" ht="13.5" customHeight="1" x14ac:dyDescent="0.2">
      <c r="A414" s="53" t="s">
        <v>305</v>
      </c>
      <c r="B414" s="132" t="s">
        <v>213</v>
      </c>
      <c r="C414" s="132" t="s">
        <v>40</v>
      </c>
      <c r="D414" s="132" t="s">
        <v>42</v>
      </c>
      <c r="E414" s="132" t="s">
        <v>304</v>
      </c>
      <c r="F414" s="132" t="s">
        <v>306</v>
      </c>
      <c r="G414" s="133"/>
      <c r="H414" s="159">
        <v>4000</v>
      </c>
      <c r="I414" s="134">
        <v>-4000</v>
      </c>
      <c r="J414" s="134">
        <f>H414+I414</f>
        <v>0</v>
      </c>
    </row>
    <row r="415" spans="1:10" ht="25.5" x14ac:dyDescent="0.2">
      <c r="A415" s="53" t="s">
        <v>307</v>
      </c>
      <c r="B415" s="132" t="s">
        <v>213</v>
      </c>
      <c r="C415" s="132" t="s">
        <v>40</v>
      </c>
      <c r="D415" s="132" t="s">
        <v>42</v>
      </c>
      <c r="E415" s="132" t="s">
        <v>308</v>
      </c>
      <c r="F415" s="132"/>
      <c r="G415" s="133"/>
      <c r="H415" s="159">
        <f>H416</f>
        <v>9366.1200000000008</v>
      </c>
      <c r="I415" s="159">
        <f t="shared" ref="I415:J415" si="157">I416</f>
        <v>-9366.1200000000008</v>
      </c>
      <c r="J415" s="159">
        <f t="shared" si="157"/>
        <v>0</v>
      </c>
    </row>
    <row r="416" spans="1:10" ht="25.5" customHeight="1" x14ac:dyDescent="0.2">
      <c r="A416" s="53" t="s">
        <v>305</v>
      </c>
      <c r="B416" s="132" t="s">
        <v>213</v>
      </c>
      <c r="C416" s="132" t="s">
        <v>40</v>
      </c>
      <c r="D416" s="132" t="s">
        <v>42</v>
      </c>
      <c r="E416" s="132" t="s">
        <v>308</v>
      </c>
      <c r="F416" s="132" t="s">
        <v>306</v>
      </c>
      <c r="G416" s="133"/>
      <c r="H416" s="159">
        <v>9366.1200000000008</v>
      </c>
      <c r="I416" s="134">
        <v>-9366.1200000000008</v>
      </c>
      <c r="J416" s="134">
        <f>H416+I416</f>
        <v>0</v>
      </c>
    </row>
    <row r="417" spans="1:10" ht="15.75" customHeight="1" x14ac:dyDescent="0.2">
      <c r="A417" s="53" t="s">
        <v>81</v>
      </c>
      <c r="B417" s="132" t="s">
        <v>213</v>
      </c>
      <c r="C417" s="132" t="s">
        <v>40</v>
      </c>
      <c r="D417" s="132" t="s">
        <v>40</v>
      </c>
      <c r="E417" s="132"/>
      <c r="F417" s="132"/>
      <c r="G417" s="133"/>
      <c r="H417" s="159">
        <f t="shared" ref="H417:I419" si="158">H418</f>
        <v>15</v>
      </c>
      <c r="I417" s="159">
        <f t="shared" si="158"/>
        <v>-15</v>
      </c>
      <c r="J417" s="134">
        <f>H417+I417</f>
        <v>0</v>
      </c>
    </row>
    <row r="418" spans="1:10" ht="12.75" x14ac:dyDescent="0.2">
      <c r="A418" s="53" t="s">
        <v>77</v>
      </c>
      <c r="B418" s="132" t="s">
        <v>213</v>
      </c>
      <c r="C418" s="132" t="s">
        <v>40</v>
      </c>
      <c r="D418" s="132" t="s">
        <v>40</v>
      </c>
      <c r="E418" s="132" t="s">
        <v>78</v>
      </c>
      <c r="F418" s="132"/>
      <c r="G418" s="133"/>
      <c r="H418" s="159">
        <f t="shared" si="158"/>
        <v>15</v>
      </c>
      <c r="I418" s="159">
        <f t="shared" si="158"/>
        <v>-15</v>
      </c>
      <c r="J418" s="134">
        <f>H418+I418</f>
        <v>0</v>
      </c>
    </row>
    <row r="419" spans="1:10" ht="25.5" x14ac:dyDescent="0.2">
      <c r="A419" s="106" t="s">
        <v>309</v>
      </c>
      <c r="B419" s="132" t="s">
        <v>213</v>
      </c>
      <c r="C419" s="132" t="s">
        <v>40</v>
      </c>
      <c r="D419" s="132" t="s">
        <v>40</v>
      </c>
      <c r="E419" s="132" t="s">
        <v>310</v>
      </c>
      <c r="F419" s="132"/>
      <c r="G419" s="133"/>
      <c r="H419" s="159">
        <f t="shared" si="158"/>
        <v>15</v>
      </c>
      <c r="I419" s="159">
        <f t="shared" si="158"/>
        <v>-15</v>
      </c>
      <c r="J419" s="134">
        <f>H419+I419</f>
        <v>0</v>
      </c>
    </row>
    <row r="420" spans="1:10" ht="38.25" x14ac:dyDescent="0.2">
      <c r="A420" s="95" t="s">
        <v>103</v>
      </c>
      <c r="B420" s="132" t="s">
        <v>213</v>
      </c>
      <c r="C420" s="132" t="s">
        <v>40</v>
      </c>
      <c r="D420" s="132" t="s">
        <v>40</v>
      </c>
      <c r="E420" s="132" t="s">
        <v>310</v>
      </c>
      <c r="F420" s="132" t="s">
        <v>104</v>
      </c>
      <c r="G420" s="133"/>
      <c r="H420" s="159">
        <v>15</v>
      </c>
      <c r="I420" s="134">
        <v>-15</v>
      </c>
      <c r="J420" s="134">
        <f>H420+I420</f>
        <v>0</v>
      </c>
    </row>
    <row r="421" spans="1:10" ht="12.75" x14ac:dyDescent="0.2">
      <c r="A421" s="53" t="s">
        <v>311</v>
      </c>
      <c r="B421" s="132" t="s">
        <v>213</v>
      </c>
      <c r="C421" s="132" t="s">
        <v>312</v>
      </c>
      <c r="D421" s="132"/>
      <c r="E421" s="132"/>
      <c r="F421" s="132"/>
      <c r="G421" s="133" t="e">
        <f>#REF!+#REF!</f>
        <v>#REF!</v>
      </c>
      <c r="H421" s="159">
        <f>H422+H426</f>
        <v>1850</v>
      </c>
      <c r="I421" s="159">
        <f t="shared" ref="I421:J421" si="159">I422+I426</f>
        <v>-1850</v>
      </c>
      <c r="J421" s="159">
        <f t="shared" si="159"/>
        <v>0</v>
      </c>
    </row>
    <row r="422" spans="1:10" ht="12.75" x14ac:dyDescent="0.2">
      <c r="A422" s="53" t="s">
        <v>313</v>
      </c>
      <c r="B422" s="132" t="s">
        <v>213</v>
      </c>
      <c r="C422" s="132" t="s">
        <v>312</v>
      </c>
      <c r="D422" s="132" t="s">
        <v>144</v>
      </c>
      <c r="E422" s="132"/>
      <c r="F422" s="132"/>
      <c r="G422" s="133"/>
      <c r="H422" s="159">
        <f>H423</f>
        <v>1700</v>
      </c>
      <c r="I422" s="159">
        <f>I423</f>
        <v>-1700</v>
      </c>
      <c r="J422" s="134">
        <f>H422+I422</f>
        <v>0</v>
      </c>
    </row>
    <row r="423" spans="1:10" ht="15" customHeight="1" x14ac:dyDescent="0.2">
      <c r="A423" s="53" t="s">
        <v>288</v>
      </c>
      <c r="B423" s="132" t="s">
        <v>213</v>
      </c>
      <c r="C423" s="132" t="s">
        <v>312</v>
      </c>
      <c r="D423" s="132" t="s">
        <v>144</v>
      </c>
      <c r="E423" s="132" t="s">
        <v>314</v>
      </c>
      <c r="F423" s="132"/>
      <c r="G423" s="133"/>
      <c r="H423" s="159">
        <f t="shared" ref="H423:J423" si="160">H424+H425</f>
        <v>1700</v>
      </c>
      <c r="I423" s="159">
        <f t="shared" si="160"/>
        <v>-1700</v>
      </c>
      <c r="J423" s="159">
        <f t="shared" si="160"/>
        <v>0</v>
      </c>
    </row>
    <row r="424" spans="1:10" ht="51" x14ac:dyDescent="0.2">
      <c r="A424" s="57" t="s">
        <v>290</v>
      </c>
      <c r="B424" s="132" t="s">
        <v>213</v>
      </c>
      <c r="C424" s="132" t="s">
        <v>312</v>
      </c>
      <c r="D424" s="132" t="s">
        <v>144</v>
      </c>
      <c r="E424" s="132" t="s">
        <v>289</v>
      </c>
      <c r="F424" s="132" t="s">
        <v>291</v>
      </c>
      <c r="G424" s="133"/>
      <c r="H424" s="159">
        <v>1700</v>
      </c>
      <c r="I424" s="159">
        <v>-1700</v>
      </c>
      <c r="J424" s="159">
        <f>H424+I424</f>
        <v>0</v>
      </c>
    </row>
    <row r="425" spans="1:10" ht="38.25" hidden="1" x14ac:dyDescent="0.2">
      <c r="A425" s="109" t="s">
        <v>292</v>
      </c>
      <c r="B425" s="132" t="s">
        <v>213</v>
      </c>
      <c r="C425" s="132" t="s">
        <v>312</v>
      </c>
      <c r="D425" s="132" t="s">
        <v>144</v>
      </c>
      <c r="E425" s="132" t="s">
        <v>289</v>
      </c>
      <c r="F425" s="132" t="s">
        <v>293</v>
      </c>
      <c r="G425" s="133"/>
      <c r="H425" s="159"/>
      <c r="I425" s="159"/>
      <c r="J425" s="134">
        <f>H425+I425</f>
        <v>0</v>
      </c>
    </row>
    <row r="426" spans="1:10" ht="15" customHeight="1" x14ac:dyDescent="0.2">
      <c r="A426" s="53" t="s">
        <v>315</v>
      </c>
      <c r="B426" s="132" t="s">
        <v>213</v>
      </c>
      <c r="C426" s="132" t="s">
        <v>312</v>
      </c>
      <c r="D426" s="132" t="s">
        <v>114</v>
      </c>
      <c r="E426" s="132"/>
      <c r="F426" s="132"/>
      <c r="G426" s="133" t="e">
        <f t="shared" ref="G426:J428" si="161">G427</f>
        <v>#REF!</v>
      </c>
      <c r="H426" s="159">
        <f t="shared" si="161"/>
        <v>150</v>
      </c>
      <c r="I426" s="134">
        <f t="shared" si="161"/>
        <v>-150</v>
      </c>
      <c r="J426" s="134">
        <f>H426+I426</f>
        <v>0</v>
      </c>
    </row>
    <row r="427" spans="1:10" ht="15" customHeight="1" x14ac:dyDescent="0.2">
      <c r="A427" s="53" t="s">
        <v>316</v>
      </c>
      <c r="B427" s="132" t="s">
        <v>213</v>
      </c>
      <c r="C427" s="132" t="s">
        <v>312</v>
      </c>
      <c r="D427" s="132" t="s">
        <v>114</v>
      </c>
      <c r="E427" s="132" t="s">
        <v>25</v>
      </c>
      <c r="F427" s="132"/>
      <c r="G427" s="133" t="e">
        <f t="shared" si="161"/>
        <v>#REF!</v>
      </c>
      <c r="H427" s="159">
        <f t="shared" si="161"/>
        <v>150</v>
      </c>
      <c r="I427" s="134">
        <f t="shared" si="161"/>
        <v>-150</v>
      </c>
      <c r="J427" s="134">
        <f>H427+I427</f>
        <v>0</v>
      </c>
    </row>
    <row r="428" spans="1:10" ht="25.5" x14ac:dyDescent="0.2">
      <c r="A428" s="53" t="s">
        <v>26</v>
      </c>
      <c r="B428" s="132" t="s">
        <v>213</v>
      </c>
      <c r="C428" s="132" t="s">
        <v>312</v>
      </c>
      <c r="D428" s="132" t="s">
        <v>114</v>
      </c>
      <c r="E428" s="132" t="s">
        <v>27</v>
      </c>
      <c r="F428" s="132"/>
      <c r="G428" s="133" t="e">
        <f>#REF!</f>
        <v>#REF!</v>
      </c>
      <c r="H428" s="134">
        <f>H429</f>
        <v>150</v>
      </c>
      <c r="I428" s="134">
        <f t="shared" si="161"/>
        <v>-150</v>
      </c>
      <c r="J428" s="134">
        <f t="shared" si="161"/>
        <v>0</v>
      </c>
    </row>
    <row r="429" spans="1:10" ht="15.75" customHeight="1" x14ac:dyDescent="0.2">
      <c r="A429" s="95" t="s">
        <v>103</v>
      </c>
      <c r="B429" s="132" t="s">
        <v>213</v>
      </c>
      <c r="C429" s="132" t="s">
        <v>312</v>
      </c>
      <c r="D429" s="132" t="s">
        <v>114</v>
      </c>
      <c r="E429" s="132" t="s">
        <v>27</v>
      </c>
      <c r="F429" s="132" t="s">
        <v>104</v>
      </c>
      <c r="G429" s="133"/>
      <c r="H429" s="159">
        <v>150</v>
      </c>
      <c r="I429" s="134">
        <v>-150</v>
      </c>
      <c r="J429" s="134">
        <f>H429+I429</f>
        <v>0</v>
      </c>
    </row>
    <row r="430" spans="1:10" ht="12.75" x14ac:dyDescent="0.2">
      <c r="A430" s="57" t="s">
        <v>317</v>
      </c>
      <c r="B430" s="132" t="s">
        <v>213</v>
      </c>
      <c r="C430" s="132" t="s">
        <v>22</v>
      </c>
      <c r="D430" s="132"/>
      <c r="E430" s="132"/>
      <c r="F430" s="132"/>
      <c r="G430" s="133"/>
      <c r="H430" s="159">
        <f>H431</f>
        <v>390</v>
      </c>
      <c r="I430" s="159">
        <f t="shared" ref="I430:J430" si="162">I431</f>
        <v>160</v>
      </c>
      <c r="J430" s="159">
        <f t="shared" si="162"/>
        <v>550</v>
      </c>
    </row>
    <row r="431" spans="1:10" ht="12.75" x14ac:dyDescent="0.2">
      <c r="A431" s="94" t="s">
        <v>318</v>
      </c>
      <c r="B431" s="132" t="s">
        <v>213</v>
      </c>
      <c r="C431" s="132" t="s">
        <v>22</v>
      </c>
      <c r="D431" s="132" t="s">
        <v>22</v>
      </c>
      <c r="E431" s="132"/>
      <c r="F431" s="132"/>
      <c r="G431" s="133"/>
      <c r="H431" s="159">
        <f>H448+H432</f>
        <v>390</v>
      </c>
      <c r="I431" s="159">
        <f>I448+I432</f>
        <v>160</v>
      </c>
      <c r="J431" s="159">
        <f>J448+J432</f>
        <v>550</v>
      </c>
    </row>
    <row r="432" spans="1:10" ht="12.75" x14ac:dyDescent="0.2">
      <c r="A432" s="95" t="s">
        <v>479</v>
      </c>
      <c r="B432" s="132" t="s">
        <v>213</v>
      </c>
      <c r="C432" s="132" t="s">
        <v>22</v>
      </c>
      <c r="D432" s="132" t="s">
        <v>22</v>
      </c>
      <c r="E432" s="132" t="s">
        <v>78</v>
      </c>
      <c r="F432" s="132"/>
      <c r="G432" s="133"/>
      <c r="H432" s="159">
        <f>H433+H436+H438++H440+H442++H444++H446</f>
        <v>0</v>
      </c>
      <c r="I432" s="159">
        <f t="shared" ref="I432:J432" si="163">I433+I436+I438++I440+I442++I444++I446</f>
        <v>550</v>
      </c>
      <c r="J432" s="159">
        <f t="shared" si="163"/>
        <v>550</v>
      </c>
    </row>
    <row r="433" spans="1:10" ht="51" x14ac:dyDescent="0.2">
      <c r="A433" s="195" t="s">
        <v>494</v>
      </c>
      <c r="B433" s="132" t="s">
        <v>213</v>
      </c>
      <c r="C433" s="132" t="s">
        <v>22</v>
      </c>
      <c r="D433" s="132" t="s">
        <v>22</v>
      </c>
      <c r="E433" s="132" t="s">
        <v>495</v>
      </c>
      <c r="F433" s="132"/>
      <c r="G433" s="133"/>
      <c r="H433" s="159">
        <f>H434+H435</f>
        <v>0</v>
      </c>
      <c r="I433" s="159">
        <f t="shared" ref="I433:J433" si="164">I434+I435</f>
        <v>375</v>
      </c>
      <c r="J433" s="159">
        <f t="shared" si="164"/>
        <v>375</v>
      </c>
    </row>
    <row r="434" spans="1:10" ht="38.25" x14ac:dyDescent="0.2">
      <c r="A434" s="95" t="s">
        <v>103</v>
      </c>
      <c r="B434" s="132" t="s">
        <v>213</v>
      </c>
      <c r="C434" s="132" t="s">
        <v>22</v>
      </c>
      <c r="D434" s="132" t="s">
        <v>22</v>
      </c>
      <c r="E434" s="132" t="s">
        <v>495</v>
      </c>
      <c r="F434" s="132" t="s">
        <v>104</v>
      </c>
      <c r="G434" s="133"/>
      <c r="H434" s="159"/>
      <c r="I434" s="159">
        <v>375</v>
      </c>
      <c r="J434" s="134">
        <f>H434+I434</f>
        <v>375</v>
      </c>
    </row>
    <row r="435" spans="1:10" ht="51" hidden="1" x14ac:dyDescent="0.2">
      <c r="A435" s="95" t="s">
        <v>321</v>
      </c>
      <c r="B435" s="132" t="s">
        <v>213</v>
      </c>
      <c r="C435" s="132" t="s">
        <v>22</v>
      </c>
      <c r="D435" s="132" t="s">
        <v>22</v>
      </c>
      <c r="E435" s="132" t="s">
        <v>495</v>
      </c>
      <c r="F435" s="132" t="s">
        <v>322</v>
      </c>
      <c r="G435" s="133"/>
      <c r="H435" s="159"/>
      <c r="I435" s="159"/>
      <c r="J435" s="134">
        <f>H435+I435</f>
        <v>0</v>
      </c>
    </row>
    <row r="436" spans="1:10" ht="51" x14ac:dyDescent="0.2">
      <c r="A436" s="206" t="s">
        <v>561</v>
      </c>
      <c r="B436" s="132" t="s">
        <v>213</v>
      </c>
      <c r="C436" s="132" t="s">
        <v>22</v>
      </c>
      <c r="D436" s="132" t="s">
        <v>22</v>
      </c>
      <c r="E436" s="132" t="s">
        <v>567</v>
      </c>
      <c r="F436" s="132"/>
      <c r="G436" s="133"/>
      <c r="H436" s="159">
        <f>H437</f>
        <v>0</v>
      </c>
      <c r="I436" s="159">
        <f t="shared" ref="I436:J436" si="165">I437</f>
        <v>100</v>
      </c>
      <c r="J436" s="159">
        <f t="shared" si="165"/>
        <v>100</v>
      </c>
    </row>
    <row r="437" spans="1:10" ht="38.25" x14ac:dyDescent="0.2">
      <c r="A437" s="95" t="s">
        <v>103</v>
      </c>
      <c r="B437" s="132" t="s">
        <v>213</v>
      </c>
      <c r="C437" s="132" t="s">
        <v>22</v>
      </c>
      <c r="D437" s="132" t="s">
        <v>22</v>
      </c>
      <c r="E437" s="132" t="s">
        <v>567</v>
      </c>
      <c r="F437" s="132" t="s">
        <v>104</v>
      </c>
      <c r="G437" s="133"/>
      <c r="H437" s="159"/>
      <c r="I437" s="134">
        <v>100</v>
      </c>
      <c r="J437" s="134">
        <f>H437+I437</f>
        <v>100</v>
      </c>
    </row>
    <row r="438" spans="1:10" ht="51" x14ac:dyDescent="0.2">
      <c r="A438" s="206" t="s">
        <v>562</v>
      </c>
      <c r="B438" s="132" t="s">
        <v>213</v>
      </c>
      <c r="C438" s="132" t="s">
        <v>22</v>
      </c>
      <c r="D438" s="132" t="s">
        <v>22</v>
      </c>
      <c r="E438" s="132" t="s">
        <v>568</v>
      </c>
      <c r="F438" s="132"/>
      <c r="G438" s="133"/>
      <c r="H438" s="159">
        <f>H439</f>
        <v>0</v>
      </c>
      <c r="I438" s="159">
        <f t="shared" ref="I438:J438" si="166">I439</f>
        <v>50</v>
      </c>
      <c r="J438" s="159">
        <f t="shared" si="166"/>
        <v>50</v>
      </c>
    </row>
    <row r="439" spans="1:10" ht="38.25" x14ac:dyDescent="0.2">
      <c r="A439" s="95" t="s">
        <v>103</v>
      </c>
      <c r="B439" s="132" t="s">
        <v>213</v>
      </c>
      <c r="C439" s="132" t="s">
        <v>22</v>
      </c>
      <c r="D439" s="132" t="s">
        <v>22</v>
      </c>
      <c r="E439" s="132" t="s">
        <v>568</v>
      </c>
      <c r="F439" s="132" t="s">
        <v>104</v>
      </c>
      <c r="G439" s="133"/>
      <c r="H439" s="159"/>
      <c r="I439" s="134">
        <v>50</v>
      </c>
      <c r="J439" s="134">
        <f>H439+I439</f>
        <v>50</v>
      </c>
    </row>
    <row r="440" spans="1:10" ht="63.75" x14ac:dyDescent="0.2">
      <c r="A440" s="206" t="s">
        <v>564</v>
      </c>
      <c r="B440" s="132" t="s">
        <v>213</v>
      </c>
      <c r="C440" s="132" t="s">
        <v>22</v>
      </c>
      <c r="D440" s="132" t="s">
        <v>22</v>
      </c>
      <c r="E440" s="132" t="s">
        <v>569</v>
      </c>
      <c r="F440" s="132"/>
      <c r="G440" s="133"/>
      <c r="H440" s="159">
        <f>H441</f>
        <v>0</v>
      </c>
      <c r="I440" s="159">
        <f t="shared" ref="I440:J440" si="167">I441</f>
        <v>7</v>
      </c>
      <c r="J440" s="159">
        <f t="shared" si="167"/>
        <v>7</v>
      </c>
    </row>
    <row r="441" spans="1:10" ht="38.25" x14ac:dyDescent="0.2">
      <c r="A441" s="95" t="s">
        <v>103</v>
      </c>
      <c r="B441" s="132" t="s">
        <v>213</v>
      </c>
      <c r="C441" s="132" t="s">
        <v>22</v>
      </c>
      <c r="D441" s="132" t="s">
        <v>22</v>
      </c>
      <c r="E441" s="132" t="s">
        <v>569</v>
      </c>
      <c r="F441" s="132" t="s">
        <v>104</v>
      </c>
      <c r="G441" s="133"/>
      <c r="H441" s="159"/>
      <c r="I441" s="134">
        <v>7</v>
      </c>
      <c r="J441" s="134">
        <f>H441+I441</f>
        <v>7</v>
      </c>
    </row>
    <row r="442" spans="1:10" ht="51" x14ac:dyDescent="0.2">
      <c r="A442" s="206" t="s">
        <v>563</v>
      </c>
      <c r="B442" s="132" t="s">
        <v>213</v>
      </c>
      <c r="C442" s="132" t="s">
        <v>22</v>
      </c>
      <c r="D442" s="132" t="s">
        <v>22</v>
      </c>
      <c r="E442" s="132" t="s">
        <v>570</v>
      </c>
      <c r="F442" s="132"/>
      <c r="G442" s="133"/>
      <c r="H442" s="159">
        <f>H443</f>
        <v>0</v>
      </c>
      <c r="I442" s="159">
        <f t="shared" ref="I442:J442" si="168">I443</f>
        <v>6</v>
      </c>
      <c r="J442" s="159">
        <f t="shared" si="168"/>
        <v>6</v>
      </c>
    </row>
    <row r="443" spans="1:10" ht="38.25" x14ac:dyDescent="0.2">
      <c r="A443" s="95" t="s">
        <v>103</v>
      </c>
      <c r="B443" s="132" t="s">
        <v>213</v>
      </c>
      <c r="C443" s="132" t="s">
        <v>22</v>
      </c>
      <c r="D443" s="132" t="s">
        <v>22</v>
      </c>
      <c r="E443" s="132" t="s">
        <v>570</v>
      </c>
      <c r="F443" s="132" t="s">
        <v>104</v>
      </c>
      <c r="G443" s="133"/>
      <c r="H443" s="159"/>
      <c r="I443" s="134">
        <v>6</v>
      </c>
      <c r="J443" s="134">
        <f>H443+I443</f>
        <v>6</v>
      </c>
    </row>
    <row r="444" spans="1:10" ht="63.75" x14ac:dyDescent="0.2">
      <c r="A444" s="206" t="s">
        <v>565</v>
      </c>
      <c r="B444" s="132" t="s">
        <v>213</v>
      </c>
      <c r="C444" s="132" t="s">
        <v>22</v>
      </c>
      <c r="D444" s="132" t="s">
        <v>22</v>
      </c>
      <c r="E444" s="132" t="s">
        <v>571</v>
      </c>
      <c r="F444" s="132"/>
      <c r="G444" s="133"/>
      <c r="H444" s="159">
        <f>H445</f>
        <v>0</v>
      </c>
      <c r="I444" s="159">
        <f t="shared" ref="I444:J444" si="169">I445</f>
        <v>6</v>
      </c>
      <c r="J444" s="159">
        <f t="shared" si="169"/>
        <v>6</v>
      </c>
    </row>
    <row r="445" spans="1:10" ht="38.25" x14ac:dyDescent="0.2">
      <c r="A445" s="95" t="s">
        <v>103</v>
      </c>
      <c r="B445" s="132" t="s">
        <v>213</v>
      </c>
      <c r="C445" s="132" t="s">
        <v>22</v>
      </c>
      <c r="D445" s="132" t="s">
        <v>22</v>
      </c>
      <c r="E445" s="132" t="s">
        <v>571</v>
      </c>
      <c r="F445" s="132" t="s">
        <v>104</v>
      </c>
      <c r="G445" s="133"/>
      <c r="H445" s="159"/>
      <c r="I445" s="134">
        <v>6</v>
      </c>
      <c r="J445" s="134">
        <f>H445+I445</f>
        <v>6</v>
      </c>
    </row>
    <row r="446" spans="1:10" ht="51" x14ac:dyDescent="0.2">
      <c r="A446" s="206" t="s">
        <v>566</v>
      </c>
      <c r="B446" s="132" t="s">
        <v>213</v>
      </c>
      <c r="C446" s="132" t="s">
        <v>22</v>
      </c>
      <c r="D446" s="132" t="s">
        <v>22</v>
      </c>
      <c r="E446" s="132" t="s">
        <v>572</v>
      </c>
      <c r="F446" s="132"/>
      <c r="G446" s="133"/>
      <c r="H446" s="159">
        <f>H447</f>
        <v>0</v>
      </c>
      <c r="I446" s="159">
        <f t="shared" ref="I446:J446" si="170">I447</f>
        <v>6</v>
      </c>
      <c r="J446" s="159">
        <f t="shared" si="170"/>
        <v>6</v>
      </c>
    </row>
    <row r="447" spans="1:10" ht="38.25" x14ac:dyDescent="0.2">
      <c r="A447" s="95" t="s">
        <v>103</v>
      </c>
      <c r="B447" s="132" t="s">
        <v>213</v>
      </c>
      <c r="C447" s="132" t="s">
        <v>22</v>
      </c>
      <c r="D447" s="132" t="s">
        <v>22</v>
      </c>
      <c r="E447" s="132" t="s">
        <v>573</v>
      </c>
      <c r="F447" s="132" t="s">
        <v>104</v>
      </c>
      <c r="G447" s="133"/>
      <c r="H447" s="159"/>
      <c r="I447" s="134">
        <v>6</v>
      </c>
      <c r="J447" s="134">
        <f>H447+I447</f>
        <v>6</v>
      </c>
    </row>
    <row r="448" spans="1:10" ht="12.75" x14ac:dyDescent="0.2">
      <c r="A448" s="53" t="s">
        <v>77</v>
      </c>
      <c r="B448" s="132" t="s">
        <v>213</v>
      </c>
      <c r="C448" s="132" t="s">
        <v>22</v>
      </c>
      <c r="D448" s="132" t="s">
        <v>22</v>
      </c>
      <c r="E448" s="132" t="s">
        <v>78</v>
      </c>
      <c r="F448" s="132"/>
      <c r="G448" s="133"/>
      <c r="H448" s="159">
        <f>H449</f>
        <v>390</v>
      </c>
      <c r="I448" s="159">
        <f t="shared" ref="I448:J448" si="171">I449</f>
        <v>-390</v>
      </c>
      <c r="J448" s="159">
        <f t="shared" si="171"/>
        <v>0</v>
      </c>
    </row>
    <row r="449" spans="1:10" ht="51" x14ac:dyDescent="0.2">
      <c r="A449" s="57" t="s">
        <v>319</v>
      </c>
      <c r="B449" s="132" t="s">
        <v>213</v>
      </c>
      <c r="C449" s="132" t="s">
        <v>22</v>
      </c>
      <c r="D449" s="132" t="s">
        <v>22</v>
      </c>
      <c r="E449" s="132" t="s">
        <v>320</v>
      </c>
      <c r="F449" s="132"/>
      <c r="G449" s="133"/>
      <c r="H449" s="159">
        <f>H450+H451</f>
        <v>390</v>
      </c>
      <c r="I449" s="159">
        <f t="shared" ref="I449:J449" si="172">I450+I451</f>
        <v>-390</v>
      </c>
      <c r="J449" s="159">
        <f t="shared" si="172"/>
        <v>0</v>
      </c>
    </row>
    <row r="450" spans="1:10" ht="15" customHeight="1" x14ac:dyDescent="0.2">
      <c r="A450" s="95" t="s">
        <v>103</v>
      </c>
      <c r="B450" s="132" t="s">
        <v>213</v>
      </c>
      <c r="C450" s="132" t="s">
        <v>22</v>
      </c>
      <c r="D450" s="132" t="s">
        <v>22</v>
      </c>
      <c r="E450" s="132" t="s">
        <v>320</v>
      </c>
      <c r="F450" s="132" t="s">
        <v>104</v>
      </c>
      <c r="G450" s="133"/>
      <c r="H450" s="159">
        <v>390</v>
      </c>
      <c r="I450" s="134">
        <v>-390</v>
      </c>
      <c r="J450" s="134">
        <f>H450+I450</f>
        <v>0</v>
      </c>
    </row>
    <row r="451" spans="1:10" ht="15.75" hidden="1" customHeight="1" x14ac:dyDescent="0.2">
      <c r="A451" s="95" t="s">
        <v>321</v>
      </c>
      <c r="B451" s="132" t="s">
        <v>213</v>
      </c>
      <c r="C451" s="132" t="s">
        <v>22</v>
      </c>
      <c r="D451" s="132" t="s">
        <v>22</v>
      </c>
      <c r="E451" s="132" t="s">
        <v>320</v>
      </c>
      <c r="F451" s="132" t="s">
        <v>322</v>
      </c>
      <c r="G451" s="133"/>
      <c r="H451" s="159"/>
      <c r="I451" s="134"/>
      <c r="J451" s="134">
        <f>H451+I451</f>
        <v>0</v>
      </c>
    </row>
    <row r="452" spans="1:10" ht="12.75" x14ac:dyDescent="0.2">
      <c r="A452" s="101" t="s">
        <v>112</v>
      </c>
      <c r="B452" s="132" t="s">
        <v>213</v>
      </c>
      <c r="C452" s="132" t="s">
        <v>23</v>
      </c>
      <c r="D452" s="132" t="s">
        <v>168</v>
      </c>
      <c r="E452" s="132"/>
      <c r="F452" s="132"/>
      <c r="G452" s="133"/>
      <c r="H452" s="134">
        <f>H456+H453</f>
        <v>685.5</v>
      </c>
      <c r="I452" s="134">
        <f t="shared" ref="I452" si="173">I456+I453</f>
        <v>446.70000000000005</v>
      </c>
      <c r="J452" s="134">
        <f>J456+J453</f>
        <v>1132.2</v>
      </c>
    </row>
    <row r="453" spans="1:10" ht="12.75" x14ac:dyDescent="0.2">
      <c r="A453" s="53" t="s">
        <v>323</v>
      </c>
      <c r="B453" s="132" t="s">
        <v>213</v>
      </c>
      <c r="C453" s="132" t="s">
        <v>23</v>
      </c>
      <c r="D453" s="132" t="s">
        <v>144</v>
      </c>
      <c r="E453" s="132"/>
      <c r="F453" s="132"/>
      <c r="G453" s="133"/>
      <c r="H453" s="134">
        <f t="shared" ref="H453:I454" si="174">H454</f>
        <v>123</v>
      </c>
      <c r="I453" s="134">
        <f t="shared" si="174"/>
        <v>0</v>
      </c>
      <c r="J453" s="134">
        <f>H453+I453</f>
        <v>123</v>
      </c>
    </row>
    <row r="454" spans="1:10" ht="15.75" customHeight="1" x14ac:dyDescent="0.2">
      <c r="A454" s="53" t="s">
        <v>584</v>
      </c>
      <c r="B454" s="132" t="s">
        <v>213</v>
      </c>
      <c r="C454" s="132" t="s">
        <v>23</v>
      </c>
      <c r="D454" s="132" t="s">
        <v>144</v>
      </c>
      <c r="E454" s="132" t="s">
        <v>324</v>
      </c>
      <c r="F454" s="132"/>
      <c r="G454" s="133"/>
      <c r="H454" s="134">
        <f t="shared" si="174"/>
        <v>123</v>
      </c>
      <c r="I454" s="134">
        <f t="shared" si="174"/>
        <v>0</v>
      </c>
      <c r="J454" s="134">
        <f>H454+I454</f>
        <v>123</v>
      </c>
    </row>
    <row r="455" spans="1:10" ht="12.75" x14ac:dyDescent="0.2">
      <c r="A455" s="95" t="s">
        <v>325</v>
      </c>
      <c r="B455" s="132" t="s">
        <v>213</v>
      </c>
      <c r="C455" s="132" t="s">
        <v>23</v>
      </c>
      <c r="D455" s="132" t="s">
        <v>144</v>
      </c>
      <c r="E455" s="132" t="s">
        <v>324</v>
      </c>
      <c r="F455" s="132" t="s">
        <v>326</v>
      </c>
      <c r="G455" s="133"/>
      <c r="H455" s="134">
        <v>123</v>
      </c>
      <c r="I455" s="134"/>
      <c r="J455" s="134">
        <f>H455+I455</f>
        <v>123</v>
      </c>
    </row>
    <row r="456" spans="1:10" ht="12.75" x14ac:dyDescent="0.2">
      <c r="A456" s="101" t="s">
        <v>327</v>
      </c>
      <c r="B456" s="132" t="s">
        <v>213</v>
      </c>
      <c r="C456" s="132" t="s">
        <v>23</v>
      </c>
      <c r="D456" s="132" t="s">
        <v>170</v>
      </c>
      <c r="E456" s="132"/>
      <c r="F456" s="132"/>
      <c r="G456" s="133"/>
      <c r="H456" s="134">
        <f>H463+H457+H476+H468</f>
        <v>562.5</v>
      </c>
      <c r="I456" s="134">
        <f t="shared" ref="I456:J456" si="175">I463+I457+I476+I468</f>
        <v>446.70000000000005</v>
      </c>
      <c r="J456" s="134">
        <f t="shared" si="175"/>
        <v>1009.2</v>
      </c>
    </row>
    <row r="457" spans="1:10" ht="38.25" x14ac:dyDescent="0.2">
      <c r="A457" s="108" t="s">
        <v>82</v>
      </c>
      <c r="B457" s="132" t="s">
        <v>213</v>
      </c>
      <c r="C457" s="132" t="s">
        <v>23</v>
      </c>
      <c r="D457" s="132" t="s">
        <v>170</v>
      </c>
      <c r="E457" s="132" t="s">
        <v>328</v>
      </c>
      <c r="F457" s="132"/>
      <c r="G457" s="133"/>
      <c r="H457" s="134">
        <f>H458</f>
        <v>0</v>
      </c>
      <c r="I457" s="134">
        <f t="shared" ref="I457:J457" si="176">I458</f>
        <v>609.20000000000005</v>
      </c>
      <c r="J457" s="134">
        <f t="shared" si="176"/>
        <v>609.20000000000005</v>
      </c>
    </row>
    <row r="458" spans="1:10" ht="63.75" x14ac:dyDescent="0.2">
      <c r="A458" s="108" t="s">
        <v>329</v>
      </c>
      <c r="B458" s="132" t="s">
        <v>213</v>
      </c>
      <c r="C458" s="132" t="s">
        <v>23</v>
      </c>
      <c r="D458" s="132" t="s">
        <v>170</v>
      </c>
      <c r="E458" s="132" t="s">
        <v>330</v>
      </c>
      <c r="F458" s="132"/>
      <c r="G458" s="133"/>
      <c r="H458" s="134">
        <f>H459+H461</f>
        <v>0</v>
      </c>
      <c r="I458" s="134">
        <f t="shared" ref="I458:J458" si="177">I459+I461</f>
        <v>609.20000000000005</v>
      </c>
      <c r="J458" s="134">
        <f t="shared" si="177"/>
        <v>609.20000000000005</v>
      </c>
    </row>
    <row r="459" spans="1:10" ht="165.75" hidden="1" x14ac:dyDescent="0.2">
      <c r="A459" s="194" t="s">
        <v>331</v>
      </c>
      <c r="B459" s="132" t="s">
        <v>213</v>
      </c>
      <c r="C459" s="132" t="s">
        <v>23</v>
      </c>
      <c r="D459" s="132" t="s">
        <v>170</v>
      </c>
      <c r="E459" s="132" t="s">
        <v>332</v>
      </c>
      <c r="F459" s="132"/>
      <c r="G459" s="133"/>
      <c r="H459" s="134">
        <f>H460</f>
        <v>0</v>
      </c>
      <c r="I459" s="134">
        <f t="shared" ref="I459:J459" si="178">I460</f>
        <v>0</v>
      </c>
      <c r="J459" s="134">
        <f t="shared" si="178"/>
        <v>0</v>
      </c>
    </row>
    <row r="460" spans="1:10" ht="38.25" hidden="1" x14ac:dyDescent="0.2">
      <c r="A460" s="95" t="s">
        <v>333</v>
      </c>
      <c r="B460" s="132" t="s">
        <v>213</v>
      </c>
      <c r="C460" s="132" t="s">
        <v>23</v>
      </c>
      <c r="D460" s="132" t="s">
        <v>170</v>
      </c>
      <c r="E460" s="132" t="s">
        <v>332</v>
      </c>
      <c r="F460" s="132" t="s">
        <v>140</v>
      </c>
      <c r="G460" s="133"/>
      <c r="H460" s="134"/>
      <c r="I460" s="134"/>
      <c r="J460" s="134">
        <f>H460+I460</f>
        <v>0</v>
      </c>
    </row>
    <row r="461" spans="1:10" ht="140.25" x14ac:dyDescent="0.2">
      <c r="A461" s="192" t="s">
        <v>334</v>
      </c>
      <c r="B461" s="132" t="s">
        <v>213</v>
      </c>
      <c r="C461" s="132" t="s">
        <v>23</v>
      </c>
      <c r="D461" s="132" t="s">
        <v>170</v>
      </c>
      <c r="E461" s="132" t="s">
        <v>335</v>
      </c>
      <c r="F461" s="132"/>
      <c r="G461" s="133"/>
      <c r="H461" s="134">
        <f>H462</f>
        <v>0</v>
      </c>
      <c r="I461" s="134">
        <f t="shared" ref="I461:J461" si="179">I462</f>
        <v>609.20000000000005</v>
      </c>
      <c r="J461" s="134">
        <f t="shared" si="179"/>
        <v>609.20000000000005</v>
      </c>
    </row>
    <row r="462" spans="1:10" ht="38.25" x14ac:dyDescent="0.2">
      <c r="A462" s="95" t="s">
        <v>333</v>
      </c>
      <c r="B462" s="132" t="s">
        <v>213</v>
      </c>
      <c r="C462" s="132" t="s">
        <v>23</v>
      </c>
      <c r="D462" s="132" t="s">
        <v>170</v>
      </c>
      <c r="E462" s="132" t="s">
        <v>335</v>
      </c>
      <c r="F462" s="132" t="s">
        <v>140</v>
      </c>
      <c r="G462" s="133"/>
      <c r="H462" s="134"/>
      <c r="I462" s="134">
        <v>609.20000000000005</v>
      </c>
      <c r="J462" s="134">
        <f>H462+I462</f>
        <v>609.20000000000005</v>
      </c>
    </row>
    <row r="463" spans="1:10" ht="12.75" x14ac:dyDescent="0.2">
      <c r="A463" s="101" t="s">
        <v>123</v>
      </c>
      <c r="B463" s="132" t="s">
        <v>213</v>
      </c>
      <c r="C463" s="132" t="s">
        <v>23</v>
      </c>
      <c r="D463" s="132" t="s">
        <v>170</v>
      </c>
      <c r="E463" s="132" t="s">
        <v>124</v>
      </c>
      <c r="F463" s="132"/>
      <c r="G463" s="133"/>
      <c r="H463" s="134">
        <f>H466+H464</f>
        <v>562.5</v>
      </c>
      <c r="I463" s="134">
        <f t="shared" ref="I463:J463" si="180">I466+I464</f>
        <v>-362.5</v>
      </c>
      <c r="J463" s="134">
        <f t="shared" si="180"/>
        <v>200</v>
      </c>
    </row>
    <row r="464" spans="1:10" ht="12.75" x14ac:dyDescent="0.2">
      <c r="A464" s="95"/>
      <c r="B464" s="132" t="s">
        <v>213</v>
      </c>
      <c r="C464" s="132" t="s">
        <v>23</v>
      </c>
      <c r="D464" s="132" t="s">
        <v>170</v>
      </c>
      <c r="E464" s="132" t="s">
        <v>336</v>
      </c>
      <c r="F464" s="132"/>
      <c r="G464" s="133"/>
      <c r="H464" s="134">
        <f>H465</f>
        <v>0</v>
      </c>
      <c r="I464" s="134">
        <f t="shared" ref="I464:J464" si="181">I465</f>
        <v>200</v>
      </c>
      <c r="J464" s="134">
        <f t="shared" si="181"/>
        <v>200</v>
      </c>
    </row>
    <row r="465" spans="1:10" ht="38.25" x14ac:dyDescent="0.2">
      <c r="A465" s="95" t="s">
        <v>121</v>
      </c>
      <c r="B465" s="132" t="s">
        <v>213</v>
      </c>
      <c r="C465" s="132" t="s">
        <v>23</v>
      </c>
      <c r="D465" s="132" t="s">
        <v>170</v>
      </c>
      <c r="E465" s="132" t="s">
        <v>336</v>
      </c>
      <c r="F465" s="132" t="s">
        <v>122</v>
      </c>
      <c r="G465" s="133"/>
      <c r="H465" s="134"/>
      <c r="I465" s="134">
        <v>200</v>
      </c>
      <c r="J465" s="134">
        <f>H465+I465</f>
        <v>200</v>
      </c>
    </row>
    <row r="466" spans="1:10" ht="102" x14ac:dyDescent="0.2">
      <c r="A466" s="111" t="s">
        <v>337</v>
      </c>
      <c r="B466" s="132" t="s">
        <v>213</v>
      </c>
      <c r="C466" s="132" t="s">
        <v>23</v>
      </c>
      <c r="D466" s="132" t="s">
        <v>170</v>
      </c>
      <c r="E466" s="132" t="s">
        <v>338</v>
      </c>
      <c r="F466" s="132"/>
      <c r="G466" s="133"/>
      <c r="H466" s="134">
        <f>H467</f>
        <v>562.5</v>
      </c>
      <c r="I466" s="134">
        <f>I467</f>
        <v>-562.5</v>
      </c>
      <c r="J466" s="134">
        <f>H466+I466</f>
        <v>0</v>
      </c>
    </row>
    <row r="467" spans="1:10" ht="25.5" x14ac:dyDescent="0.2">
      <c r="A467" s="101" t="s">
        <v>127</v>
      </c>
      <c r="B467" s="132" t="s">
        <v>213</v>
      </c>
      <c r="C467" s="132" t="s">
        <v>23</v>
      </c>
      <c r="D467" s="132" t="s">
        <v>170</v>
      </c>
      <c r="E467" s="132" t="s">
        <v>338</v>
      </c>
      <c r="F467" s="132" t="s">
        <v>128</v>
      </c>
      <c r="G467" s="133"/>
      <c r="H467" s="134">
        <v>562.5</v>
      </c>
      <c r="I467" s="134">
        <v>-562.5</v>
      </c>
      <c r="J467" s="134">
        <f>H467+I467</f>
        <v>0</v>
      </c>
    </row>
    <row r="468" spans="1:10" ht="15" customHeight="1" x14ac:dyDescent="0.2">
      <c r="A468" s="95" t="s">
        <v>479</v>
      </c>
      <c r="B468" s="132" t="s">
        <v>213</v>
      </c>
      <c r="C468" s="132" t="s">
        <v>23</v>
      </c>
      <c r="D468" s="132" t="s">
        <v>170</v>
      </c>
      <c r="E468" s="132" t="s">
        <v>78</v>
      </c>
      <c r="F468" s="132"/>
      <c r="G468" s="133"/>
      <c r="H468" s="134">
        <f>H471+H474+H469</f>
        <v>0</v>
      </c>
      <c r="I468" s="134">
        <f t="shared" ref="I468:J468" si="182">I471+I474+I469</f>
        <v>200</v>
      </c>
      <c r="J468" s="134">
        <f t="shared" si="182"/>
        <v>200</v>
      </c>
    </row>
    <row r="469" spans="1:10" ht="38.25" x14ac:dyDescent="0.2">
      <c r="A469" s="195" t="s">
        <v>500</v>
      </c>
      <c r="B469" s="132" t="s">
        <v>213</v>
      </c>
      <c r="C469" s="132" t="s">
        <v>23</v>
      </c>
      <c r="D469" s="132" t="s">
        <v>170</v>
      </c>
      <c r="E469" s="132" t="s">
        <v>501</v>
      </c>
      <c r="F469" s="132"/>
      <c r="G469" s="133"/>
      <c r="H469" s="134">
        <f>H470</f>
        <v>0</v>
      </c>
      <c r="I469" s="134">
        <f t="shared" ref="I469:J469" si="183">I470</f>
        <v>200</v>
      </c>
      <c r="J469" s="134">
        <f t="shared" si="183"/>
        <v>200</v>
      </c>
    </row>
    <row r="470" spans="1:10" ht="38.25" x14ac:dyDescent="0.2">
      <c r="A470" s="95" t="s">
        <v>121</v>
      </c>
      <c r="B470" s="132" t="s">
        <v>213</v>
      </c>
      <c r="C470" s="132" t="s">
        <v>23</v>
      </c>
      <c r="D470" s="132" t="s">
        <v>170</v>
      </c>
      <c r="E470" s="132" t="s">
        <v>501</v>
      </c>
      <c r="F470" s="132" t="s">
        <v>341</v>
      </c>
      <c r="G470" s="133"/>
      <c r="H470" s="134"/>
      <c r="I470" s="134">
        <v>200</v>
      </c>
      <c r="J470" s="134">
        <f>H470+I470</f>
        <v>200</v>
      </c>
    </row>
    <row r="471" spans="1:10" ht="51" hidden="1" x14ac:dyDescent="0.2">
      <c r="A471" s="195" t="s">
        <v>496</v>
      </c>
      <c r="B471" s="132" t="s">
        <v>213</v>
      </c>
      <c r="C471" s="132" t="s">
        <v>23</v>
      </c>
      <c r="D471" s="132" t="s">
        <v>170</v>
      </c>
      <c r="E471" s="132" t="s">
        <v>498</v>
      </c>
      <c r="F471" s="132"/>
      <c r="G471" s="133"/>
      <c r="H471" s="134">
        <f>H472</f>
        <v>0</v>
      </c>
      <c r="I471" s="134">
        <f t="shared" ref="I471:J472" si="184">I472</f>
        <v>0</v>
      </c>
      <c r="J471" s="134">
        <f t="shared" si="184"/>
        <v>0</v>
      </c>
    </row>
    <row r="472" spans="1:10" ht="12.75" hidden="1" x14ac:dyDescent="0.2">
      <c r="A472" s="203" t="s">
        <v>497</v>
      </c>
      <c r="B472" s="132" t="s">
        <v>213</v>
      </c>
      <c r="C472" s="132" t="s">
        <v>23</v>
      </c>
      <c r="D472" s="132" t="s">
        <v>170</v>
      </c>
      <c r="E472" s="132" t="s">
        <v>499</v>
      </c>
      <c r="F472" s="132"/>
      <c r="G472" s="133"/>
      <c r="H472" s="134">
        <f>H473</f>
        <v>0</v>
      </c>
      <c r="I472" s="134">
        <f t="shared" si="184"/>
        <v>0</v>
      </c>
      <c r="J472" s="134">
        <f t="shared" si="184"/>
        <v>0</v>
      </c>
    </row>
    <row r="473" spans="1:10" ht="38.25" hidden="1" x14ac:dyDescent="0.2">
      <c r="A473" s="95" t="s">
        <v>121</v>
      </c>
      <c r="B473" s="132" t="s">
        <v>213</v>
      </c>
      <c r="C473" s="132" t="s">
        <v>23</v>
      </c>
      <c r="D473" s="132" t="s">
        <v>170</v>
      </c>
      <c r="E473" s="132" t="s">
        <v>499</v>
      </c>
      <c r="F473" s="132" t="s">
        <v>341</v>
      </c>
      <c r="G473" s="133"/>
      <c r="H473" s="134"/>
      <c r="I473" s="134"/>
      <c r="J473" s="134">
        <f>H473+I473</f>
        <v>0</v>
      </c>
    </row>
    <row r="474" spans="1:10" ht="38.25" hidden="1" x14ac:dyDescent="0.2">
      <c r="A474" s="195" t="s">
        <v>483</v>
      </c>
      <c r="B474" s="132" t="s">
        <v>213</v>
      </c>
      <c r="C474" s="132" t="s">
        <v>23</v>
      </c>
      <c r="D474" s="132" t="s">
        <v>170</v>
      </c>
      <c r="E474" s="207">
        <v>7953500</v>
      </c>
      <c r="F474" s="132"/>
      <c r="G474" s="133"/>
      <c r="H474" s="134">
        <f>H475</f>
        <v>0</v>
      </c>
      <c r="I474" s="134">
        <f t="shared" ref="I474:J474" si="185">I475</f>
        <v>0</v>
      </c>
      <c r="J474" s="134">
        <f t="shared" si="185"/>
        <v>0</v>
      </c>
    </row>
    <row r="475" spans="1:10" ht="38.25" hidden="1" x14ac:dyDescent="0.2">
      <c r="A475" s="95" t="s">
        <v>121</v>
      </c>
      <c r="B475" s="132" t="s">
        <v>213</v>
      </c>
      <c r="C475" s="132" t="s">
        <v>23</v>
      </c>
      <c r="D475" s="132" t="s">
        <v>170</v>
      </c>
      <c r="E475" s="132" t="s">
        <v>484</v>
      </c>
      <c r="F475" s="132" t="s">
        <v>341</v>
      </c>
      <c r="G475" s="133"/>
      <c r="H475" s="134"/>
      <c r="I475" s="134"/>
      <c r="J475" s="134">
        <f>H475+I475</f>
        <v>0</v>
      </c>
    </row>
    <row r="476" spans="1:10" ht="12.75" hidden="1" x14ac:dyDescent="0.2">
      <c r="A476" s="101" t="s">
        <v>77</v>
      </c>
      <c r="B476" s="132" t="s">
        <v>213</v>
      </c>
      <c r="C476" s="132" t="s">
        <v>23</v>
      </c>
      <c r="D476" s="132" t="s">
        <v>170</v>
      </c>
      <c r="E476" s="132" t="s">
        <v>78</v>
      </c>
      <c r="F476" s="132"/>
      <c r="G476" s="133"/>
      <c r="H476" s="134">
        <f>H477</f>
        <v>0</v>
      </c>
      <c r="I476" s="134">
        <f t="shared" ref="I476:J477" si="186">I477</f>
        <v>0</v>
      </c>
      <c r="J476" s="134">
        <f t="shared" si="186"/>
        <v>0</v>
      </c>
    </row>
    <row r="477" spans="1:10" ht="38.25" hidden="1" x14ac:dyDescent="0.2">
      <c r="A477" s="208" t="s">
        <v>339</v>
      </c>
      <c r="B477" s="132" t="s">
        <v>213</v>
      </c>
      <c r="C477" s="132" t="s">
        <v>23</v>
      </c>
      <c r="D477" s="132" t="s">
        <v>170</v>
      </c>
      <c r="E477" s="132" t="s">
        <v>340</v>
      </c>
      <c r="F477" s="132"/>
      <c r="G477" s="133"/>
      <c r="H477" s="134">
        <f>H478</f>
        <v>0</v>
      </c>
      <c r="I477" s="134">
        <f t="shared" si="186"/>
        <v>0</v>
      </c>
      <c r="J477" s="134">
        <f t="shared" si="186"/>
        <v>0</v>
      </c>
    </row>
    <row r="478" spans="1:10" ht="38.25" hidden="1" x14ac:dyDescent="0.2">
      <c r="A478" s="95" t="s">
        <v>121</v>
      </c>
      <c r="B478" s="132" t="s">
        <v>213</v>
      </c>
      <c r="C478" s="132" t="s">
        <v>23</v>
      </c>
      <c r="D478" s="132" t="s">
        <v>170</v>
      </c>
      <c r="E478" s="132" t="s">
        <v>340</v>
      </c>
      <c r="F478" s="132" t="s">
        <v>341</v>
      </c>
      <c r="G478" s="133"/>
      <c r="H478" s="134"/>
      <c r="I478" s="134"/>
      <c r="J478" s="134">
        <f>H478+I478</f>
        <v>0</v>
      </c>
    </row>
    <row r="479" spans="1:10" ht="12.75" x14ac:dyDescent="0.2">
      <c r="A479" s="53" t="s">
        <v>342</v>
      </c>
      <c r="B479" s="132" t="s">
        <v>213</v>
      </c>
      <c r="C479" s="132" t="s">
        <v>183</v>
      </c>
      <c r="D479" s="132"/>
      <c r="E479" s="132"/>
      <c r="F479" s="132"/>
      <c r="G479" s="133"/>
      <c r="H479" s="159">
        <f>H480</f>
        <v>1280.18</v>
      </c>
      <c r="I479" s="134">
        <f>I480</f>
        <v>-116.83000000000015</v>
      </c>
      <c r="J479" s="134">
        <f>H479+I479</f>
        <v>1163.3499999999999</v>
      </c>
    </row>
    <row r="480" spans="1:10" ht="12.75" x14ac:dyDescent="0.2">
      <c r="A480" s="53" t="s">
        <v>343</v>
      </c>
      <c r="B480" s="132" t="s">
        <v>213</v>
      </c>
      <c r="C480" s="132" t="s">
        <v>183</v>
      </c>
      <c r="D480" s="132" t="s">
        <v>42</v>
      </c>
      <c r="E480" s="132"/>
      <c r="F480" s="132"/>
      <c r="G480" s="133" t="e">
        <f>G484</f>
        <v>#REF!</v>
      </c>
      <c r="H480" s="159">
        <f>H484+H481</f>
        <v>1280.18</v>
      </c>
      <c r="I480" s="159">
        <f t="shared" ref="I480:J480" si="187">I484+I481</f>
        <v>-116.83000000000015</v>
      </c>
      <c r="J480" s="159">
        <f t="shared" si="187"/>
        <v>1163.3499999999999</v>
      </c>
    </row>
    <row r="481" spans="1:10" s="26" customFormat="1" ht="12.75" x14ac:dyDescent="0.2">
      <c r="A481" s="95" t="s">
        <v>479</v>
      </c>
      <c r="B481" s="132" t="s">
        <v>213</v>
      </c>
      <c r="C481" s="132" t="s">
        <v>183</v>
      </c>
      <c r="D481" s="132" t="s">
        <v>42</v>
      </c>
      <c r="E481" s="132" t="s">
        <v>78</v>
      </c>
      <c r="F481" s="132"/>
      <c r="G481" s="133"/>
      <c r="H481" s="159">
        <f>H482</f>
        <v>0</v>
      </c>
      <c r="I481" s="159">
        <f t="shared" ref="I481:J482" si="188">I482</f>
        <v>1163.3499999999999</v>
      </c>
      <c r="J481" s="159">
        <f t="shared" si="188"/>
        <v>1163.3499999999999</v>
      </c>
    </row>
    <row r="482" spans="1:10" s="26" customFormat="1" ht="51" x14ac:dyDescent="0.2">
      <c r="A482" s="195" t="s">
        <v>492</v>
      </c>
      <c r="B482" s="132" t="s">
        <v>213</v>
      </c>
      <c r="C482" s="132" t="s">
        <v>183</v>
      </c>
      <c r="D482" s="132" t="s">
        <v>42</v>
      </c>
      <c r="E482" s="132" t="s">
        <v>493</v>
      </c>
      <c r="F482" s="132"/>
      <c r="G482" s="133"/>
      <c r="H482" s="159">
        <f>H483</f>
        <v>0</v>
      </c>
      <c r="I482" s="159">
        <f t="shared" si="188"/>
        <v>1163.3499999999999</v>
      </c>
      <c r="J482" s="159">
        <f t="shared" si="188"/>
        <v>1163.3499999999999</v>
      </c>
    </row>
    <row r="483" spans="1:10" s="26" customFormat="1" ht="63.75" x14ac:dyDescent="0.2">
      <c r="A483" s="95" t="s">
        <v>348</v>
      </c>
      <c r="B483" s="132" t="s">
        <v>213</v>
      </c>
      <c r="C483" s="132" t="s">
        <v>183</v>
      </c>
      <c r="D483" s="132" t="s">
        <v>42</v>
      </c>
      <c r="E483" s="132" t="s">
        <v>493</v>
      </c>
      <c r="F483" s="132" t="s">
        <v>306</v>
      </c>
      <c r="G483" s="133"/>
      <c r="H483" s="159"/>
      <c r="I483" s="159">
        <v>1163.3499999999999</v>
      </c>
      <c r="J483" s="159">
        <f>H483+I483</f>
        <v>1163.3499999999999</v>
      </c>
    </row>
    <row r="484" spans="1:10" s="26" customFormat="1" ht="38.25" x14ac:dyDescent="0.2">
      <c r="A484" s="53" t="s">
        <v>344</v>
      </c>
      <c r="B484" s="132" t="s">
        <v>213</v>
      </c>
      <c r="C484" s="132" t="s">
        <v>183</v>
      </c>
      <c r="D484" s="132" t="s">
        <v>42</v>
      </c>
      <c r="E484" s="132" t="s">
        <v>345</v>
      </c>
      <c r="F484" s="132"/>
      <c r="G484" s="133" t="e">
        <f>G485</f>
        <v>#REF!</v>
      </c>
      <c r="H484" s="134">
        <f>H485</f>
        <v>1280.18</v>
      </c>
      <c r="I484" s="134">
        <f t="shared" ref="I484:J485" si="189">I485</f>
        <v>-1280.18</v>
      </c>
      <c r="J484" s="134">
        <f t="shared" si="189"/>
        <v>0</v>
      </c>
    </row>
    <row r="485" spans="1:10" s="26" customFormat="1" ht="38.25" x14ac:dyDescent="0.2">
      <c r="A485" s="53" t="s">
        <v>346</v>
      </c>
      <c r="B485" s="132" t="s">
        <v>213</v>
      </c>
      <c r="C485" s="132" t="s">
        <v>183</v>
      </c>
      <c r="D485" s="132" t="s">
        <v>42</v>
      </c>
      <c r="E485" s="132" t="s">
        <v>347</v>
      </c>
      <c r="F485" s="132"/>
      <c r="G485" s="133" t="e">
        <f>#REF!</f>
        <v>#REF!</v>
      </c>
      <c r="H485" s="134">
        <f>H486</f>
        <v>1280.18</v>
      </c>
      <c r="I485" s="134">
        <f t="shared" si="189"/>
        <v>-1280.18</v>
      </c>
      <c r="J485" s="134">
        <f t="shared" si="189"/>
        <v>0</v>
      </c>
    </row>
    <row r="486" spans="1:10" s="26" customFormat="1" ht="63.75" x14ac:dyDescent="0.2">
      <c r="A486" s="95" t="s">
        <v>348</v>
      </c>
      <c r="B486" s="132" t="s">
        <v>213</v>
      </c>
      <c r="C486" s="132" t="s">
        <v>183</v>
      </c>
      <c r="D486" s="132" t="s">
        <v>42</v>
      </c>
      <c r="E486" s="132" t="s">
        <v>347</v>
      </c>
      <c r="F486" s="132" t="s">
        <v>306</v>
      </c>
      <c r="G486" s="133"/>
      <c r="H486" s="159">
        <v>1280.18</v>
      </c>
      <c r="I486" s="134">
        <v>-1280.18</v>
      </c>
      <c r="J486" s="134">
        <f>H486+I486</f>
        <v>0</v>
      </c>
    </row>
    <row r="487" spans="1:10" s="26" customFormat="1" ht="12.75" x14ac:dyDescent="0.2">
      <c r="A487" s="112" t="s">
        <v>349</v>
      </c>
      <c r="B487" s="147" t="s">
        <v>187</v>
      </c>
      <c r="C487" s="147"/>
      <c r="D487" s="147"/>
      <c r="E487" s="147"/>
      <c r="F487" s="147"/>
      <c r="G487" s="148" t="e">
        <f>G488+G503</f>
        <v>#REF!</v>
      </c>
      <c r="H487" s="149">
        <f>H488+H493+H503+H548+H540</f>
        <v>12438.69</v>
      </c>
      <c r="I487" s="149">
        <f>I488+I493+I503+I548+I540</f>
        <v>4646.0599999999986</v>
      </c>
      <c r="J487" s="149">
        <f>J488+J493+J503+J548+J540</f>
        <v>17084.75</v>
      </c>
    </row>
    <row r="488" spans="1:10" s="26" customFormat="1" ht="12.75" x14ac:dyDescent="0.2">
      <c r="A488" s="53" t="s">
        <v>214</v>
      </c>
      <c r="B488" s="132" t="s">
        <v>187</v>
      </c>
      <c r="C488" s="132" t="s">
        <v>144</v>
      </c>
      <c r="D488" s="132"/>
      <c r="E488" s="132"/>
      <c r="F488" s="132"/>
      <c r="G488" s="133" t="e">
        <f t="shared" ref="G488:J491" si="190">G489</f>
        <v>#REF!</v>
      </c>
      <c r="H488" s="134">
        <f>H489</f>
        <v>951.89</v>
      </c>
      <c r="I488" s="134">
        <f t="shared" si="190"/>
        <v>220.11</v>
      </c>
      <c r="J488" s="134">
        <f>H488+I488</f>
        <v>1172</v>
      </c>
    </row>
    <row r="489" spans="1:10" s="26" customFormat="1" ht="51" x14ac:dyDescent="0.2">
      <c r="A489" s="53" t="s">
        <v>145</v>
      </c>
      <c r="B489" s="132" t="s">
        <v>187</v>
      </c>
      <c r="C489" s="132" t="s">
        <v>144</v>
      </c>
      <c r="D489" s="132" t="s">
        <v>114</v>
      </c>
      <c r="E489" s="132"/>
      <c r="F489" s="132"/>
      <c r="G489" s="133" t="e">
        <f t="shared" si="190"/>
        <v>#REF!</v>
      </c>
      <c r="H489" s="134">
        <f t="shared" si="190"/>
        <v>951.89</v>
      </c>
      <c r="I489" s="134">
        <f t="shared" si="190"/>
        <v>220.11</v>
      </c>
      <c r="J489" s="134">
        <f>H489+I489</f>
        <v>1172</v>
      </c>
    </row>
    <row r="490" spans="1:10" s="26" customFormat="1" ht="25.5" x14ac:dyDescent="0.2">
      <c r="A490" s="53" t="s">
        <v>163</v>
      </c>
      <c r="B490" s="132" t="s">
        <v>187</v>
      </c>
      <c r="C490" s="132" t="s">
        <v>144</v>
      </c>
      <c r="D490" s="132" t="s">
        <v>114</v>
      </c>
      <c r="E490" s="132" t="s">
        <v>94</v>
      </c>
      <c r="F490" s="132"/>
      <c r="G490" s="133" t="e">
        <f t="shared" si="190"/>
        <v>#REF!</v>
      </c>
      <c r="H490" s="134">
        <f t="shared" si="190"/>
        <v>951.89</v>
      </c>
      <c r="I490" s="134">
        <f t="shared" si="190"/>
        <v>220.11</v>
      </c>
      <c r="J490" s="134">
        <f>H490+I490</f>
        <v>1172</v>
      </c>
    </row>
    <row r="491" spans="1:10" s="26" customFormat="1" ht="12.75" x14ac:dyDescent="0.2">
      <c r="A491" s="53" t="s">
        <v>95</v>
      </c>
      <c r="B491" s="132" t="s">
        <v>187</v>
      </c>
      <c r="C491" s="132" t="s">
        <v>144</v>
      </c>
      <c r="D491" s="132" t="s">
        <v>114</v>
      </c>
      <c r="E491" s="132" t="s">
        <v>96</v>
      </c>
      <c r="F491" s="132"/>
      <c r="G491" s="133" t="e">
        <f>#REF!</f>
        <v>#REF!</v>
      </c>
      <c r="H491" s="134">
        <f t="shared" si="190"/>
        <v>951.89</v>
      </c>
      <c r="I491" s="134">
        <f t="shared" si="190"/>
        <v>220.11</v>
      </c>
      <c r="J491" s="134">
        <f t="shared" si="190"/>
        <v>1172</v>
      </c>
    </row>
    <row r="492" spans="1:10" s="26" customFormat="1" ht="38.25" x14ac:dyDescent="0.2">
      <c r="A492" s="98" t="s">
        <v>97</v>
      </c>
      <c r="B492" s="132" t="s">
        <v>187</v>
      </c>
      <c r="C492" s="132" t="s">
        <v>144</v>
      </c>
      <c r="D492" s="132" t="s">
        <v>114</v>
      </c>
      <c r="E492" s="132" t="s">
        <v>96</v>
      </c>
      <c r="F492" s="132" t="s">
        <v>98</v>
      </c>
      <c r="G492" s="133"/>
      <c r="H492" s="134">
        <v>951.89</v>
      </c>
      <c r="I492" s="134">
        <v>220.11</v>
      </c>
      <c r="J492" s="134">
        <f>H492+I492</f>
        <v>1172</v>
      </c>
    </row>
    <row r="493" spans="1:10" s="26" customFormat="1" ht="12.75" x14ac:dyDescent="0.2">
      <c r="A493" s="110" t="s">
        <v>297</v>
      </c>
      <c r="B493" s="132" t="s">
        <v>187</v>
      </c>
      <c r="C493" s="132" t="s">
        <v>40</v>
      </c>
      <c r="D493" s="132"/>
      <c r="E493" s="132"/>
      <c r="F493" s="132"/>
      <c r="G493" s="133" t="e">
        <f>#REF!+#REF!+#REF!</f>
        <v>#REF!</v>
      </c>
      <c r="H493" s="134">
        <f>H494</f>
        <v>340.42999999999995</v>
      </c>
      <c r="I493" s="134">
        <f>I494</f>
        <v>66.310000000000059</v>
      </c>
      <c r="J493" s="134">
        <f>H493+I493</f>
        <v>406.74</v>
      </c>
    </row>
    <row r="494" spans="1:10" s="26" customFormat="1" ht="12.75" x14ac:dyDescent="0.2">
      <c r="A494" s="53" t="s">
        <v>81</v>
      </c>
      <c r="B494" s="132" t="s">
        <v>187</v>
      </c>
      <c r="C494" s="132" t="s">
        <v>40</v>
      </c>
      <c r="D494" s="132" t="s">
        <v>40</v>
      </c>
      <c r="E494" s="132"/>
      <c r="F494" s="132"/>
      <c r="G494" s="133" t="e">
        <f>#REF!</f>
        <v>#REF!</v>
      </c>
      <c r="H494" s="134">
        <f>H500+H495</f>
        <v>340.42999999999995</v>
      </c>
      <c r="I494" s="134">
        <f t="shared" ref="I494:J494" si="191">I500+I495</f>
        <v>66.310000000000059</v>
      </c>
      <c r="J494" s="134">
        <f t="shared" si="191"/>
        <v>406.74</v>
      </c>
    </row>
    <row r="495" spans="1:10" s="26" customFormat="1" ht="12.75" x14ac:dyDescent="0.2">
      <c r="A495" s="95" t="s">
        <v>479</v>
      </c>
      <c r="B495" s="132" t="s">
        <v>187</v>
      </c>
      <c r="C495" s="132" t="s">
        <v>40</v>
      </c>
      <c r="D495" s="132" t="s">
        <v>40</v>
      </c>
      <c r="E495" s="132" t="s">
        <v>78</v>
      </c>
      <c r="F495" s="132"/>
      <c r="G495" s="133"/>
      <c r="H495" s="134">
        <f>H496</f>
        <v>0</v>
      </c>
      <c r="I495" s="134">
        <f t="shared" ref="I495:J495" si="192">I496</f>
        <v>406.74</v>
      </c>
      <c r="J495" s="134">
        <f t="shared" si="192"/>
        <v>406.74</v>
      </c>
    </row>
    <row r="496" spans="1:10" s="26" customFormat="1" ht="25.5" x14ac:dyDescent="0.2">
      <c r="A496" s="195" t="s">
        <v>490</v>
      </c>
      <c r="B496" s="132" t="s">
        <v>187</v>
      </c>
      <c r="C496" s="132" t="s">
        <v>40</v>
      </c>
      <c r="D496" s="132" t="s">
        <v>40</v>
      </c>
      <c r="E496" s="132" t="s">
        <v>491</v>
      </c>
      <c r="F496" s="132"/>
      <c r="G496" s="133"/>
      <c r="H496" s="134">
        <f>H498+H499+H497</f>
        <v>0</v>
      </c>
      <c r="I496" s="134">
        <f t="shared" ref="I496:J496" si="193">I498+I499+I497</f>
        <v>406.74</v>
      </c>
      <c r="J496" s="134">
        <f t="shared" si="193"/>
        <v>406.74</v>
      </c>
    </row>
    <row r="497" spans="1:10" s="26" customFormat="1" ht="38.25" x14ac:dyDescent="0.2">
      <c r="A497" s="98" t="s">
        <v>97</v>
      </c>
      <c r="B497" s="132" t="s">
        <v>187</v>
      </c>
      <c r="C497" s="132" t="s">
        <v>40</v>
      </c>
      <c r="D497" s="132" t="s">
        <v>40</v>
      </c>
      <c r="E497" s="132" t="s">
        <v>491</v>
      </c>
      <c r="F497" s="132" t="s">
        <v>98</v>
      </c>
      <c r="G497" s="133"/>
      <c r="H497" s="134"/>
      <c r="I497" s="134">
        <f>224.74</f>
        <v>224.74</v>
      </c>
      <c r="J497" s="134">
        <f>H497+I497</f>
        <v>224.74</v>
      </c>
    </row>
    <row r="498" spans="1:10" s="26" customFormat="1" ht="38.25" x14ac:dyDescent="0.2">
      <c r="A498" s="95" t="s">
        <v>101</v>
      </c>
      <c r="B498" s="132" t="s">
        <v>187</v>
      </c>
      <c r="C498" s="132" t="s">
        <v>40</v>
      </c>
      <c r="D498" s="132" t="s">
        <v>40</v>
      </c>
      <c r="E498" s="132" t="s">
        <v>491</v>
      </c>
      <c r="F498" s="132" t="s">
        <v>102</v>
      </c>
      <c r="G498" s="133"/>
      <c r="H498" s="134"/>
      <c r="I498" s="134">
        <v>5</v>
      </c>
      <c r="J498" s="134">
        <f>H498+I498</f>
        <v>5</v>
      </c>
    </row>
    <row r="499" spans="1:10" s="26" customFormat="1" ht="38.25" x14ac:dyDescent="0.2">
      <c r="A499" s="95" t="s">
        <v>103</v>
      </c>
      <c r="B499" s="132" t="s">
        <v>187</v>
      </c>
      <c r="C499" s="132" t="s">
        <v>40</v>
      </c>
      <c r="D499" s="132" t="s">
        <v>40</v>
      </c>
      <c r="E499" s="132" t="s">
        <v>491</v>
      </c>
      <c r="F499" s="132" t="s">
        <v>104</v>
      </c>
      <c r="G499" s="133"/>
      <c r="H499" s="134"/>
      <c r="I499" s="134">
        <v>177</v>
      </c>
      <c r="J499" s="134">
        <f>H499+I499</f>
        <v>177</v>
      </c>
    </row>
    <row r="500" spans="1:10" s="26" customFormat="1" ht="25.5" x14ac:dyDescent="0.2">
      <c r="A500" s="53" t="s">
        <v>26</v>
      </c>
      <c r="B500" s="132" t="s">
        <v>187</v>
      </c>
      <c r="C500" s="132" t="s">
        <v>40</v>
      </c>
      <c r="D500" s="132" t="s">
        <v>40</v>
      </c>
      <c r="E500" s="132" t="s">
        <v>350</v>
      </c>
      <c r="F500" s="132"/>
      <c r="G500" s="133"/>
      <c r="H500" s="134">
        <f t="shared" ref="H500:J500" si="194">H501+H502</f>
        <v>340.42999999999995</v>
      </c>
      <c r="I500" s="134">
        <f t="shared" si="194"/>
        <v>-340.42999999999995</v>
      </c>
      <c r="J500" s="134">
        <f t="shared" si="194"/>
        <v>0</v>
      </c>
    </row>
    <row r="501" spans="1:10" s="26" customFormat="1" ht="38.25" x14ac:dyDescent="0.2">
      <c r="A501" s="98" t="s">
        <v>97</v>
      </c>
      <c r="B501" s="132" t="s">
        <v>187</v>
      </c>
      <c r="C501" s="132" t="s">
        <v>40</v>
      </c>
      <c r="D501" s="132" t="s">
        <v>40</v>
      </c>
      <c r="E501" s="132" t="s">
        <v>350</v>
      </c>
      <c r="F501" s="132" t="s">
        <v>98</v>
      </c>
      <c r="G501" s="133"/>
      <c r="H501" s="134">
        <v>183.73</v>
      </c>
      <c r="I501" s="134">
        <v>-183.73</v>
      </c>
      <c r="J501" s="134">
        <f>H501+I501</f>
        <v>0</v>
      </c>
    </row>
    <row r="502" spans="1:10" s="26" customFormat="1" ht="38.25" x14ac:dyDescent="0.2">
      <c r="A502" s="95" t="s">
        <v>103</v>
      </c>
      <c r="B502" s="132" t="s">
        <v>187</v>
      </c>
      <c r="C502" s="132" t="s">
        <v>40</v>
      </c>
      <c r="D502" s="132" t="s">
        <v>40</v>
      </c>
      <c r="E502" s="132" t="s">
        <v>350</v>
      </c>
      <c r="F502" s="132" t="s">
        <v>104</v>
      </c>
      <c r="G502" s="133"/>
      <c r="H502" s="134">
        <v>156.69999999999999</v>
      </c>
      <c r="I502" s="134">
        <v>-156.69999999999999</v>
      </c>
      <c r="J502" s="134">
        <f>H502+I502</f>
        <v>0</v>
      </c>
    </row>
    <row r="503" spans="1:10" s="26" customFormat="1" ht="12.75" x14ac:dyDescent="0.2">
      <c r="A503" s="53" t="s">
        <v>311</v>
      </c>
      <c r="B503" s="132" t="s">
        <v>187</v>
      </c>
      <c r="C503" s="132" t="s">
        <v>312</v>
      </c>
      <c r="D503" s="132"/>
      <c r="E503" s="132"/>
      <c r="F503" s="132"/>
      <c r="G503" s="133" t="e">
        <f>G504+#REF!</f>
        <v>#REF!</v>
      </c>
      <c r="H503" s="134">
        <f t="shared" ref="H503:J503" si="195">H504+H530</f>
        <v>8825.0700000000015</v>
      </c>
      <c r="I503" s="134">
        <f t="shared" si="195"/>
        <v>5780.9399999999987</v>
      </c>
      <c r="J503" s="134">
        <f t="shared" si="195"/>
        <v>14606.009999999998</v>
      </c>
    </row>
    <row r="504" spans="1:10" s="26" customFormat="1" ht="12.75" x14ac:dyDescent="0.2">
      <c r="A504" s="53" t="s">
        <v>313</v>
      </c>
      <c r="B504" s="132" t="s">
        <v>187</v>
      </c>
      <c r="C504" s="132" t="s">
        <v>312</v>
      </c>
      <c r="D504" s="132" t="s">
        <v>144</v>
      </c>
      <c r="E504" s="132"/>
      <c r="F504" s="132"/>
      <c r="G504" s="133" t="e">
        <f>G511+G518</f>
        <v>#REF!</v>
      </c>
      <c r="H504" s="134">
        <f>H511+H518+H528+H505</f>
        <v>5636.1600000000008</v>
      </c>
      <c r="I504" s="134">
        <f t="shared" ref="I504:J504" si="196">I511+I518+I528+I505</f>
        <v>7265.8799999999983</v>
      </c>
      <c r="J504" s="134">
        <f t="shared" si="196"/>
        <v>12902.039999999999</v>
      </c>
    </row>
    <row r="505" spans="1:10" s="26" customFormat="1" ht="12.75" x14ac:dyDescent="0.2">
      <c r="A505" s="95" t="s">
        <v>479</v>
      </c>
      <c r="B505" s="132" t="s">
        <v>187</v>
      </c>
      <c r="C505" s="132" t="s">
        <v>312</v>
      </c>
      <c r="D505" s="132" t="s">
        <v>144</v>
      </c>
      <c r="E505" s="132" t="s">
        <v>78</v>
      </c>
      <c r="F505" s="132"/>
      <c r="G505" s="133"/>
      <c r="H505" s="134">
        <f>H506</f>
        <v>0</v>
      </c>
      <c r="I505" s="134">
        <f t="shared" ref="I505:J505" si="197">I506</f>
        <v>12902.039999999999</v>
      </c>
      <c r="J505" s="134">
        <f t="shared" si="197"/>
        <v>12902.039999999999</v>
      </c>
    </row>
    <row r="506" spans="1:10" s="26" customFormat="1" ht="25.5" x14ac:dyDescent="0.2">
      <c r="A506" s="195" t="s">
        <v>480</v>
      </c>
      <c r="B506" s="132" t="s">
        <v>187</v>
      </c>
      <c r="C506" s="132" t="s">
        <v>312</v>
      </c>
      <c r="D506" s="132" t="s">
        <v>144</v>
      </c>
      <c r="E506" s="132" t="s">
        <v>485</v>
      </c>
      <c r="F506" s="132"/>
      <c r="G506" s="133"/>
      <c r="H506" s="134">
        <f>H507+H509</f>
        <v>0</v>
      </c>
      <c r="I506" s="134">
        <f t="shared" ref="I506:J506" si="198">I507+I509</f>
        <v>12902.039999999999</v>
      </c>
      <c r="J506" s="134">
        <f t="shared" si="198"/>
        <v>12902.039999999999</v>
      </c>
    </row>
    <row r="507" spans="1:10" s="26" customFormat="1" ht="12.75" x14ac:dyDescent="0.2">
      <c r="A507" s="195" t="s">
        <v>487</v>
      </c>
      <c r="B507" s="132" t="s">
        <v>187</v>
      </c>
      <c r="C507" s="132" t="s">
        <v>312</v>
      </c>
      <c r="D507" s="132" t="s">
        <v>144</v>
      </c>
      <c r="E507" s="132" t="s">
        <v>486</v>
      </c>
      <c r="F507" s="132"/>
      <c r="G507" s="133"/>
      <c r="H507" s="134">
        <f>H508</f>
        <v>0</v>
      </c>
      <c r="I507" s="134">
        <f t="shared" ref="I507:J507" si="199">I508</f>
        <v>8931.82</v>
      </c>
      <c r="J507" s="134">
        <f t="shared" si="199"/>
        <v>8931.82</v>
      </c>
    </row>
    <row r="508" spans="1:10" s="26" customFormat="1" ht="63.75" x14ac:dyDescent="0.2">
      <c r="A508" s="95" t="s">
        <v>51</v>
      </c>
      <c r="B508" s="132" t="s">
        <v>187</v>
      </c>
      <c r="C508" s="132" t="s">
        <v>312</v>
      </c>
      <c r="D508" s="132" t="s">
        <v>144</v>
      </c>
      <c r="E508" s="132" t="s">
        <v>486</v>
      </c>
      <c r="F508" s="132" t="s">
        <v>52</v>
      </c>
      <c r="G508" s="133"/>
      <c r="H508" s="134"/>
      <c r="I508" s="134">
        <v>8931.82</v>
      </c>
      <c r="J508" s="134">
        <f>H508+I508</f>
        <v>8931.82</v>
      </c>
    </row>
    <row r="509" spans="1:10" s="26" customFormat="1" ht="12.75" x14ac:dyDescent="0.2">
      <c r="A509" s="195" t="s">
        <v>488</v>
      </c>
      <c r="B509" s="132" t="s">
        <v>187</v>
      </c>
      <c r="C509" s="132" t="s">
        <v>312</v>
      </c>
      <c r="D509" s="132" t="s">
        <v>144</v>
      </c>
      <c r="E509" s="132" t="s">
        <v>489</v>
      </c>
      <c r="F509" s="132"/>
      <c r="G509" s="133"/>
      <c r="H509" s="134">
        <f>H510</f>
        <v>0</v>
      </c>
      <c r="I509" s="134">
        <f t="shared" ref="I509:J509" si="200">I510</f>
        <v>3970.22</v>
      </c>
      <c r="J509" s="134">
        <f t="shared" si="200"/>
        <v>3970.22</v>
      </c>
    </row>
    <row r="510" spans="1:10" s="26" customFormat="1" ht="63.75" x14ac:dyDescent="0.2">
      <c r="A510" s="95" t="s">
        <v>51</v>
      </c>
      <c r="B510" s="132" t="s">
        <v>187</v>
      </c>
      <c r="C510" s="132" t="s">
        <v>312</v>
      </c>
      <c r="D510" s="132" t="s">
        <v>144</v>
      </c>
      <c r="E510" s="132" t="s">
        <v>489</v>
      </c>
      <c r="F510" s="132" t="s">
        <v>52</v>
      </c>
      <c r="G510" s="133"/>
      <c r="H510" s="134"/>
      <c r="I510" s="134">
        <f>3970.22</f>
        <v>3970.22</v>
      </c>
      <c r="J510" s="134">
        <f>H510+I510</f>
        <v>3970.22</v>
      </c>
    </row>
    <row r="511" spans="1:10" s="26" customFormat="1" ht="12.75" x14ac:dyDescent="0.2">
      <c r="A511" s="53" t="s">
        <v>351</v>
      </c>
      <c r="B511" s="132" t="s">
        <v>187</v>
      </c>
      <c r="C511" s="132" t="s">
        <v>312</v>
      </c>
      <c r="D511" s="132" t="s">
        <v>144</v>
      </c>
      <c r="E511" s="132" t="s">
        <v>352</v>
      </c>
      <c r="F511" s="132"/>
      <c r="G511" s="133" t="e">
        <f>G512</f>
        <v>#REF!</v>
      </c>
      <c r="H511" s="134">
        <f>H512</f>
        <v>1079.97</v>
      </c>
      <c r="I511" s="134">
        <f t="shared" ref="I511:J511" si="201">I512</f>
        <v>-1079.97</v>
      </c>
      <c r="J511" s="134">
        <f t="shared" si="201"/>
        <v>0</v>
      </c>
    </row>
    <row r="512" spans="1:10" s="26" customFormat="1" ht="25.5" x14ac:dyDescent="0.2">
      <c r="A512" s="53" t="s">
        <v>26</v>
      </c>
      <c r="B512" s="132" t="s">
        <v>187</v>
      </c>
      <c r="C512" s="132" t="s">
        <v>312</v>
      </c>
      <c r="D512" s="132" t="s">
        <v>144</v>
      </c>
      <c r="E512" s="132" t="s">
        <v>353</v>
      </c>
      <c r="F512" s="132"/>
      <c r="G512" s="133" t="e">
        <f>#REF!</f>
        <v>#REF!</v>
      </c>
      <c r="H512" s="134">
        <f>H513+H514+H515+H516+H517</f>
        <v>1079.97</v>
      </c>
      <c r="I512" s="134">
        <f t="shared" ref="I512:J512" si="202">I513+I514+I515+I516+I517</f>
        <v>-1079.97</v>
      </c>
      <c r="J512" s="134">
        <f t="shared" si="202"/>
        <v>0</v>
      </c>
    </row>
    <row r="513" spans="1:10" s="26" customFormat="1" ht="38.25" x14ac:dyDescent="0.2">
      <c r="A513" s="98" t="s">
        <v>97</v>
      </c>
      <c r="B513" s="132" t="s">
        <v>187</v>
      </c>
      <c r="C513" s="132" t="s">
        <v>312</v>
      </c>
      <c r="D513" s="132" t="s">
        <v>144</v>
      </c>
      <c r="E513" s="132" t="s">
        <v>353</v>
      </c>
      <c r="F513" s="132" t="s">
        <v>98</v>
      </c>
      <c r="G513" s="133"/>
      <c r="H513" s="134">
        <v>814.84</v>
      </c>
      <c r="I513" s="134">
        <v>-814.84</v>
      </c>
      <c r="J513" s="134">
        <f>H513+I513</f>
        <v>0</v>
      </c>
    </row>
    <row r="514" spans="1:10" s="26" customFormat="1" ht="38.25" x14ac:dyDescent="0.2">
      <c r="A514" s="95" t="s">
        <v>101</v>
      </c>
      <c r="B514" s="132" t="s">
        <v>187</v>
      </c>
      <c r="C514" s="132" t="s">
        <v>312</v>
      </c>
      <c r="D514" s="132" t="s">
        <v>144</v>
      </c>
      <c r="E514" s="132" t="s">
        <v>353</v>
      </c>
      <c r="F514" s="132" t="s">
        <v>102</v>
      </c>
      <c r="G514" s="133"/>
      <c r="H514" s="134">
        <v>1.7</v>
      </c>
      <c r="I514" s="134">
        <v>-1.7</v>
      </c>
      <c r="J514" s="134">
        <f>H514+I514</f>
        <v>0</v>
      </c>
    </row>
    <row r="515" spans="1:10" s="26" customFormat="1" ht="38.25" x14ac:dyDescent="0.2">
      <c r="A515" s="99" t="s">
        <v>106</v>
      </c>
      <c r="B515" s="132" t="s">
        <v>187</v>
      </c>
      <c r="C515" s="132" t="s">
        <v>312</v>
      </c>
      <c r="D515" s="132" t="s">
        <v>144</v>
      </c>
      <c r="E515" s="132" t="s">
        <v>353</v>
      </c>
      <c r="F515" s="132" t="s">
        <v>107</v>
      </c>
      <c r="G515" s="133"/>
      <c r="H515" s="134">
        <v>14</v>
      </c>
      <c r="I515" s="134">
        <v>-14</v>
      </c>
      <c r="J515" s="134">
        <f>H515+I515</f>
        <v>0</v>
      </c>
    </row>
    <row r="516" spans="1:10" s="26" customFormat="1" ht="38.25" x14ac:dyDescent="0.2">
      <c r="A516" s="95" t="s">
        <v>103</v>
      </c>
      <c r="B516" s="132" t="s">
        <v>187</v>
      </c>
      <c r="C516" s="132" t="s">
        <v>312</v>
      </c>
      <c r="D516" s="132" t="s">
        <v>144</v>
      </c>
      <c r="E516" s="132" t="s">
        <v>353</v>
      </c>
      <c r="F516" s="132" t="s">
        <v>104</v>
      </c>
      <c r="G516" s="133"/>
      <c r="H516" s="134">
        <v>249.43</v>
      </c>
      <c r="I516" s="134">
        <v>-249.43</v>
      </c>
      <c r="J516" s="134">
        <f>H516+I516</f>
        <v>0</v>
      </c>
    </row>
    <row r="517" spans="1:10" s="26" customFormat="1" ht="63.75" hidden="1" x14ac:dyDescent="0.2">
      <c r="A517" s="95" t="s">
        <v>51</v>
      </c>
      <c r="B517" s="132" t="s">
        <v>187</v>
      </c>
      <c r="C517" s="132" t="s">
        <v>312</v>
      </c>
      <c r="D517" s="132" t="s">
        <v>144</v>
      </c>
      <c r="E517" s="132" t="s">
        <v>353</v>
      </c>
      <c r="F517" s="132" t="s">
        <v>52</v>
      </c>
      <c r="G517" s="133"/>
      <c r="H517" s="134"/>
      <c r="I517" s="134"/>
      <c r="J517" s="134">
        <f>H517+I517</f>
        <v>0</v>
      </c>
    </row>
    <row r="518" spans="1:10" s="26" customFormat="1" ht="25.5" x14ac:dyDescent="0.2">
      <c r="A518" s="53" t="s">
        <v>354</v>
      </c>
      <c r="B518" s="132" t="s">
        <v>187</v>
      </c>
      <c r="C518" s="132" t="s">
        <v>312</v>
      </c>
      <c r="D518" s="132" t="s">
        <v>144</v>
      </c>
      <c r="E518" s="132" t="s">
        <v>355</v>
      </c>
      <c r="F518" s="132"/>
      <c r="G518" s="133" t="e">
        <f>G519+G526</f>
        <v>#REF!</v>
      </c>
      <c r="H518" s="134">
        <f>H519+H526</f>
        <v>4519.6900000000005</v>
      </c>
      <c r="I518" s="134">
        <f t="shared" ref="I518:J518" si="203">I519+I526</f>
        <v>-4519.6900000000005</v>
      </c>
      <c r="J518" s="134">
        <f t="shared" si="203"/>
        <v>0</v>
      </c>
    </row>
    <row r="519" spans="1:10" s="26" customFormat="1" ht="25.5" x14ac:dyDescent="0.2">
      <c r="A519" s="53" t="s">
        <v>26</v>
      </c>
      <c r="B519" s="132" t="s">
        <v>187</v>
      </c>
      <c r="C519" s="132" t="s">
        <v>312</v>
      </c>
      <c r="D519" s="132" t="s">
        <v>144</v>
      </c>
      <c r="E519" s="132" t="s">
        <v>356</v>
      </c>
      <c r="F519" s="132"/>
      <c r="G519" s="133" t="e">
        <f>#REF!</f>
        <v>#REF!</v>
      </c>
      <c r="H519" s="134">
        <f>H520+H522+H525+H521+H523+H524</f>
        <v>4479.6900000000005</v>
      </c>
      <c r="I519" s="134">
        <f t="shared" ref="I519:J519" si="204">I520+I522+I525+I521+I523+I524</f>
        <v>-4479.6900000000005</v>
      </c>
      <c r="J519" s="134">
        <f t="shared" si="204"/>
        <v>0</v>
      </c>
    </row>
    <row r="520" spans="1:10" s="26" customFormat="1" ht="38.25" x14ac:dyDescent="0.2">
      <c r="A520" s="98" t="s">
        <v>97</v>
      </c>
      <c r="B520" s="132" t="s">
        <v>187</v>
      </c>
      <c r="C520" s="132" t="s">
        <v>312</v>
      </c>
      <c r="D520" s="132" t="s">
        <v>144</v>
      </c>
      <c r="E520" s="132" t="s">
        <v>356</v>
      </c>
      <c r="F520" s="132" t="s">
        <v>98</v>
      </c>
      <c r="G520" s="133"/>
      <c r="H520" s="134">
        <v>2720.19</v>
      </c>
      <c r="I520" s="134">
        <v>-2720.19</v>
      </c>
      <c r="J520" s="134">
        <f t="shared" ref="J520:J525" si="205">H520+I520</f>
        <v>0</v>
      </c>
    </row>
    <row r="521" spans="1:10" s="26" customFormat="1" ht="38.25" x14ac:dyDescent="0.2">
      <c r="A521" s="95" t="s">
        <v>101</v>
      </c>
      <c r="B521" s="132" t="s">
        <v>187</v>
      </c>
      <c r="C521" s="132" t="s">
        <v>312</v>
      </c>
      <c r="D521" s="132" t="s">
        <v>144</v>
      </c>
      <c r="E521" s="132" t="s">
        <v>356</v>
      </c>
      <c r="F521" s="132" t="s">
        <v>102</v>
      </c>
      <c r="G521" s="133"/>
      <c r="H521" s="134">
        <v>89.6</v>
      </c>
      <c r="I521" s="134">
        <v>-89.6</v>
      </c>
      <c r="J521" s="134">
        <f t="shared" si="205"/>
        <v>0</v>
      </c>
    </row>
    <row r="522" spans="1:10" s="26" customFormat="1" ht="38.25" x14ac:dyDescent="0.2">
      <c r="A522" s="99" t="s">
        <v>106</v>
      </c>
      <c r="B522" s="132" t="s">
        <v>187</v>
      </c>
      <c r="C522" s="132" t="s">
        <v>312</v>
      </c>
      <c r="D522" s="132" t="s">
        <v>144</v>
      </c>
      <c r="E522" s="132" t="s">
        <v>356</v>
      </c>
      <c r="F522" s="132" t="s">
        <v>107</v>
      </c>
      <c r="G522" s="133"/>
      <c r="H522" s="134">
        <v>313.2</v>
      </c>
      <c r="I522" s="134">
        <v>-313.2</v>
      </c>
      <c r="J522" s="134">
        <f t="shared" si="205"/>
        <v>0</v>
      </c>
    </row>
    <row r="523" spans="1:10" s="26" customFormat="1" ht="38.25" x14ac:dyDescent="0.2">
      <c r="A523" s="95" t="s">
        <v>103</v>
      </c>
      <c r="B523" s="132" t="s">
        <v>187</v>
      </c>
      <c r="C523" s="132" t="s">
        <v>312</v>
      </c>
      <c r="D523" s="132" t="s">
        <v>144</v>
      </c>
      <c r="E523" s="132" t="s">
        <v>356</v>
      </c>
      <c r="F523" s="132" t="s">
        <v>104</v>
      </c>
      <c r="G523" s="133"/>
      <c r="H523" s="134">
        <v>1335.88</v>
      </c>
      <c r="I523" s="134">
        <v>-1335.88</v>
      </c>
      <c r="J523" s="134">
        <f t="shared" si="205"/>
        <v>0</v>
      </c>
    </row>
    <row r="524" spans="1:10" s="26" customFormat="1" ht="63.75" hidden="1" x14ac:dyDescent="0.2">
      <c r="A524" s="95" t="s">
        <v>51</v>
      </c>
      <c r="B524" s="132" t="s">
        <v>187</v>
      </c>
      <c r="C524" s="132" t="s">
        <v>312</v>
      </c>
      <c r="D524" s="132" t="s">
        <v>144</v>
      </c>
      <c r="E524" s="132" t="s">
        <v>356</v>
      </c>
      <c r="F524" s="132" t="s">
        <v>52</v>
      </c>
      <c r="G524" s="133"/>
      <c r="H524" s="134"/>
      <c r="I524" s="134"/>
      <c r="J524" s="134">
        <f t="shared" si="205"/>
        <v>0</v>
      </c>
    </row>
    <row r="525" spans="1:10" s="26" customFormat="1" ht="38.25" x14ac:dyDescent="0.2">
      <c r="A525" s="57" t="s">
        <v>237</v>
      </c>
      <c r="B525" s="132" t="s">
        <v>187</v>
      </c>
      <c r="C525" s="132" t="s">
        <v>312</v>
      </c>
      <c r="D525" s="132" t="s">
        <v>144</v>
      </c>
      <c r="E525" s="132" t="s">
        <v>356</v>
      </c>
      <c r="F525" s="132" t="s">
        <v>109</v>
      </c>
      <c r="G525" s="133"/>
      <c r="H525" s="134">
        <v>20.82</v>
      </c>
      <c r="I525" s="134">
        <v>-20.82</v>
      </c>
      <c r="J525" s="134">
        <f t="shared" si="205"/>
        <v>0</v>
      </c>
    </row>
    <row r="526" spans="1:10" s="26" customFormat="1" ht="25.5" x14ac:dyDescent="0.2">
      <c r="A526" s="53" t="s">
        <v>26</v>
      </c>
      <c r="B526" s="132" t="s">
        <v>187</v>
      </c>
      <c r="C526" s="132" t="s">
        <v>312</v>
      </c>
      <c r="D526" s="132" t="s">
        <v>144</v>
      </c>
      <c r="E526" s="132" t="s">
        <v>357</v>
      </c>
      <c r="F526" s="132"/>
      <c r="G526" s="133" t="e">
        <f>#REF!</f>
        <v>#REF!</v>
      </c>
      <c r="H526" s="134">
        <f t="shared" ref="H526:J526" si="206">H527</f>
        <v>40</v>
      </c>
      <c r="I526" s="134">
        <f t="shared" si="206"/>
        <v>-40</v>
      </c>
      <c r="J526" s="134">
        <f t="shared" si="206"/>
        <v>0</v>
      </c>
    </row>
    <row r="527" spans="1:10" s="26" customFormat="1" ht="38.25" x14ac:dyDescent="0.2">
      <c r="A527" s="95" t="s">
        <v>103</v>
      </c>
      <c r="B527" s="132" t="s">
        <v>187</v>
      </c>
      <c r="C527" s="132" t="s">
        <v>312</v>
      </c>
      <c r="D527" s="132" t="s">
        <v>144</v>
      </c>
      <c r="E527" s="132" t="s">
        <v>357</v>
      </c>
      <c r="F527" s="132" t="s">
        <v>104</v>
      </c>
      <c r="G527" s="133"/>
      <c r="H527" s="134">
        <v>40</v>
      </c>
      <c r="I527" s="134">
        <v>-40</v>
      </c>
      <c r="J527" s="134">
        <f>H527+I527</f>
        <v>0</v>
      </c>
    </row>
    <row r="528" spans="1:10" s="26" customFormat="1" ht="25.5" x14ac:dyDescent="0.2">
      <c r="A528" s="53" t="s">
        <v>358</v>
      </c>
      <c r="B528" s="132" t="s">
        <v>187</v>
      </c>
      <c r="C528" s="132" t="s">
        <v>312</v>
      </c>
      <c r="D528" s="132" t="s">
        <v>144</v>
      </c>
      <c r="E528" s="132" t="s">
        <v>359</v>
      </c>
      <c r="F528" s="132"/>
      <c r="G528" s="152">
        <f t="shared" ref="G528:J528" si="207">G529</f>
        <v>0</v>
      </c>
      <c r="H528" s="134">
        <f t="shared" si="207"/>
        <v>36.5</v>
      </c>
      <c r="I528" s="134">
        <f t="shared" si="207"/>
        <v>-36.5</v>
      </c>
      <c r="J528" s="134">
        <f t="shared" si="207"/>
        <v>0</v>
      </c>
    </row>
    <row r="529" spans="1:10" s="26" customFormat="1" ht="38.25" x14ac:dyDescent="0.2">
      <c r="A529" s="95" t="s">
        <v>103</v>
      </c>
      <c r="B529" s="132" t="s">
        <v>187</v>
      </c>
      <c r="C529" s="132" t="s">
        <v>312</v>
      </c>
      <c r="D529" s="132" t="s">
        <v>144</v>
      </c>
      <c r="E529" s="132" t="s">
        <v>359</v>
      </c>
      <c r="F529" s="132" t="s">
        <v>104</v>
      </c>
      <c r="G529" s="133"/>
      <c r="H529" s="134">
        <v>36.5</v>
      </c>
      <c r="I529" s="134">
        <v>-36.5</v>
      </c>
      <c r="J529" s="134">
        <f>H529+I529</f>
        <v>0</v>
      </c>
    </row>
    <row r="530" spans="1:10" s="26" customFormat="1" ht="25.5" x14ac:dyDescent="0.2">
      <c r="A530" s="53" t="s">
        <v>360</v>
      </c>
      <c r="B530" s="132" t="s">
        <v>187</v>
      </c>
      <c r="C530" s="132" t="s">
        <v>312</v>
      </c>
      <c r="D530" s="132" t="s">
        <v>114</v>
      </c>
      <c r="E530" s="132"/>
      <c r="F530" s="132"/>
      <c r="G530" s="133" t="e">
        <f t="shared" ref="G530:J531" si="208">G531</f>
        <v>#REF!</v>
      </c>
      <c r="H530" s="134">
        <f>H531</f>
        <v>3188.9100000000003</v>
      </c>
      <c r="I530" s="134">
        <f t="shared" ref="I530:J530" si="209">I531</f>
        <v>-1484.94</v>
      </c>
      <c r="J530" s="134">
        <f t="shared" si="209"/>
        <v>1703.9700000000003</v>
      </c>
    </row>
    <row r="531" spans="1:10" s="26" customFormat="1" ht="25.5" x14ac:dyDescent="0.2">
      <c r="A531" s="53" t="s">
        <v>316</v>
      </c>
      <c r="B531" s="132" t="s">
        <v>187</v>
      </c>
      <c r="C531" s="132" t="s">
        <v>312</v>
      </c>
      <c r="D531" s="132" t="s">
        <v>114</v>
      </c>
      <c r="E531" s="132" t="s">
        <v>25</v>
      </c>
      <c r="F531" s="132"/>
      <c r="G531" s="133" t="e">
        <f t="shared" si="208"/>
        <v>#REF!</v>
      </c>
      <c r="H531" s="134">
        <f t="shared" si="208"/>
        <v>3188.9100000000003</v>
      </c>
      <c r="I531" s="134">
        <f t="shared" si="208"/>
        <v>-1484.94</v>
      </c>
      <c r="J531" s="134">
        <f t="shared" si="208"/>
        <v>1703.9700000000003</v>
      </c>
    </row>
    <row r="532" spans="1:10" s="26" customFormat="1" ht="25.5" x14ac:dyDescent="0.2">
      <c r="A532" s="53" t="s">
        <v>26</v>
      </c>
      <c r="B532" s="132" t="s">
        <v>187</v>
      </c>
      <c r="C532" s="132" t="s">
        <v>312</v>
      </c>
      <c r="D532" s="132" t="s">
        <v>114</v>
      </c>
      <c r="E532" s="132" t="s">
        <v>27</v>
      </c>
      <c r="F532" s="132"/>
      <c r="G532" s="133" t="e">
        <f>#REF!</f>
        <v>#REF!</v>
      </c>
      <c r="H532" s="134">
        <f>H533+H534+H537+H536+H539+H538+H535</f>
        <v>3188.9100000000003</v>
      </c>
      <c r="I532" s="134">
        <f t="shared" ref="I532:J532" si="210">I533+I534+I537+I536+I539+I538+I535</f>
        <v>-1484.94</v>
      </c>
      <c r="J532" s="134">
        <f t="shared" si="210"/>
        <v>1703.9700000000003</v>
      </c>
    </row>
    <row r="533" spans="1:10" s="26" customFormat="1" ht="38.25" x14ac:dyDescent="0.2">
      <c r="A533" s="98" t="s">
        <v>97</v>
      </c>
      <c r="B533" s="132" t="s">
        <v>187</v>
      </c>
      <c r="C533" s="132" t="s">
        <v>312</v>
      </c>
      <c r="D533" s="132" t="s">
        <v>114</v>
      </c>
      <c r="E533" s="132" t="s">
        <v>27</v>
      </c>
      <c r="F533" s="132" t="s">
        <v>98</v>
      </c>
      <c r="G533" s="133"/>
      <c r="H533" s="134">
        <v>2317.0100000000002</v>
      </c>
      <c r="I533" s="134">
        <v>-2077.44</v>
      </c>
      <c r="J533" s="134">
        <f t="shared" ref="J533:J558" si="211">H533+I533</f>
        <v>239.57000000000016</v>
      </c>
    </row>
    <row r="534" spans="1:10" s="26" customFormat="1" ht="38.25" x14ac:dyDescent="0.2">
      <c r="A534" s="95" t="s">
        <v>101</v>
      </c>
      <c r="B534" s="132" t="s">
        <v>187</v>
      </c>
      <c r="C534" s="132" t="s">
        <v>312</v>
      </c>
      <c r="D534" s="132" t="s">
        <v>114</v>
      </c>
      <c r="E534" s="132" t="s">
        <v>27</v>
      </c>
      <c r="F534" s="132" t="s">
        <v>102</v>
      </c>
      <c r="G534" s="133"/>
      <c r="H534" s="134"/>
      <c r="I534" s="134">
        <v>3</v>
      </c>
      <c r="J534" s="134">
        <f t="shared" si="211"/>
        <v>3</v>
      </c>
    </row>
    <row r="535" spans="1:10" s="26" customFormat="1" ht="63.75" x14ac:dyDescent="0.2">
      <c r="A535" s="95" t="s">
        <v>231</v>
      </c>
      <c r="B535" s="132" t="s">
        <v>187</v>
      </c>
      <c r="C535" s="132" t="s">
        <v>312</v>
      </c>
      <c r="D535" s="132" t="s">
        <v>114</v>
      </c>
      <c r="E535" s="132" t="s">
        <v>27</v>
      </c>
      <c r="F535" s="132" t="s">
        <v>232</v>
      </c>
      <c r="G535" s="133"/>
      <c r="H535" s="134"/>
      <c r="I535" s="134">
        <v>393</v>
      </c>
      <c r="J535" s="134">
        <f>H535+I535</f>
        <v>393</v>
      </c>
    </row>
    <row r="536" spans="1:10" s="26" customFormat="1" ht="38.25" x14ac:dyDescent="0.2">
      <c r="A536" s="99" t="s">
        <v>106</v>
      </c>
      <c r="B536" s="132" t="s">
        <v>187</v>
      </c>
      <c r="C536" s="132" t="s">
        <v>312</v>
      </c>
      <c r="D536" s="132" t="s">
        <v>114</v>
      </c>
      <c r="E536" s="132" t="s">
        <v>27</v>
      </c>
      <c r="F536" s="132" t="s">
        <v>107</v>
      </c>
      <c r="G536" s="133"/>
      <c r="H536" s="134">
        <v>82.8</v>
      </c>
      <c r="I536" s="134">
        <v>-27.8</v>
      </c>
      <c r="J536" s="134">
        <f t="shared" si="211"/>
        <v>55</v>
      </c>
    </row>
    <row r="537" spans="1:10" s="26" customFormat="1" ht="38.25" x14ac:dyDescent="0.2">
      <c r="A537" s="95" t="s">
        <v>103</v>
      </c>
      <c r="B537" s="132" t="s">
        <v>187</v>
      </c>
      <c r="C537" s="132" t="s">
        <v>312</v>
      </c>
      <c r="D537" s="132" t="s">
        <v>114</v>
      </c>
      <c r="E537" s="132" t="s">
        <v>27</v>
      </c>
      <c r="F537" s="132" t="s">
        <v>104</v>
      </c>
      <c r="G537" s="133"/>
      <c r="H537" s="134">
        <v>763.4</v>
      </c>
      <c r="I537" s="134">
        <f>88-3+70</f>
        <v>155</v>
      </c>
      <c r="J537" s="134">
        <f t="shared" si="211"/>
        <v>918.4</v>
      </c>
    </row>
    <row r="538" spans="1:10" s="26" customFormat="1" ht="25.5" x14ac:dyDescent="0.2">
      <c r="A538" s="113" t="s">
        <v>361</v>
      </c>
      <c r="B538" s="132" t="s">
        <v>187</v>
      </c>
      <c r="C538" s="132" t="s">
        <v>312</v>
      </c>
      <c r="D538" s="132" t="s">
        <v>114</v>
      </c>
      <c r="E538" s="132" t="s">
        <v>27</v>
      </c>
      <c r="F538" s="132" t="s">
        <v>109</v>
      </c>
      <c r="G538" s="133"/>
      <c r="H538" s="134"/>
      <c r="I538" s="134">
        <v>69.3</v>
      </c>
      <c r="J538" s="134">
        <f>H538+I538</f>
        <v>69.3</v>
      </c>
    </row>
    <row r="539" spans="1:10" s="26" customFormat="1" ht="25.5" x14ac:dyDescent="0.2">
      <c r="A539" s="104" t="s">
        <v>110</v>
      </c>
      <c r="B539" s="132" t="s">
        <v>187</v>
      </c>
      <c r="C539" s="132" t="s">
        <v>312</v>
      </c>
      <c r="D539" s="132" t="s">
        <v>114</v>
      </c>
      <c r="E539" s="132" t="s">
        <v>27</v>
      </c>
      <c r="F539" s="132" t="s">
        <v>111</v>
      </c>
      <c r="G539" s="133"/>
      <c r="H539" s="134">
        <v>25.7</v>
      </c>
      <c r="I539" s="134"/>
      <c r="J539" s="134">
        <f t="shared" si="211"/>
        <v>25.7</v>
      </c>
    </row>
    <row r="540" spans="1:10" s="26" customFormat="1" ht="12.75" x14ac:dyDescent="0.2">
      <c r="A540" s="101" t="s">
        <v>112</v>
      </c>
      <c r="B540" s="132" t="s">
        <v>187</v>
      </c>
      <c r="C540" s="132" t="s">
        <v>23</v>
      </c>
      <c r="D540" s="132" t="s">
        <v>168</v>
      </c>
      <c r="E540" s="132"/>
      <c r="F540" s="132"/>
      <c r="G540" s="133"/>
      <c r="H540" s="134">
        <f t="shared" ref="H540:J543" si="212">H541</f>
        <v>320</v>
      </c>
      <c r="I540" s="134">
        <f t="shared" si="212"/>
        <v>-120</v>
      </c>
      <c r="J540" s="134">
        <f t="shared" si="212"/>
        <v>200</v>
      </c>
    </row>
    <row r="541" spans="1:10" s="26" customFormat="1" ht="25.5" x14ac:dyDescent="0.2">
      <c r="A541" s="114" t="s">
        <v>362</v>
      </c>
      <c r="B541" s="132" t="s">
        <v>187</v>
      </c>
      <c r="C541" s="132" t="s">
        <v>23</v>
      </c>
      <c r="D541" s="132" t="s">
        <v>148</v>
      </c>
      <c r="E541" s="132"/>
      <c r="F541" s="132"/>
      <c r="G541" s="133"/>
      <c r="H541" s="134">
        <f>H542+H545</f>
        <v>320</v>
      </c>
      <c r="I541" s="134">
        <f t="shared" ref="I541:J541" si="213">I542+I545</f>
        <v>-120</v>
      </c>
      <c r="J541" s="134">
        <f t="shared" si="213"/>
        <v>200</v>
      </c>
    </row>
    <row r="542" spans="1:10" s="26" customFormat="1" ht="12.75" x14ac:dyDescent="0.2">
      <c r="A542" s="53" t="s">
        <v>77</v>
      </c>
      <c r="B542" s="132" t="s">
        <v>187</v>
      </c>
      <c r="C542" s="132" t="s">
        <v>23</v>
      </c>
      <c r="D542" s="132" t="s">
        <v>148</v>
      </c>
      <c r="E542" s="132" t="s">
        <v>78</v>
      </c>
      <c r="F542" s="132"/>
      <c r="G542" s="133" t="e">
        <f>G543+#REF!</f>
        <v>#REF!</v>
      </c>
      <c r="H542" s="134">
        <f t="shared" si="212"/>
        <v>320</v>
      </c>
      <c r="I542" s="134">
        <f t="shared" si="212"/>
        <v>-320</v>
      </c>
      <c r="J542" s="134">
        <f t="shared" si="211"/>
        <v>0</v>
      </c>
    </row>
    <row r="543" spans="1:10" s="26" customFormat="1" ht="38.25" x14ac:dyDescent="0.2">
      <c r="A543" s="94" t="s">
        <v>363</v>
      </c>
      <c r="B543" s="132" t="s">
        <v>187</v>
      </c>
      <c r="C543" s="132" t="s">
        <v>23</v>
      </c>
      <c r="D543" s="132" t="s">
        <v>148</v>
      </c>
      <c r="E543" s="132" t="s">
        <v>364</v>
      </c>
      <c r="F543" s="132"/>
      <c r="G543" s="133">
        <f>G544</f>
        <v>35</v>
      </c>
      <c r="H543" s="134">
        <f t="shared" si="212"/>
        <v>320</v>
      </c>
      <c r="I543" s="134">
        <f t="shared" si="212"/>
        <v>-320</v>
      </c>
      <c r="J543" s="134">
        <f>J544</f>
        <v>0</v>
      </c>
    </row>
    <row r="544" spans="1:10" s="26" customFormat="1" ht="38.25" x14ac:dyDescent="0.2">
      <c r="A544" s="95" t="s">
        <v>103</v>
      </c>
      <c r="B544" s="132" t="s">
        <v>187</v>
      </c>
      <c r="C544" s="132" t="s">
        <v>23</v>
      </c>
      <c r="D544" s="132" t="s">
        <v>148</v>
      </c>
      <c r="E544" s="132" t="s">
        <v>364</v>
      </c>
      <c r="F544" s="132" t="s">
        <v>104</v>
      </c>
      <c r="G544" s="133">
        <f>15.4+19.6</f>
        <v>35</v>
      </c>
      <c r="H544" s="134">
        <v>320</v>
      </c>
      <c r="I544" s="134">
        <v>-320</v>
      </c>
      <c r="J544" s="134">
        <f t="shared" si="211"/>
        <v>0</v>
      </c>
    </row>
    <row r="545" spans="1:10" s="26" customFormat="1" ht="12.75" x14ac:dyDescent="0.2">
      <c r="A545" s="95" t="s">
        <v>479</v>
      </c>
      <c r="B545" s="132" t="s">
        <v>187</v>
      </c>
      <c r="C545" s="132" t="s">
        <v>23</v>
      </c>
      <c r="D545" s="132" t="s">
        <v>148</v>
      </c>
      <c r="E545" s="132"/>
      <c r="F545" s="132"/>
      <c r="G545" s="133"/>
      <c r="H545" s="134">
        <f>H546</f>
        <v>0</v>
      </c>
      <c r="I545" s="134">
        <f t="shared" ref="I545:J546" si="214">I546</f>
        <v>200</v>
      </c>
      <c r="J545" s="134">
        <f t="shared" si="214"/>
        <v>200</v>
      </c>
    </row>
    <row r="546" spans="1:10" s="26" customFormat="1" ht="38.25" x14ac:dyDescent="0.2">
      <c r="A546" s="195" t="s">
        <v>483</v>
      </c>
      <c r="B546" s="132" t="s">
        <v>187</v>
      </c>
      <c r="C546" s="132" t="s">
        <v>23</v>
      </c>
      <c r="D546" s="132" t="s">
        <v>148</v>
      </c>
      <c r="E546" s="132" t="s">
        <v>484</v>
      </c>
      <c r="F546" s="132"/>
      <c r="G546" s="133"/>
      <c r="H546" s="134">
        <f>H547</f>
        <v>0</v>
      </c>
      <c r="I546" s="134">
        <f t="shared" si="214"/>
        <v>200</v>
      </c>
      <c r="J546" s="134">
        <f t="shared" si="214"/>
        <v>200</v>
      </c>
    </row>
    <row r="547" spans="1:10" s="26" customFormat="1" ht="38.25" x14ac:dyDescent="0.2">
      <c r="A547" s="95" t="s">
        <v>103</v>
      </c>
      <c r="B547" s="132" t="s">
        <v>187</v>
      </c>
      <c r="C547" s="132" t="s">
        <v>23</v>
      </c>
      <c r="D547" s="132" t="s">
        <v>148</v>
      </c>
      <c r="E547" s="132" t="s">
        <v>484</v>
      </c>
      <c r="F547" s="132" t="s">
        <v>104</v>
      </c>
      <c r="G547" s="133"/>
      <c r="H547" s="134"/>
      <c r="I547" s="134">
        <v>200</v>
      </c>
      <c r="J547" s="134">
        <f>H547+I547</f>
        <v>200</v>
      </c>
    </row>
    <row r="548" spans="1:10" s="26" customFormat="1" ht="12.75" x14ac:dyDescent="0.2">
      <c r="A548" s="94" t="s">
        <v>365</v>
      </c>
      <c r="B548" s="132" t="s">
        <v>187</v>
      </c>
      <c r="C548" s="132" t="s">
        <v>150</v>
      </c>
      <c r="D548" s="132"/>
      <c r="E548" s="132"/>
      <c r="F548" s="132"/>
      <c r="G548" s="133"/>
      <c r="H548" s="134">
        <f t="shared" ref="H548:J550" si="215">H549</f>
        <v>2001.3</v>
      </c>
      <c r="I548" s="134">
        <f t="shared" si="215"/>
        <v>-1301.3</v>
      </c>
      <c r="J548" s="134">
        <f t="shared" si="215"/>
        <v>700</v>
      </c>
    </row>
    <row r="549" spans="1:10" s="26" customFormat="1" ht="12.75" x14ac:dyDescent="0.2">
      <c r="A549" s="53" t="s">
        <v>366</v>
      </c>
      <c r="B549" s="132" t="s">
        <v>187</v>
      </c>
      <c r="C549" s="132" t="s">
        <v>150</v>
      </c>
      <c r="D549" s="132" t="s">
        <v>144</v>
      </c>
      <c r="E549" s="132"/>
      <c r="F549" s="132"/>
      <c r="G549" s="133" t="e">
        <f>G550</f>
        <v>#REF!</v>
      </c>
      <c r="H549" s="134">
        <f>H550+H554</f>
        <v>2001.3</v>
      </c>
      <c r="I549" s="134">
        <f t="shared" ref="I549:J549" si="216">I550+I554</f>
        <v>-1301.3</v>
      </c>
      <c r="J549" s="134">
        <f t="shared" si="216"/>
        <v>700</v>
      </c>
    </row>
    <row r="550" spans="1:10" s="26" customFormat="1" ht="25.5" x14ac:dyDescent="0.2">
      <c r="A550" s="53" t="s">
        <v>367</v>
      </c>
      <c r="B550" s="132" t="s">
        <v>187</v>
      </c>
      <c r="C550" s="132" t="s">
        <v>150</v>
      </c>
      <c r="D550" s="132" t="s">
        <v>144</v>
      </c>
      <c r="E550" s="132" t="s">
        <v>368</v>
      </c>
      <c r="F550" s="132"/>
      <c r="G550" s="133" t="e">
        <f>G551</f>
        <v>#REF!</v>
      </c>
      <c r="H550" s="134">
        <f>H551</f>
        <v>2001.3</v>
      </c>
      <c r="I550" s="134">
        <f t="shared" si="215"/>
        <v>-2001.3</v>
      </c>
      <c r="J550" s="134">
        <f t="shared" si="215"/>
        <v>0</v>
      </c>
    </row>
    <row r="551" spans="1:10" s="26" customFormat="1" ht="12.75" x14ac:dyDescent="0.2">
      <c r="A551" s="53" t="s">
        <v>369</v>
      </c>
      <c r="B551" s="132" t="s">
        <v>187</v>
      </c>
      <c r="C551" s="132" t="s">
        <v>150</v>
      </c>
      <c r="D551" s="132" t="s">
        <v>144</v>
      </c>
      <c r="E551" s="132" t="s">
        <v>370</v>
      </c>
      <c r="F551" s="132"/>
      <c r="G551" s="133" t="e">
        <f>#REF!</f>
        <v>#REF!</v>
      </c>
      <c r="H551" s="134">
        <f>H552+H553</f>
        <v>2001.3</v>
      </c>
      <c r="I551" s="134">
        <f t="shared" ref="I551:J551" si="217">I552+I553</f>
        <v>-2001.3</v>
      </c>
      <c r="J551" s="134">
        <f t="shared" si="217"/>
        <v>0</v>
      </c>
    </row>
    <row r="552" spans="1:10" s="26" customFormat="1" ht="38.25" x14ac:dyDescent="0.2">
      <c r="A552" s="95" t="s">
        <v>101</v>
      </c>
      <c r="B552" s="132" t="s">
        <v>187</v>
      </c>
      <c r="C552" s="132" t="s">
        <v>150</v>
      </c>
      <c r="D552" s="132" t="s">
        <v>144</v>
      </c>
      <c r="E552" s="132" t="s">
        <v>370</v>
      </c>
      <c r="F552" s="132" t="s">
        <v>102</v>
      </c>
      <c r="G552" s="133"/>
      <c r="H552" s="134">
        <v>342.8</v>
      </c>
      <c r="I552" s="134">
        <v>-342.8</v>
      </c>
      <c r="J552" s="134">
        <f t="shared" si="211"/>
        <v>0</v>
      </c>
    </row>
    <row r="553" spans="1:10" s="26" customFormat="1" ht="38.25" x14ac:dyDescent="0.2">
      <c r="A553" s="95" t="s">
        <v>103</v>
      </c>
      <c r="B553" s="167" t="s">
        <v>187</v>
      </c>
      <c r="C553" s="167" t="s">
        <v>150</v>
      </c>
      <c r="D553" s="167" t="s">
        <v>144</v>
      </c>
      <c r="E553" s="167" t="s">
        <v>370</v>
      </c>
      <c r="F553" s="167" t="s">
        <v>104</v>
      </c>
      <c r="G553" s="168"/>
      <c r="H553" s="134">
        <v>1658.5</v>
      </c>
      <c r="I553" s="134">
        <v>-1658.5</v>
      </c>
      <c r="J553" s="134">
        <f t="shared" si="211"/>
        <v>0</v>
      </c>
    </row>
    <row r="554" spans="1:10" s="26" customFormat="1" ht="12.75" x14ac:dyDescent="0.2">
      <c r="A554" s="95" t="s">
        <v>479</v>
      </c>
      <c r="B554" s="167"/>
      <c r="C554" s="167"/>
      <c r="D554" s="167"/>
      <c r="E554" s="167"/>
      <c r="F554" s="167"/>
      <c r="G554" s="168"/>
      <c r="H554" s="134">
        <f>H555</f>
        <v>0</v>
      </c>
      <c r="I554" s="134">
        <f t="shared" ref="I554:J554" si="218">I555</f>
        <v>700</v>
      </c>
      <c r="J554" s="134">
        <f t="shared" si="218"/>
        <v>700</v>
      </c>
    </row>
    <row r="555" spans="1:10" s="26" customFormat="1" ht="38.25" x14ac:dyDescent="0.2">
      <c r="A555" s="195" t="s">
        <v>481</v>
      </c>
      <c r="B555" s="167" t="s">
        <v>187</v>
      </c>
      <c r="C555" s="167" t="s">
        <v>150</v>
      </c>
      <c r="D555" s="167" t="s">
        <v>144</v>
      </c>
      <c r="E555" s="167" t="s">
        <v>482</v>
      </c>
      <c r="F555" s="167"/>
      <c r="G555" s="168"/>
      <c r="H555" s="134">
        <f>H556+H557</f>
        <v>0</v>
      </c>
      <c r="I555" s="134">
        <f t="shared" ref="I555:J555" si="219">I556+I557</f>
        <v>700</v>
      </c>
      <c r="J555" s="134">
        <f t="shared" si="219"/>
        <v>700</v>
      </c>
    </row>
    <row r="556" spans="1:10" s="26" customFormat="1" ht="38.25" x14ac:dyDescent="0.2">
      <c r="A556" s="95" t="s">
        <v>101</v>
      </c>
      <c r="B556" s="132" t="s">
        <v>187</v>
      </c>
      <c r="C556" s="132" t="s">
        <v>150</v>
      </c>
      <c r="D556" s="132" t="s">
        <v>144</v>
      </c>
      <c r="E556" s="132" t="s">
        <v>482</v>
      </c>
      <c r="F556" s="132" t="s">
        <v>102</v>
      </c>
      <c r="G556" s="168"/>
      <c r="H556" s="134"/>
      <c r="I556" s="134">
        <v>100</v>
      </c>
      <c r="J556" s="134">
        <f>H556+I556</f>
        <v>100</v>
      </c>
    </row>
    <row r="557" spans="1:10" s="26" customFormat="1" ht="38.25" x14ac:dyDescent="0.2">
      <c r="A557" s="95" t="s">
        <v>103</v>
      </c>
      <c r="B557" s="167" t="s">
        <v>187</v>
      </c>
      <c r="C557" s="167" t="s">
        <v>150</v>
      </c>
      <c r="D557" s="167" t="s">
        <v>144</v>
      </c>
      <c r="E557" s="167" t="s">
        <v>482</v>
      </c>
      <c r="F557" s="167" t="s">
        <v>104</v>
      </c>
      <c r="G557" s="168"/>
      <c r="H557" s="134"/>
      <c r="I557" s="134">
        <v>600</v>
      </c>
      <c r="J557" s="134">
        <f>H557+I557</f>
        <v>600</v>
      </c>
    </row>
    <row r="558" spans="1:10" s="26" customFormat="1" ht="12.75" x14ac:dyDescent="0.2">
      <c r="A558" s="115" t="s">
        <v>371</v>
      </c>
      <c r="B558" s="147" t="s">
        <v>372</v>
      </c>
      <c r="C558" s="147" t="s">
        <v>373</v>
      </c>
      <c r="D558" s="147" t="s">
        <v>373</v>
      </c>
      <c r="E558" s="147" t="s">
        <v>374</v>
      </c>
      <c r="F558" s="147" t="s">
        <v>372</v>
      </c>
      <c r="G558" s="155"/>
      <c r="H558" s="149">
        <v>8323.75</v>
      </c>
      <c r="I558" s="149">
        <v>-8323.75</v>
      </c>
      <c r="J558" s="149">
        <f t="shared" si="211"/>
        <v>0</v>
      </c>
    </row>
    <row r="559" spans="1:10" s="26" customFormat="1" ht="13.5" thickBot="1" x14ac:dyDescent="0.25">
      <c r="A559" s="209" t="s">
        <v>375</v>
      </c>
      <c r="B559" s="210"/>
      <c r="C559" s="210"/>
      <c r="D559" s="210"/>
      <c r="E559" s="210"/>
      <c r="F559" s="210"/>
      <c r="G559" s="211" t="e">
        <f>#REF!+G23+G135+#REF!+#REF!+G200+G487</f>
        <v>#REF!</v>
      </c>
      <c r="H559" s="212">
        <f>H23+H135+H200+H487+H558</f>
        <v>332949.81</v>
      </c>
      <c r="I559" s="212">
        <f>I23+I135+I200+I487+I558</f>
        <v>20431.383000000005</v>
      </c>
      <c r="J559" s="212">
        <f>J23+J135+J200+J487+J558</f>
        <v>353381.19300000003</v>
      </c>
    </row>
    <row r="560" spans="1:10" s="26" customFormat="1" ht="13.5" thickBot="1" x14ac:dyDescent="0.25">
      <c r="A560" s="213"/>
      <c r="B560" s="214"/>
      <c r="C560" s="214"/>
      <c r="D560" s="214"/>
      <c r="E560" s="214"/>
      <c r="F560" s="214"/>
      <c r="G560" s="215"/>
      <c r="H560" s="216">
        <v>332949.8</v>
      </c>
      <c r="I560" s="216"/>
      <c r="J560" s="217">
        <f>353381.19</f>
        <v>353381.19</v>
      </c>
    </row>
    <row r="561" spans="1:10" s="26" customFormat="1" ht="12.75" x14ac:dyDescent="0.2">
      <c r="A561" s="219"/>
      <c r="B561" s="133"/>
      <c r="C561" s="133"/>
      <c r="D561" s="133"/>
      <c r="E561" s="133"/>
      <c r="F561" s="133"/>
      <c r="G561" s="133"/>
      <c r="H561" s="220">
        <f>H559-H560</f>
        <v>1.0000000009313226E-2</v>
      </c>
      <c r="I561" s="220"/>
      <c r="J561" s="220">
        <f>J559-J560</f>
        <v>3.0000000260770321E-3</v>
      </c>
    </row>
    <row r="562" spans="1:10" s="26" customFormat="1" ht="12.75" x14ac:dyDescent="0.2">
      <c r="A562" s="221"/>
      <c r="B562" s="133"/>
      <c r="C562" s="133"/>
      <c r="D562" s="133"/>
      <c r="E562" s="133"/>
      <c r="F562" s="133"/>
      <c r="G562" s="133"/>
      <c r="H562" s="134"/>
      <c r="I562" s="134"/>
      <c r="J562" s="134"/>
    </row>
    <row r="563" spans="1:10" s="26" customFormat="1" ht="12.75" x14ac:dyDescent="0.2">
      <c r="A563" s="254" t="s">
        <v>376</v>
      </c>
      <c r="B563" s="255"/>
      <c r="C563" s="255"/>
      <c r="D563" s="255"/>
      <c r="E563" s="255"/>
      <c r="F563" s="256"/>
      <c r="G563" s="133"/>
      <c r="H563" s="134"/>
      <c r="I563" s="134"/>
      <c r="J563" s="134"/>
    </row>
    <row r="564" spans="1:10" s="26" customFormat="1" ht="13.5" thickBot="1" x14ac:dyDescent="0.25">
      <c r="A564" s="171"/>
      <c r="B564" s="133"/>
      <c r="C564" s="133"/>
      <c r="D564" s="133"/>
      <c r="E564" s="133"/>
      <c r="F564" s="133"/>
      <c r="G564" s="133"/>
      <c r="H564" s="134"/>
      <c r="I564" s="134"/>
      <c r="J564" s="134"/>
    </row>
    <row r="565" spans="1:10" s="26" customFormat="1" ht="13.5" thickBot="1" x14ac:dyDescent="0.25">
      <c r="A565" s="166"/>
      <c r="B565" s="100"/>
      <c r="C565" s="100"/>
      <c r="D565" s="100"/>
      <c r="E565" s="172">
        <f>SUM(H566:H575)</f>
        <v>30743.75</v>
      </c>
      <c r="F565" s="222" t="s">
        <v>144</v>
      </c>
      <c r="G565" s="175" t="e">
        <f>#REF!+G136+G201+G488</f>
        <v>#REF!</v>
      </c>
      <c r="H565" s="134">
        <f>H136+H201+H488</f>
        <v>30743.75</v>
      </c>
      <c r="I565" s="134">
        <f>I136+I201+I488</f>
        <v>1186.4830000000015</v>
      </c>
      <c r="J565" s="134">
        <f>J136+J201+J488</f>
        <v>31930.232999999997</v>
      </c>
    </row>
    <row r="566" spans="1:10" s="26" customFormat="1" ht="12.75" x14ac:dyDescent="0.2">
      <c r="A566" s="166"/>
      <c r="B566" s="100"/>
      <c r="C566" s="100"/>
      <c r="D566" s="100"/>
      <c r="E566" s="172"/>
      <c r="F566" s="223" t="s">
        <v>377</v>
      </c>
      <c r="G566" s="174"/>
      <c r="H566" s="134">
        <f>H202</f>
        <v>1264.54</v>
      </c>
      <c r="I566" s="134">
        <f>I202</f>
        <v>-1264.54</v>
      </c>
      <c r="J566" s="134">
        <f>J202</f>
        <v>0</v>
      </c>
    </row>
    <row r="567" spans="1:10" s="26" customFormat="1" ht="12.75" x14ac:dyDescent="0.2">
      <c r="A567" s="166"/>
      <c r="B567" s="100"/>
      <c r="C567" s="100"/>
      <c r="D567" s="100"/>
      <c r="E567" s="100"/>
      <c r="F567" s="132" t="s">
        <v>378</v>
      </c>
      <c r="G567" s="133" t="e">
        <f>G207</f>
        <v>#REF!</v>
      </c>
      <c r="H567" s="134">
        <f>H206</f>
        <v>1443.62</v>
      </c>
      <c r="I567" s="134">
        <f>I206</f>
        <v>-40.970000000000027</v>
      </c>
      <c r="J567" s="134">
        <f>J206</f>
        <v>1402.6499999999999</v>
      </c>
    </row>
    <row r="568" spans="1:10" s="26" customFormat="1" ht="12.75" x14ac:dyDescent="0.2">
      <c r="A568" s="100"/>
      <c r="B568" s="100"/>
      <c r="C568" s="100"/>
      <c r="D568" s="100"/>
      <c r="E568" s="100"/>
      <c r="F568" s="132" t="s">
        <v>379</v>
      </c>
      <c r="G568" s="133" t="e">
        <f>G216+G489+#REF!+G137</f>
        <v>#REF!</v>
      </c>
      <c r="H568" s="134">
        <f>H216+H137+H489</f>
        <v>16274.19</v>
      </c>
      <c r="I568" s="134">
        <f>I216+I137+I489</f>
        <v>-1312.5799999999995</v>
      </c>
      <c r="J568" s="134">
        <f>J216+J137+J489</f>
        <v>14961.61</v>
      </c>
    </row>
    <row r="569" spans="1:10" s="26" customFormat="1" ht="12.75" x14ac:dyDescent="0.2">
      <c r="A569" s="100"/>
      <c r="B569" s="100"/>
      <c r="C569" s="100"/>
      <c r="D569" s="100"/>
      <c r="E569" s="100"/>
      <c r="F569" s="132" t="s">
        <v>380</v>
      </c>
      <c r="G569" s="133" t="e">
        <f>#REF!</f>
        <v>#REF!</v>
      </c>
      <c r="H569" s="134"/>
      <c r="I569" s="134"/>
      <c r="J569" s="134"/>
    </row>
    <row r="570" spans="1:10" s="26" customFormat="1" ht="12.75" x14ac:dyDescent="0.2">
      <c r="A570" s="100"/>
      <c r="B570" s="100"/>
      <c r="C570" s="100"/>
      <c r="D570" s="100"/>
      <c r="E570" s="100"/>
      <c r="F570" s="132" t="s">
        <v>381</v>
      </c>
      <c r="G570" s="133" t="e">
        <f>G140</f>
        <v>#REF!</v>
      </c>
      <c r="H570" s="134">
        <f>H246+H140</f>
        <v>4785.01</v>
      </c>
      <c r="I570" s="134">
        <f>I246+I140</f>
        <v>-365.88</v>
      </c>
      <c r="J570" s="134">
        <f>J246+J140</f>
        <v>4419.1299999999992</v>
      </c>
    </row>
    <row r="571" spans="1:10" s="26" customFormat="1" ht="12.75" x14ac:dyDescent="0.2">
      <c r="A571" s="100"/>
      <c r="B571" s="100"/>
      <c r="C571" s="100"/>
      <c r="D571" s="100"/>
      <c r="E571" s="100"/>
      <c r="F571" s="132" t="s">
        <v>382</v>
      </c>
      <c r="G571" s="133" t="e">
        <f>#REF!</f>
        <v>#REF!</v>
      </c>
      <c r="H571" s="134"/>
      <c r="I571" s="134"/>
      <c r="J571" s="134"/>
    </row>
    <row r="572" spans="1:10" s="26" customFormat="1" ht="12.75" x14ac:dyDescent="0.2">
      <c r="A572" s="100"/>
      <c r="B572" s="100"/>
      <c r="C572" s="100"/>
      <c r="D572" s="100"/>
      <c r="E572" s="100"/>
      <c r="F572" s="132" t="s">
        <v>383</v>
      </c>
      <c r="G572" s="133" t="e">
        <f>#REF!</f>
        <v>#REF!</v>
      </c>
      <c r="H572" s="134">
        <f>H148</f>
        <v>333</v>
      </c>
      <c r="I572" s="134">
        <f>I148</f>
        <v>-53</v>
      </c>
      <c r="J572" s="134">
        <f>J148</f>
        <v>280</v>
      </c>
    </row>
    <row r="573" spans="1:10" s="26" customFormat="1" ht="12.75" x14ac:dyDescent="0.2">
      <c r="A573" s="100"/>
      <c r="B573" s="100"/>
      <c r="C573" s="100"/>
      <c r="D573" s="100"/>
      <c r="E573" s="100"/>
      <c r="F573" s="132" t="s">
        <v>384</v>
      </c>
      <c r="G573" s="133" t="e">
        <f>#REF!</f>
        <v>#REF!</v>
      </c>
      <c r="H573" s="134"/>
      <c r="I573" s="134"/>
      <c r="J573" s="134"/>
    </row>
    <row r="574" spans="1:10" s="26" customFormat="1" ht="12.75" x14ac:dyDescent="0.2">
      <c r="A574" s="100"/>
      <c r="B574" s="100"/>
      <c r="C574" s="100"/>
      <c r="D574" s="100"/>
      <c r="E574" s="100"/>
      <c r="F574" s="132" t="s">
        <v>385</v>
      </c>
      <c r="G574" s="133"/>
      <c r="H574" s="134">
        <f>H152+H252</f>
        <v>6643.3899999999994</v>
      </c>
      <c r="I574" s="134">
        <f>I152+I252</f>
        <v>4223.4530000000013</v>
      </c>
      <c r="J574" s="134">
        <f>J152+J252</f>
        <v>10866.843000000001</v>
      </c>
    </row>
    <row r="575" spans="1:10" s="26" customFormat="1" ht="13.5" thickBot="1" x14ac:dyDescent="0.25">
      <c r="A575" s="100"/>
      <c r="B575" s="100"/>
      <c r="C575" s="100"/>
      <c r="D575" s="100"/>
      <c r="E575" s="100"/>
      <c r="F575" s="167" t="s">
        <v>386</v>
      </c>
      <c r="G575" s="168" t="e">
        <f>G160+#REF!</f>
        <v>#REF!</v>
      </c>
      <c r="H575" s="134"/>
      <c r="I575" s="134"/>
      <c r="J575" s="134"/>
    </row>
    <row r="576" spans="1:10" s="26" customFormat="1" ht="13.5" thickBot="1" x14ac:dyDescent="0.25">
      <c r="A576" s="100"/>
      <c r="B576" s="100"/>
      <c r="C576" s="100"/>
      <c r="D576" s="100"/>
      <c r="E576" s="172">
        <f>SUM(H577)</f>
        <v>605.6</v>
      </c>
      <c r="F576" s="224" t="s">
        <v>42</v>
      </c>
      <c r="G576" s="175"/>
      <c r="H576" s="134">
        <f t="shared" ref="H576:J577" si="220">H160+H180</f>
        <v>605.6</v>
      </c>
      <c r="I576" s="134">
        <f t="shared" si="220"/>
        <v>-101.20000000000005</v>
      </c>
      <c r="J576" s="134">
        <f t="shared" si="220"/>
        <v>504.4</v>
      </c>
    </row>
    <row r="577" spans="1:10" s="26" customFormat="1" ht="13.5" thickBot="1" x14ac:dyDescent="0.25">
      <c r="A577" s="100"/>
      <c r="B577" s="100"/>
      <c r="C577" s="100"/>
      <c r="D577" s="100"/>
      <c r="E577" s="100"/>
      <c r="F577" s="173" t="s">
        <v>387</v>
      </c>
      <c r="G577" s="174"/>
      <c r="H577" s="134">
        <f t="shared" si="220"/>
        <v>605.6</v>
      </c>
      <c r="I577" s="134">
        <f t="shared" si="220"/>
        <v>-101.20000000000005</v>
      </c>
      <c r="J577" s="134">
        <f t="shared" si="220"/>
        <v>504.4</v>
      </c>
    </row>
    <row r="578" spans="1:10" s="26" customFormat="1" ht="13.5" thickBot="1" x14ac:dyDescent="0.25">
      <c r="A578" s="100"/>
      <c r="B578" s="100"/>
      <c r="C578" s="100"/>
      <c r="D578" s="100"/>
      <c r="E578" s="172">
        <f>SUM(H579:H580)</f>
        <v>590</v>
      </c>
      <c r="F578" s="222" t="s">
        <v>170</v>
      </c>
      <c r="G578" s="175" t="e">
        <f>G306+#REF!</f>
        <v>#REF!</v>
      </c>
      <c r="H578" s="134">
        <f t="shared" ref="H578:J579" si="221">H306</f>
        <v>590</v>
      </c>
      <c r="I578" s="134">
        <f t="shared" si="221"/>
        <v>154.07999999999998</v>
      </c>
      <c r="J578" s="134">
        <f t="shared" si="221"/>
        <v>744.08</v>
      </c>
    </row>
    <row r="579" spans="1:10" s="26" customFormat="1" ht="12.75" x14ac:dyDescent="0.2">
      <c r="A579" s="100"/>
      <c r="B579" s="100"/>
      <c r="C579" s="100"/>
      <c r="D579" s="100"/>
      <c r="E579" s="100"/>
      <c r="F579" s="132" t="s">
        <v>388</v>
      </c>
      <c r="G579" s="133" t="e">
        <f>G307</f>
        <v>#REF!</v>
      </c>
      <c r="H579" s="134">
        <f t="shared" si="221"/>
        <v>565</v>
      </c>
      <c r="I579" s="134">
        <f t="shared" si="221"/>
        <v>94.08</v>
      </c>
      <c r="J579" s="134">
        <f t="shared" si="221"/>
        <v>659.08</v>
      </c>
    </row>
    <row r="580" spans="1:10" s="26" customFormat="1" ht="13.5" thickBot="1" x14ac:dyDescent="0.25">
      <c r="A580" s="100"/>
      <c r="B580" s="100"/>
      <c r="C580" s="100"/>
      <c r="D580" s="100"/>
      <c r="E580" s="100"/>
      <c r="F580" s="176" t="s">
        <v>389</v>
      </c>
      <c r="G580" s="174"/>
      <c r="H580" s="134">
        <f>H311</f>
        <v>25</v>
      </c>
      <c r="I580" s="134">
        <f>I311</f>
        <v>60</v>
      </c>
      <c r="J580" s="134">
        <f>J311</f>
        <v>85</v>
      </c>
    </row>
    <row r="581" spans="1:10" s="26" customFormat="1" ht="13.5" thickBot="1" x14ac:dyDescent="0.25">
      <c r="A581" s="100"/>
      <c r="B581" s="100"/>
      <c r="C581" s="100"/>
      <c r="D581" s="100"/>
      <c r="E581" s="172">
        <f>SUM(H582:H583)</f>
        <v>2787.11</v>
      </c>
      <c r="F581" s="225" t="s">
        <v>114</v>
      </c>
      <c r="G581" s="175" t="e">
        <f>G164+G326</f>
        <v>#REF!</v>
      </c>
      <c r="H581" s="134">
        <f>H164+H326</f>
        <v>2787.11</v>
      </c>
      <c r="I581" s="134">
        <f>I164+I326</f>
        <v>566.64999999999986</v>
      </c>
      <c r="J581" s="134">
        <f>J164+J326</f>
        <v>3353.76</v>
      </c>
    </row>
    <row r="582" spans="1:10" s="26" customFormat="1" ht="12.75" x14ac:dyDescent="0.2">
      <c r="A582" s="100"/>
      <c r="B582" s="100"/>
      <c r="C582" s="100"/>
      <c r="D582" s="100"/>
      <c r="E582" s="100"/>
      <c r="F582" s="177" t="s">
        <v>390</v>
      </c>
      <c r="G582" s="178" t="e">
        <f>#REF!+G327</f>
        <v>#REF!</v>
      </c>
      <c r="H582" s="134">
        <f>H327</f>
        <v>660</v>
      </c>
      <c r="I582" s="134">
        <f>I327</f>
        <v>-10</v>
      </c>
      <c r="J582" s="134">
        <f>J327</f>
        <v>650</v>
      </c>
    </row>
    <row r="583" spans="1:10" s="26" customFormat="1" ht="13.5" thickBot="1" x14ac:dyDescent="0.25">
      <c r="A583" s="100"/>
      <c r="B583" s="100"/>
      <c r="C583" s="100"/>
      <c r="D583" s="100"/>
      <c r="E583" s="100"/>
      <c r="F583" s="167" t="s">
        <v>391</v>
      </c>
      <c r="G583" s="168" t="e">
        <f>G334+G165</f>
        <v>#REF!</v>
      </c>
      <c r="H583" s="134">
        <f>H165+H334</f>
        <v>2127.11</v>
      </c>
      <c r="I583" s="134">
        <f>I165+I334</f>
        <v>576.64999999999986</v>
      </c>
      <c r="J583" s="134">
        <f>J165+J334</f>
        <v>2703.76</v>
      </c>
    </row>
    <row r="584" spans="1:10" s="26" customFormat="1" ht="13.5" thickBot="1" x14ac:dyDescent="0.25">
      <c r="A584" s="100"/>
      <c r="B584" s="100"/>
      <c r="C584" s="100"/>
      <c r="D584" s="100"/>
      <c r="E584" s="179">
        <f>SUM(H585:H587)</f>
        <v>1582.15</v>
      </c>
      <c r="F584" s="222" t="s">
        <v>80</v>
      </c>
      <c r="G584" s="175" t="e">
        <f>G349</f>
        <v>#REF!</v>
      </c>
      <c r="H584" s="134">
        <f>H349</f>
        <v>1582.15</v>
      </c>
      <c r="I584" s="134">
        <f>I349</f>
        <v>2749.09</v>
      </c>
      <c r="J584" s="134">
        <f>J349</f>
        <v>4331.24</v>
      </c>
    </row>
    <row r="585" spans="1:10" s="26" customFormat="1" ht="12.75" x14ac:dyDescent="0.2">
      <c r="A585" s="100"/>
      <c r="B585" s="100"/>
      <c r="C585" s="100"/>
      <c r="D585" s="100"/>
      <c r="E585" s="100"/>
      <c r="F585" s="177" t="s">
        <v>392</v>
      </c>
      <c r="G585" s="178" t="e">
        <f>#REF!</f>
        <v>#REF!</v>
      </c>
      <c r="H585" s="134">
        <f>H350</f>
        <v>0</v>
      </c>
      <c r="I585" s="134">
        <f t="shared" ref="I585:J585" si="222">I350</f>
        <v>1500</v>
      </c>
      <c r="J585" s="134">
        <f t="shared" si="222"/>
        <v>1500</v>
      </c>
    </row>
    <row r="586" spans="1:10" s="26" customFormat="1" ht="12.75" x14ac:dyDescent="0.2">
      <c r="A586" s="100"/>
      <c r="B586" s="100"/>
      <c r="C586" s="100"/>
      <c r="D586" s="100"/>
      <c r="E586" s="100"/>
      <c r="F586" s="132" t="s">
        <v>393</v>
      </c>
      <c r="G586" s="133" t="e">
        <f>G355</f>
        <v>#REF!</v>
      </c>
      <c r="H586" s="134">
        <f>H355</f>
        <v>1582.15</v>
      </c>
      <c r="I586" s="134">
        <f>I355</f>
        <v>283.28999999999996</v>
      </c>
      <c r="J586" s="134">
        <f>J355</f>
        <v>1865.44</v>
      </c>
    </row>
    <row r="587" spans="1:10" s="26" customFormat="1" ht="13.5" thickBot="1" x14ac:dyDescent="0.25">
      <c r="A587" s="100"/>
      <c r="B587" s="100"/>
      <c r="C587" s="100"/>
      <c r="D587" s="100"/>
      <c r="E587" s="100"/>
      <c r="F587" s="132" t="s">
        <v>394</v>
      </c>
      <c r="G587" s="133" t="e">
        <f>#REF!</f>
        <v>#REF!</v>
      </c>
      <c r="H587" s="134">
        <f>H375</f>
        <v>0</v>
      </c>
      <c r="I587" s="134">
        <f>I375</f>
        <v>965.8</v>
      </c>
      <c r="J587" s="134">
        <f>J375</f>
        <v>965.8</v>
      </c>
    </row>
    <row r="588" spans="1:10" s="26" customFormat="1" ht="13.5" thickBot="1" x14ac:dyDescent="0.25">
      <c r="A588" s="100"/>
      <c r="B588" s="100"/>
      <c r="C588" s="100"/>
      <c r="D588" s="100"/>
      <c r="E588" s="179">
        <f>SUM(H589:H593)</f>
        <v>216751.77999999997</v>
      </c>
      <c r="F588" s="222" t="s">
        <v>40</v>
      </c>
      <c r="G588" s="180" t="e">
        <f>#REF!+G24+#REF!+#REF!+G379</f>
        <v>#REF!</v>
      </c>
      <c r="H588" s="134">
        <f>H24+H379+H493</f>
        <v>216751.77999999997</v>
      </c>
      <c r="I588" s="134">
        <f>I24+I379+I493</f>
        <v>43815.72</v>
      </c>
      <c r="J588" s="134">
        <f>J24+J379+J493</f>
        <v>260567.5</v>
      </c>
    </row>
    <row r="589" spans="1:10" s="26" customFormat="1" ht="12.75" x14ac:dyDescent="0.2">
      <c r="A589" s="100"/>
      <c r="B589" s="100"/>
      <c r="C589" s="100"/>
      <c r="D589" s="100"/>
      <c r="E589" s="100"/>
      <c r="F589" s="177" t="s">
        <v>395</v>
      </c>
      <c r="G589" s="178" t="e">
        <f>#REF!</f>
        <v>#REF!</v>
      </c>
      <c r="H589" s="134">
        <f>H380+H25</f>
        <v>241.59</v>
      </c>
      <c r="I589" s="134">
        <f>I380+I25</f>
        <v>12941.51</v>
      </c>
      <c r="J589" s="134">
        <f>J380+J25</f>
        <v>13183.1</v>
      </c>
    </row>
    <row r="590" spans="1:10" s="26" customFormat="1" ht="12.75" x14ac:dyDescent="0.2">
      <c r="A590" s="100"/>
      <c r="B590" s="100"/>
      <c r="C590" s="100"/>
      <c r="D590" s="100"/>
      <c r="E590" s="100"/>
      <c r="F590" s="132" t="s">
        <v>396</v>
      </c>
      <c r="G590" s="152" t="e">
        <f>G34+#REF!</f>
        <v>#REF!</v>
      </c>
      <c r="H590" s="134">
        <f>H387+H34</f>
        <v>204909.63999999998</v>
      </c>
      <c r="I590" s="134">
        <f>I387+I34</f>
        <v>30326.260000000006</v>
      </c>
      <c r="J590" s="134">
        <f>J387+J34</f>
        <v>235235.9</v>
      </c>
    </row>
    <row r="591" spans="1:10" s="26" customFormat="1" ht="12.75" x14ac:dyDescent="0.2">
      <c r="A591" s="100"/>
      <c r="B591" s="100"/>
      <c r="C591" s="100"/>
      <c r="D591" s="100"/>
      <c r="E591" s="100"/>
      <c r="F591" s="132" t="s">
        <v>397</v>
      </c>
      <c r="G591" s="181" t="e">
        <f>#REF!+G79+#REF!+#REF!+#REF!</f>
        <v>#REF!</v>
      </c>
      <c r="H591" s="134">
        <f>H79</f>
        <v>0</v>
      </c>
      <c r="I591" s="134">
        <f>I79</f>
        <v>600</v>
      </c>
      <c r="J591" s="134">
        <f>J79</f>
        <v>600</v>
      </c>
    </row>
    <row r="592" spans="1:10" s="26" customFormat="1" ht="12.75" x14ac:dyDescent="0.2">
      <c r="A592" s="100"/>
      <c r="B592" s="100"/>
      <c r="C592" s="100"/>
      <c r="D592" s="100"/>
      <c r="E592" s="100"/>
      <c r="F592" s="132" t="s">
        <v>398</v>
      </c>
      <c r="G592" s="133" t="e">
        <f>G83+#REF!</f>
        <v>#REF!</v>
      </c>
      <c r="H592" s="134">
        <f>H494+H417+H83</f>
        <v>2159.4299999999998</v>
      </c>
      <c r="I592" s="134">
        <f>I494+I417+I83</f>
        <v>1351.75</v>
      </c>
      <c r="J592" s="134">
        <f>J494+J417+J83</f>
        <v>3511.1800000000003</v>
      </c>
    </row>
    <row r="593" spans="1:10" s="26" customFormat="1" ht="13.5" thickBot="1" x14ac:dyDescent="0.25">
      <c r="A593" s="100"/>
      <c r="B593" s="100"/>
      <c r="C593" s="100"/>
      <c r="D593" s="100"/>
      <c r="E593" s="100"/>
      <c r="F593" s="167" t="s">
        <v>399</v>
      </c>
      <c r="G593" s="168" t="e">
        <f>G94</f>
        <v>#REF!</v>
      </c>
      <c r="H593" s="134">
        <f>H94</f>
        <v>9441.119999999999</v>
      </c>
      <c r="I593" s="134">
        <f>I94</f>
        <v>-1403.8000000000002</v>
      </c>
      <c r="J593" s="134">
        <f>J94</f>
        <v>8037.32</v>
      </c>
    </row>
    <row r="594" spans="1:10" s="26" customFormat="1" ht="13.5" thickBot="1" x14ac:dyDescent="0.25">
      <c r="A594" s="100"/>
      <c r="B594" s="100"/>
      <c r="C594" s="100"/>
      <c r="D594" s="100"/>
      <c r="E594" s="182">
        <f>SUM(H595:H597)</f>
        <v>10675.070000000002</v>
      </c>
      <c r="F594" s="222" t="s">
        <v>312</v>
      </c>
      <c r="G594" s="175" t="e">
        <f>G421+G503</f>
        <v>#REF!</v>
      </c>
      <c r="H594" s="134">
        <f t="shared" ref="H594:J595" si="223">H503+H421</f>
        <v>10675.070000000002</v>
      </c>
      <c r="I594" s="134">
        <f t="shared" si="223"/>
        <v>3930.9399999999987</v>
      </c>
      <c r="J594" s="134">
        <f t="shared" si="223"/>
        <v>14606.009999999998</v>
      </c>
    </row>
    <row r="595" spans="1:10" s="26" customFormat="1" ht="12.75" x14ac:dyDescent="0.2">
      <c r="A595" s="100"/>
      <c r="B595" s="100"/>
      <c r="C595" s="100"/>
      <c r="D595" s="100"/>
      <c r="E595" s="100"/>
      <c r="F595" s="177" t="s">
        <v>400</v>
      </c>
      <c r="G595" s="178" t="e">
        <f>G504</f>
        <v>#REF!</v>
      </c>
      <c r="H595" s="134">
        <f t="shared" si="223"/>
        <v>7336.1600000000008</v>
      </c>
      <c r="I595" s="134">
        <f t="shared" si="223"/>
        <v>5565.8799999999983</v>
      </c>
      <c r="J595" s="134">
        <f t="shared" si="223"/>
        <v>12902.039999999999</v>
      </c>
    </row>
    <row r="596" spans="1:10" s="26" customFormat="1" ht="12.75" x14ac:dyDescent="0.2">
      <c r="A596" s="100"/>
      <c r="B596" s="100"/>
      <c r="C596" s="100"/>
      <c r="D596" s="100"/>
      <c r="E596" s="100"/>
      <c r="F596" s="132" t="s">
        <v>401</v>
      </c>
      <c r="G596" s="133" t="e">
        <f>#REF!</f>
        <v>#REF!</v>
      </c>
      <c r="H596" s="134">
        <f>H530+H426</f>
        <v>3338.9100000000003</v>
      </c>
      <c r="I596" s="134">
        <f>I530+I426</f>
        <v>-1634.94</v>
      </c>
      <c r="J596" s="134">
        <f>J530+J426</f>
        <v>1703.9700000000003</v>
      </c>
    </row>
    <row r="597" spans="1:10" s="26" customFormat="1" ht="13.5" thickBot="1" x14ac:dyDescent="0.25">
      <c r="A597" s="100"/>
      <c r="B597" s="100"/>
      <c r="C597" s="100"/>
      <c r="D597" s="100"/>
      <c r="E597" s="100"/>
      <c r="F597" s="167" t="s">
        <v>402</v>
      </c>
      <c r="G597" s="168" t="e">
        <f>#REF!+#REF!</f>
        <v>#REF!</v>
      </c>
      <c r="H597" s="134"/>
      <c r="I597" s="134"/>
      <c r="J597" s="134"/>
    </row>
    <row r="598" spans="1:10" s="26" customFormat="1" ht="13.5" thickBot="1" x14ac:dyDescent="0.25">
      <c r="A598" s="100"/>
      <c r="B598" s="100"/>
      <c r="C598" s="100"/>
      <c r="D598" s="100"/>
      <c r="E598" s="166">
        <f>H599</f>
        <v>390</v>
      </c>
      <c r="F598" s="222" t="s">
        <v>22</v>
      </c>
      <c r="G598" s="175" t="e">
        <f>#REF!+#REF!</f>
        <v>#REF!</v>
      </c>
      <c r="H598" s="134">
        <f t="shared" ref="H598:J599" si="224">H430</f>
        <v>390</v>
      </c>
      <c r="I598" s="134">
        <f t="shared" si="224"/>
        <v>160</v>
      </c>
      <c r="J598" s="134">
        <f t="shared" si="224"/>
        <v>550</v>
      </c>
    </row>
    <row r="599" spans="1:10" s="26" customFormat="1" ht="12.75" x14ac:dyDescent="0.2">
      <c r="A599" s="100"/>
      <c r="B599" s="100"/>
      <c r="C599" s="100"/>
      <c r="D599" s="100"/>
      <c r="E599" s="100"/>
      <c r="F599" s="167" t="s">
        <v>403</v>
      </c>
      <c r="G599" s="168"/>
      <c r="H599" s="134">
        <f t="shared" si="224"/>
        <v>390</v>
      </c>
      <c r="I599" s="134">
        <f t="shared" si="224"/>
        <v>160</v>
      </c>
      <c r="J599" s="134">
        <f t="shared" si="224"/>
        <v>550</v>
      </c>
    </row>
    <row r="600" spans="1:10" s="26" customFormat="1" ht="13.5" thickBot="1" x14ac:dyDescent="0.25">
      <c r="A600" s="100"/>
      <c r="B600" s="100"/>
      <c r="C600" s="100"/>
      <c r="D600" s="100"/>
      <c r="E600" s="100"/>
      <c r="F600" s="167" t="s">
        <v>404</v>
      </c>
      <c r="G600" s="168" t="e">
        <f>#REF!</f>
        <v>#REF!</v>
      </c>
      <c r="H600" s="134"/>
      <c r="I600" s="134"/>
      <c r="J600" s="134"/>
    </row>
    <row r="601" spans="1:10" s="26" customFormat="1" ht="13.5" thickBot="1" x14ac:dyDescent="0.25">
      <c r="A601" s="100"/>
      <c r="B601" s="100"/>
      <c r="C601" s="100"/>
      <c r="D601" s="100"/>
      <c r="E601" s="166">
        <f>SUM(H602:H605)</f>
        <v>22173.5</v>
      </c>
      <c r="F601" s="222" t="s">
        <v>23</v>
      </c>
      <c r="G601" s="175" t="e">
        <f>G118+#REF!+#REF!</f>
        <v>#REF!</v>
      </c>
      <c r="H601" s="134">
        <f>H540+H452+H118</f>
        <v>22173.5</v>
      </c>
      <c r="I601" s="134">
        <f>I540+I452+I118</f>
        <v>-19129</v>
      </c>
      <c r="J601" s="134">
        <f>J540+J452+J118</f>
        <v>3044.5</v>
      </c>
    </row>
    <row r="602" spans="1:10" s="26" customFormat="1" ht="12.75" x14ac:dyDescent="0.2">
      <c r="A602" s="100"/>
      <c r="B602" s="100"/>
      <c r="C602" s="100"/>
      <c r="D602" s="100"/>
      <c r="E602" s="100"/>
      <c r="F602" s="177" t="s">
        <v>405</v>
      </c>
      <c r="G602" s="178" t="e">
        <f>#REF!</f>
        <v>#REF!</v>
      </c>
      <c r="H602" s="134">
        <f t="shared" ref="H602:J602" si="225">H453</f>
        <v>123</v>
      </c>
      <c r="I602" s="134">
        <f t="shared" si="225"/>
        <v>0</v>
      </c>
      <c r="J602" s="134">
        <f t="shared" si="225"/>
        <v>123</v>
      </c>
    </row>
    <row r="603" spans="1:10" s="26" customFormat="1" ht="12.75" x14ac:dyDescent="0.2">
      <c r="A603" s="100"/>
      <c r="B603" s="100"/>
      <c r="C603" s="100"/>
      <c r="D603" s="100"/>
      <c r="E603" s="100"/>
      <c r="F603" s="132" t="s">
        <v>406</v>
      </c>
      <c r="G603" s="133" t="e">
        <f>#REF!+#REF!+#REF!</f>
        <v>#REF!</v>
      </c>
      <c r="H603" s="134">
        <f t="shared" ref="H603:J603" si="226">H456</f>
        <v>562.5</v>
      </c>
      <c r="I603" s="134">
        <f t="shared" si="226"/>
        <v>446.70000000000005</v>
      </c>
      <c r="J603" s="134">
        <f t="shared" si="226"/>
        <v>1009.2</v>
      </c>
    </row>
    <row r="604" spans="1:10" s="26" customFormat="1" ht="12.75" x14ac:dyDescent="0.2">
      <c r="A604" s="100"/>
      <c r="B604" s="100"/>
      <c r="C604" s="100"/>
      <c r="D604" s="100"/>
      <c r="E604" s="100"/>
      <c r="F604" s="167" t="s">
        <v>407</v>
      </c>
      <c r="G604" s="168" t="e">
        <f>G119</f>
        <v>#REF!</v>
      </c>
      <c r="H604" s="134">
        <f>H119</f>
        <v>21168</v>
      </c>
      <c r="I604" s="134">
        <f>I119</f>
        <v>-19455.7</v>
      </c>
      <c r="J604" s="134">
        <f>J119</f>
        <v>1712.3</v>
      </c>
    </row>
    <row r="605" spans="1:10" s="26" customFormat="1" ht="13.5" thickBot="1" x14ac:dyDescent="0.25">
      <c r="A605" s="100"/>
      <c r="B605" s="100"/>
      <c r="C605" s="100"/>
      <c r="D605" s="100"/>
      <c r="E605" s="100"/>
      <c r="F605" s="167" t="s">
        <v>408</v>
      </c>
      <c r="G605" s="168" t="e">
        <f>#REF!</f>
        <v>#REF!</v>
      </c>
      <c r="H605" s="134">
        <f t="shared" ref="H605:J605" si="227">H541</f>
        <v>320</v>
      </c>
      <c r="I605" s="134">
        <f t="shared" si="227"/>
        <v>-120</v>
      </c>
      <c r="J605" s="134">
        <f t="shared" si="227"/>
        <v>200</v>
      </c>
    </row>
    <row r="606" spans="1:10" s="26" customFormat="1" ht="13.5" thickBot="1" x14ac:dyDescent="0.25">
      <c r="A606" s="100"/>
      <c r="B606" s="100"/>
      <c r="C606" s="100"/>
      <c r="D606" s="100"/>
      <c r="E606" s="166">
        <f>H607</f>
        <v>2001.3</v>
      </c>
      <c r="F606" s="226">
        <v>11</v>
      </c>
      <c r="G606" s="175"/>
      <c r="H606" s="134">
        <f t="shared" ref="H606:J607" si="228">H548</f>
        <v>2001.3</v>
      </c>
      <c r="I606" s="134">
        <f t="shared" si="228"/>
        <v>-1301.3</v>
      </c>
      <c r="J606" s="134">
        <f t="shared" si="228"/>
        <v>700</v>
      </c>
    </row>
    <row r="607" spans="1:10" s="26" customFormat="1" ht="13.5" thickBot="1" x14ac:dyDescent="0.25">
      <c r="A607" s="100"/>
      <c r="B607" s="100"/>
      <c r="C607" s="100"/>
      <c r="D607" s="100"/>
      <c r="E607" s="100"/>
      <c r="F607" s="174">
        <v>1101</v>
      </c>
      <c r="G607" s="174"/>
      <c r="H607" s="134">
        <f t="shared" si="228"/>
        <v>2001.3</v>
      </c>
      <c r="I607" s="134">
        <f t="shared" si="228"/>
        <v>-1301.3</v>
      </c>
      <c r="J607" s="134">
        <f t="shared" si="228"/>
        <v>700</v>
      </c>
    </row>
    <row r="608" spans="1:10" s="26" customFormat="1" ht="13.5" thickBot="1" x14ac:dyDescent="0.25">
      <c r="A608" s="100"/>
      <c r="B608" s="100"/>
      <c r="C608" s="100"/>
      <c r="D608" s="100"/>
      <c r="E608" s="166">
        <f>H609</f>
        <v>1280.18</v>
      </c>
      <c r="F608" s="227">
        <v>12</v>
      </c>
      <c r="G608" s="175"/>
      <c r="H608" s="134">
        <f t="shared" ref="H608:J609" si="229">H479</f>
        <v>1280.18</v>
      </c>
      <c r="I608" s="134">
        <f t="shared" si="229"/>
        <v>-116.83000000000015</v>
      </c>
      <c r="J608" s="134">
        <f t="shared" si="229"/>
        <v>1163.3499999999999</v>
      </c>
    </row>
    <row r="609" spans="1:10" s="26" customFormat="1" ht="13.5" thickBot="1" x14ac:dyDescent="0.25">
      <c r="A609" s="100"/>
      <c r="B609" s="100"/>
      <c r="C609" s="100"/>
      <c r="D609" s="100"/>
      <c r="E609" s="100"/>
      <c r="F609" s="133">
        <v>1202</v>
      </c>
      <c r="G609" s="133"/>
      <c r="H609" s="134">
        <f t="shared" si="229"/>
        <v>1280.18</v>
      </c>
      <c r="I609" s="134">
        <f t="shared" si="229"/>
        <v>-116.83000000000015</v>
      </c>
      <c r="J609" s="134">
        <f t="shared" si="229"/>
        <v>1163.3499999999999</v>
      </c>
    </row>
    <row r="610" spans="1:10" s="26" customFormat="1" ht="13.5" thickBot="1" x14ac:dyDescent="0.25">
      <c r="A610" s="100"/>
      <c r="B610" s="100"/>
      <c r="C610" s="100"/>
      <c r="D610" s="100"/>
      <c r="E610" s="166">
        <f>H611</f>
        <v>147.22</v>
      </c>
      <c r="F610" s="227">
        <v>13</v>
      </c>
      <c r="G610" s="175"/>
      <c r="H610" s="134">
        <f t="shared" ref="H610:J611" si="230">H174</f>
        <v>147.22</v>
      </c>
      <c r="I610" s="134">
        <f t="shared" si="230"/>
        <v>52.78</v>
      </c>
      <c r="J610" s="134">
        <f t="shared" si="230"/>
        <v>200</v>
      </c>
    </row>
    <row r="611" spans="1:10" s="26" customFormat="1" ht="13.5" thickBot="1" x14ac:dyDescent="0.25">
      <c r="A611" s="100"/>
      <c r="B611" s="100"/>
      <c r="C611" s="100"/>
      <c r="D611" s="100"/>
      <c r="E611" s="100"/>
      <c r="F611" s="178">
        <v>1301</v>
      </c>
      <c r="G611" s="178"/>
      <c r="H611" s="134">
        <f t="shared" si="230"/>
        <v>147.22</v>
      </c>
      <c r="I611" s="134">
        <f t="shared" si="230"/>
        <v>52.78</v>
      </c>
      <c r="J611" s="134">
        <f t="shared" si="230"/>
        <v>200</v>
      </c>
    </row>
    <row r="612" spans="1:10" s="26" customFormat="1" ht="13.5" thickBot="1" x14ac:dyDescent="0.25">
      <c r="A612" s="100"/>
      <c r="B612" s="100"/>
      <c r="C612" s="100"/>
      <c r="D612" s="100"/>
      <c r="E612" s="166">
        <f>SUM(H613:H615)</f>
        <v>34898.399999999994</v>
      </c>
      <c r="F612" s="227">
        <v>14</v>
      </c>
      <c r="G612" s="175"/>
      <c r="H612" s="134">
        <f t="shared" ref="H612:J613" si="231">H186</f>
        <v>34898.399999999994</v>
      </c>
      <c r="I612" s="134">
        <f t="shared" si="231"/>
        <v>-3212.2799999999988</v>
      </c>
      <c r="J612" s="134">
        <f t="shared" si="231"/>
        <v>31686.119999999995</v>
      </c>
    </row>
    <row r="613" spans="1:10" s="26" customFormat="1" ht="12.75" x14ac:dyDescent="0.2">
      <c r="A613" s="100"/>
      <c r="B613" s="100"/>
      <c r="C613" s="100"/>
      <c r="D613" s="100"/>
      <c r="E613" s="100"/>
      <c r="F613" s="178">
        <v>1401</v>
      </c>
      <c r="G613" s="178"/>
      <c r="H613" s="134">
        <f t="shared" si="231"/>
        <v>34898.399999999994</v>
      </c>
      <c r="I613" s="134">
        <f t="shared" si="231"/>
        <v>-4732.2799999999988</v>
      </c>
      <c r="J613" s="134">
        <f t="shared" si="231"/>
        <v>30166.119999999995</v>
      </c>
    </row>
    <row r="614" spans="1:10" s="26" customFormat="1" ht="12.75" x14ac:dyDescent="0.2">
      <c r="A614" s="100"/>
      <c r="B614" s="100"/>
      <c r="C614" s="100"/>
      <c r="D614" s="100"/>
      <c r="E614" s="100"/>
      <c r="F614" s="133">
        <v>1402</v>
      </c>
      <c r="G614" s="133"/>
      <c r="H614" s="134"/>
      <c r="I614" s="134"/>
      <c r="J614" s="134"/>
    </row>
    <row r="615" spans="1:10" s="26" customFormat="1" ht="12.75" x14ac:dyDescent="0.2">
      <c r="A615" s="100"/>
      <c r="B615" s="100"/>
      <c r="C615" s="100"/>
      <c r="D615" s="100"/>
      <c r="E615" s="100"/>
      <c r="F615" s="168">
        <v>1403</v>
      </c>
      <c r="G615" s="168"/>
      <c r="H615" s="134">
        <f>H197</f>
        <v>0</v>
      </c>
      <c r="I615" s="134">
        <f t="shared" ref="I615:J615" si="232">I197</f>
        <v>1520</v>
      </c>
      <c r="J615" s="134">
        <f t="shared" si="232"/>
        <v>1520</v>
      </c>
    </row>
    <row r="616" spans="1:10" s="26" customFormat="1" ht="12.75" x14ac:dyDescent="0.2">
      <c r="A616" s="100"/>
      <c r="B616" s="100"/>
      <c r="C616" s="100"/>
      <c r="D616" s="100"/>
      <c r="E616" s="166">
        <f>H616</f>
        <v>8323.75</v>
      </c>
      <c r="F616" s="133">
        <v>9999</v>
      </c>
      <c r="G616" s="133"/>
      <c r="H616" s="134">
        <f>H558</f>
        <v>8323.75</v>
      </c>
      <c r="I616" s="134">
        <f t="shared" ref="I616:J616" si="233">I558</f>
        <v>-8323.75</v>
      </c>
      <c r="J616" s="134">
        <f t="shared" si="233"/>
        <v>0</v>
      </c>
    </row>
    <row r="617" spans="1:10" s="26" customFormat="1" ht="13.5" thickBot="1" x14ac:dyDescent="0.25">
      <c r="A617" s="100"/>
      <c r="B617" s="100"/>
      <c r="C617" s="100"/>
      <c r="D617" s="100"/>
      <c r="E617" s="172">
        <f>SUM(E565:E616)</f>
        <v>332949.80999999994</v>
      </c>
      <c r="F617" s="183" t="s">
        <v>409</v>
      </c>
      <c r="G617" s="184" t="e">
        <f>G565+G578+G581+G584+G588+G594+G598+G601+#REF!</f>
        <v>#REF!</v>
      </c>
      <c r="H617" s="134">
        <f>H565+H576+H578+H581+H584++H588+H594+H598+H601++H606++H608+H610+H612+H616</f>
        <v>332949.80999999994</v>
      </c>
      <c r="I617" s="134">
        <f t="shared" ref="I617:J617" si="234">I565+I576+I578+I581+I584++I588+I594+I598+I601++I606++I608+I610+I612+I616</f>
        <v>20431.383000000005</v>
      </c>
      <c r="J617" s="134">
        <f t="shared" si="234"/>
        <v>353381.19299999997</v>
      </c>
    </row>
    <row r="618" spans="1:10" s="26" customFormat="1" ht="13.5" thickBot="1" x14ac:dyDescent="0.25">
      <c r="A618" s="100"/>
      <c r="B618" s="100"/>
      <c r="C618" s="100"/>
      <c r="D618" s="100"/>
      <c r="E618" s="100"/>
      <c r="F618" s="185"/>
      <c r="G618" s="100"/>
      <c r="H618" s="228">
        <f>H559-H617</f>
        <v>0</v>
      </c>
      <c r="I618" s="228">
        <f t="shared" ref="I618:J618" si="235">I559-I617</f>
        <v>0</v>
      </c>
      <c r="J618" s="228">
        <f t="shared" si="235"/>
        <v>0</v>
      </c>
    </row>
    <row r="619" spans="1:10" s="26" customFormat="1" ht="12.75" x14ac:dyDescent="0.2">
      <c r="A619" s="100"/>
      <c r="B619" s="100"/>
      <c r="C619" s="100"/>
      <c r="D619" s="100"/>
      <c r="E619" s="100"/>
      <c r="F619" s="185"/>
      <c r="G619" s="100"/>
      <c r="H619" s="186"/>
      <c r="I619" s="186"/>
      <c r="J619" s="229">
        <f>353381.19</f>
        <v>353381.19</v>
      </c>
    </row>
    <row r="620" spans="1:10" s="26" customFormat="1" ht="12.75" x14ac:dyDescent="0.2">
      <c r="A620" s="100"/>
      <c r="B620" s="100"/>
      <c r="C620" s="100"/>
      <c r="D620" s="100"/>
      <c r="E620" s="100"/>
      <c r="F620" s="185"/>
      <c r="G620" s="100"/>
      <c r="H620" s="139">
        <f>H559-H617</f>
        <v>0</v>
      </c>
      <c r="I620" s="139"/>
      <c r="J620" s="187">
        <f>J617-J619</f>
        <v>2.9999999678693712E-3</v>
      </c>
    </row>
    <row r="621" spans="1:10" s="26" customFormat="1" ht="12.75" x14ac:dyDescent="0.2">
      <c r="A621" s="100"/>
      <c r="B621" s="100"/>
      <c r="C621" s="100"/>
      <c r="D621" s="100"/>
      <c r="E621" s="100"/>
      <c r="F621" s="185"/>
      <c r="G621" s="100"/>
      <c r="H621" s="139"/>
      <c r="I621" s="139"/>
      <c r="J621" s="139"/>
    </row>
    <row r="622" spans="1:10" s="26" customFormat="1" x14ac:dyDescent="0.2">
      <c r="A622" s="1"/>
      <c r="B622" s="1"/>
      <c r="C622" s="1"/>
      <c r="D622" s="1"/>
      <c r="E622" s="1"/>
      <c r="F622" s="1"/>
      <c r="G622" s="1"/>
      <c r="H622" s="4"/>
      <c r="I622" s="4"/>
      <c r="J622" s="4"/>
    </row>
    <row r="623" spans="1:10" s="26" customFormat="1" x14ac:dyDescent="0.2">
      <c r="A623" s="1"/>
      <c r="B623" s="1"/>
      <c r="C623" s="1"/>
      <c r="D623" s="1"/>
      <c r="E623" s="1"/>
      <c r="F623" s="1"/>
      <c r="G623" s="1"/>
      <c r="H623" s="4"/>
      <c r="I623" s="4"/>
      <c r="J623" s="4"/>
    </row>
    <row r="624" spans="1:10" s="26" customFormat="1" x14ac:dyDescent="0.2">
      <c r="A624" s="1"/>
      <c r="B624" s="1"/>
      <c r="C624" s="1"/>
      <c r="D624" s="1"/>
      <c r="E624" s="1"/>
      <c r="F624" s="1"/>
      <c r="G624" s="1"/>
      <c r="H624" s="4"/>
      <c r="I624" s="4"/>
      <c r="J624" s="4"/>
    </row>
    <row r="625" spans="1:10" s="26" customFormat="1" x14ac:dyDescent="0.2">
      <c r="A625" s="1"/>
      <c r="B625" s="1"/>
      <c r="C625" s="1"/>
      <c r="D625" s="1"/>
      <c r="E625" s="1"/>
      <c r="F625" s="1"/>
      <c r="G625" s="1"/>
      <c r="H625" s="4"/>
      <c r="I625" s="4"/>
      <c r="J625" s="4"/>
    </row>
    <row r="626" spans="1:10" s="26" customFormat="1" x14ac:dyDescent="0.2">
      <c r="A626" s="1"/>
      <c r="B626" s="1"/>
      <c r="C626" s="1"/>
      <c r="D626" s="1"/>
      <c r="E626" s="1"/>
      <c r="F626" s="1"/>
      <c r="G626" s="1"/>
      <c r="H626" s="4"/>
      <c r="I626" s="4"/>
      <c r="J626" s="4"/>
    </row>
    <row r="627" spans="1:10" s="26" customFormat="1" x14ac:dyDescent="0.2">
      <c r="A627" s="1"/>
      <c r="B627" s="1"/>
      <c r="C627" s="1"/>
      <c r="D627" s="1"/>
      <c r="E627" s="1"/>
      <c r="F627" s="1"/>
      <c r="G627" s="1"/>
      <c r="H627" s="4"/>
      <c r="I627" s="4"/>
      <c r="J627" s="4"/>
    </row>
    <row r="628" spans="1:10" s="26" customFormat="1" x14ac:dyDescent="0.2">
      <c r="A628" s="1"/>
      <c r="B628" s="1"/>
      <c r="C628" s="1"/>
      <c r="D628" s="1"/>
      <c r="E628" s="1"/>
      <c r="F628" s="1"/>
      <c r="G628" s="1"/>
      <c r="H628" s="4"/>
      <c r="I628" s="4"/>
      <c r="J628" s="4"/>
    </row>
    <row r="629" spans="1:10" s="26" customFormat="1" x14ac:dyDescent="0.2">
      <c r="A629" s="1"/>
      <c r="B629" s="1"/>
      <c r="C629" s="1"/>
      <c r="D629" s="1"/>
      <c r="E629" s="1"/>
      <c r="F629" s="1"/>
      <c r="G629" s="1"/>
      <c r="H629" s="4"/>
      <c r="I629" s="4"/>
      <c r="J629" s="4"/>
    </row>
    <row r="630" spans="1:10" s="26" customFormat="1" x14ac:dyDescent="0.2">
      <c r="A630" s="1"/>
      <c r="B630" s="1"/>
      <c r="C630" s="1"/>
      <c r="D630" s="1"/>
      <c r="E630" s="1"/>
      <c r="F630" s="1"/>
      <c r="G630" s="1"/>
      <c r="H630" s="4"/>
      <c r="I630" s="4"/>
      <c r="J630" s="4"/>
    </row>
    <row r="631" spans="1:10" s="26" customFormat="1" x14ac:dyDescent="0.2">
      <c r="A631" s="1"/>
      <c r="B631" s="1"/>
      <c r="C631" s="1"/>
      <c r="D631" s="1"/>
      <c r="E631" s="1"/>
      <c r="F631" s="1"/>
      <c r="G631" s="1"/>
      <c r="H631" s="4"/>
      <c r="I631" s="4"/>
      <c r="J631" s="4"/>
    </row>
    <row r="632" spans="1:10" s="26" customFormat="1" x14ac:dyDescent="0.2">
      <c r="A632" s="1"/>
      <c r="B632" s="1"/>
      <c r="C632" s="1"/>
      <c r="D632" s="1"/>
      <c r="E632" s="1"/>
      <c r="F632" s="1"/>
      <c r="G632" s="1"/>
      <c r="H632" s="4"/>
      <c r="I632" s="4"/>
      <c r="J632" s="4"/>
    </row>
    <row r="633" spans="1:10" s="26" customFormat="1" x14ac:dyDescent="0.2">
      <c r="A633" s="1"/>
      <c r="B633" s="1"/>
      <c r="C633" s="1"/>
      <c r="D633" s="1"/>
      <c r="E633" s="1"/>
      <c r="F633" s="1"/>
      <c r="G633" s="1"/>
      <c r="H633" s="4"/>
      <c r="I633" s="4"/>
      <c r="J633" s="4"/>
    </row>
    <row r="634" spans="1:10" s="26" customFormat="1" x14ac:dyDescent="0.2">
      <c r="A634" s="1"/>
      <c r="B634" s="1"/>
      <c r="C634" s="1"/>
      <c r="D634" s="1"/>
      <c r="E634" s="1"/>
      <c r="F634" s="1"/>
      <c r="G634" s="1"/>
      <c r="H634" s="4"/>
      <c r="I634" s="4"/>
      <c r="J634" s="4"/>
    </row>
    <row r="635" spans="1:10" s="26" customFormat="1" x14ac:dyDescent="0.2">
      <c r="A635" s="1"/>
      <c r="B635" s="1"/>
      <c r="C635" s="1"/>
      <c r="D635" s="1"/>
      <c r="E635" s="1"/>
      <c r="F635" s="1"/>
      <c r="G635" s="1"/>
      <c r="H635" s="4"/>
      <c r="I635" s="4"/>
      <c r="J635" s="4"/>
    </row>
    <row r="636" spans="1:10" s="26" customFormat="1" x14ac:dyDescent="0.2">
      <c r="A636" s="1"/>
      <c r="B636" s="1"/>
      <c r="C636" s="1"/>
      <c r="D636" s="1"/>
      <c r="E636" s="1"/>
      <c r="F636" s="1"/>
      <c r="G636" s="1"/>
      <c r="H636" s="4"/>
      <c r="I636" s="4"/>
      <c r="J636" s="4"/>
    </row>
    <row r="637" spans="1:10" s="26" customFormat="1" x14ac:dyDescent="0.2">
      <c r="A637" s="1"/>
      <c r="B637" s="1"/>
      <c r="C637" s="1"/>
      <c r="D637" s="1"/>
      <c r="E637" s="1"/>
      <c r="F637" s="1"/>
      <c r="G637" s="1"/>
      <c r="H637" s="4"/>
      <c r="I637" s="4"/>
      <c r="J637" s="4"/>
    </row>
    <row r="638" spans="1:10" s="26" customFormat="1" x14ac:dyDescent="0.2">
      <c r="A638" s="1"/>
      <c r="B638" s="1"/>
      <c r="C638" s="1"/>
      <c r="D638" s="1"/>
      <c r="E638" s="1"/>
      <c r="F638" s="1"/>
      <c r="G638" s="1"/>
      <c r="H638" s="4"/>
      <c r="I638" s="4"/>
      <c r="J638" s="4"/>
    </row>
    <row r="639" spans="1:10" s="26" customFormat="1" x14ac:dyDescent="0.2">
      <c r="A639" s="1"/>
      <c r="B639" s="1"/>
      <c r="C639" s="1"/>
      <c r="D639" s="1"/>
      <c r="E639" s="1"/>
      <c r="F639" s="1"/>
      <c r="G639" s="1"/>
      <c r="H639" s="4"/>
      <c r="I639" s="4"/>
      <c r="J639" s="4"/>
    </row>
    <row r="640" spans="1:10" s="26" customFormat="1" x14ac:dyDescent="0.2">
      <c r="A640" s="1"/>
      <c r="B640" s="1"/>
      <c r="C640" s="1"/>
      <c r="D640" s="1"/>
      <c r="E640" s="1"/>
      <c r="F640" s="1"/>
      <c r="G640" s="1"/>
      <c r="H640" s="4"/>
      <c r="I640" s="4"/>
      <c r="J640" s="4"/>
    </row>
    <row r="641" spans="1:10" s="26" customFormat="1" x14ac:dyDescent="0.2">
      <c r="A641" s="1"/>
      <c r="B641" s="1"/>
      <c r="C641" s="1"/>
      <c r="D641" s="1"/>
      <c r="E641" s="1"/>
      <c r="F641" s="1"/>
      <c r="G641" s="1"/>
      <c r="H641" s="4"/>
      <c r="I641" s="4"/>
      <c r="J641" s="4"/>
    </row>
    <row r="642" spans="1:10" s="26" customFormat="1" x14ac:dyDescent="0.2">
      <c r="A642" s="1"/>
      <c r="B642" s="1"/>
      <c r="C642" s="1"/>
      <c r="D642" s="1"/>
      <c r="E642" s="1"/>
      <c r="F642" s="1"/>
      <c r="G642" s="1"/>
      <c r="H642" s="4"/>
      <c r="I642" s="4"/>
      <c r="J642" s="4"/>
    </row>
    <row r="643" spans="1:10" s="26" customFormat="1" x14ac:dyDescent="0.2">
      <c r="A643" s="1"/>
      <c r="B643" s="1"/>
      <c r="C643" s="1"/>
      <c r="D643" s="1"/>
      <c r="E643" s="1"/>
      <c r="F643" s="1"/>
      <c r="G643" s="1"/>
      <c r="H643" s="4"/>
      <c r="I643" s="4"/>
      <c r="J643" s="4"/>
    </row>
    <row r="644" spans="1:10" s="26" customFormat="1" x14ac:dyDescent="0.2">
      <c r="A644" s="1"/>
      <c r="B644" s="1"/>
      <c r="C644" s="1"/>
      <c r="D644" s="1"/>
      <c r="E644" s="1"/>
      <c r="F644" s="1"/>
      <c r="G644" s="1"/>
      <c r="H644" s="4"/>
      <c r="I644" s="4"/>
      <c r="J644" s="4"/>
    </row>
    <row r="645" spans="1:10" s="26" customFormat="1" x14ac:dyDescent="0.2">
      <c r="A645" s="1"/>
      <c r="B645" s="1"/>
      <c r="C645" s="1"/>
      <c r="D645" s="1"/>
      <c r="E645" s="1"/>
      <c r="F645" s="1"/>
      <c r="G645" s="1"/>
      <c r="H645" s="4"/>
      <c r="I645" s="4"/>
      <c r="J645" s="4"/>
    </row>
    <row r="646" spans="1:10" s="26" customFormat="1" x14ac:dyDescent="0.2">
      <c r="A646" s="1"/>
      <c r="B646" s="1"/>
      <c r="C646" s="1"/>
      <c r="D646" s="1"/>
      <c r="E646" s="1"/>
      <c r="F646" s="1"/>
      <c r="G646" s="1"/>
      <c r="H646" s="4"/>
      <c r="I646" s="4"/>
      <c r="J646" s="4"/>
    </row>
    <row r="647" spans="1:10" s="26" customFormat="1" x14ac:dyDescent="0.2">
      <c r="A647" s="1"/>
      <c r="B647" s="1"/>
      <c r="C647" s="1"/>
      <c r="D647" s="1"/>
      <c r="E647" s="1"/>
      <c r="F647" s="1"/>
      <c r="G647" s="1"/>
      <c r="H647" s="4"/>
      <c r="I647" s="4"/>
      <c r="J647" s="4"/>
    </row>
    <row r="648" spans="1:10" s="26" customFormat="1" x14ac:dyDescent="0.2">
      <c r="A648" s="1"/>
      <c r="B648" s="1"/>
      <c r="C648" s="1"/>
      <c r="D648" s="1"/>
      <c r="E648" s="1"/>
      <c r="F648" s="1"/>
      <c r="G648" s="1"/>
      <c r="H648" s="4"/>
      <c r="I648" s="4"/>
      <c r="J648" s="4"/>
    </row>
    <row r="649" spans="1:10" s="26" customFormat="1" x14ac:dyDescent="0.2">
      <c r="A649" s="1"/>
      <c r="B649" s="1"/>
      <c r="C649" s="1"/>
      <c r="D649" s="1"/>
      <c r="E649" s="1"/>
      <c r="F649" s="1"/>
      <c r="G649" s="1"/>
      <c r="H649" s="4"/>
      <c r="I649" s="4"/>
      <c r="J649" s="4"/>
    </row>
    <row r="650" spans="1:10" s="26" customFormat="1" x14ac:dyDescent="0.2">
      <c r="A650" s="1"/>
      <c r="B650" s="1"/>
      <c r="C650" s="1"/>
      <c r="D650" s="1"/>
      <c r="E650" s="1"/>
      <c r="F650" s="1"/>
      <c r="G650" s="1"/>
      <c r="H650" s="4"/>
      <c r="I650" s="4"/>
      <c r="J650" s="4"/>
    </row>
    <row r="651" spans="1:10" s="26" customFormat="1" x14ac:dyDescent="0.2">
      <c r="A651" s="1"/>
      <c r="B651" s="1"/>
      <c r="C651" s="1"/>
      <c r="D651" s="1"/>
      <c r="E651" s="1"/>
      <c r="F651" s="1"/>
      <c r="G651" s="1"/>
      <c r="H651" s="4"/>
      <c r="I651" s="4"/>
      <c r="J651" s="4"/>
    </row>
    <row r="652" spans="1:10" s="26" customFormat="1" x14ac:dyDescent="0.2">
      <c r="A652" s="1"/>
      <c r="B652" s="1"/>
      <c r="C652" s="1"/>
      <c r="D652" s="1"/>
      <c r="E652" s="1"/>
      <c r="F652" s="1"/>
      <c r="G652" s="1"/>
      <c r="H652" s="4"/>
      <c r="I652" s="4"/>
      <c r="J652" s="4"/>
    </row>
    <row r="653" spans="1:10" s="26" customFormat="1" x14ac:dyDescent="0.2">
      <c r="A653" s="1"/>
      <c r="B653" s="1"/>
      <c r="C653" s="1"/>
      <c r="D653" s="1"/>
      <c r="E653" s="1"/>
      <c r="F653" s="1"/>
      <c r="G653" s="1"/>
      <c r="H653" s="4"/>
      <c r="I653" s="4"/>
      <c r="J653" s="4"/>
    </row>
    <row r="654" spans="1:10" s="26" customFormat="1" x14ac:dyDescent="0.2">
      <c r="A654" s="1"/>
      <c r="B654" s="1"/>
      <c r="C654" s="1"/>
      <c r="D654" s="1"/>
      <c r="E654" s="1"/>
      <c r="F654" s="1"/>
      <c r="G654" s="1"/>
      <c r="H654" s="4"/>
      <c r="I654" s="4"/>
      <c r="J654" s="4"/>
    </row>
    <row r="655" spans="1:10" s="26" customFormat="1" x14ac:dyDescent="0.2">
      <c r="A655" s="1"/>
      <c r="B655" s="1"/>
      <c r="C655" s="1"/>
      <c r="D655" s="1"/>
      <c r="E655" s="1"/>
      <c r="F655" s="1"/>
      <c r="G655" s="1"/>
      <c r="H655" s="4"/>
      <c r="I655" s="4"/>
      <c r="J655" s="4"/>
    </row>
    <row r="656" spans="1:10" s="26" customFormat="1" x14ac:dyDescent="0.2">
      <c r="A656" s="1"/>
      <c r="B656" s="1"/>
      <c r="C656" s="1"/>
      <c r="D656" s="1"/>
      <c r="E656" s="1"/>
      <c r="F656" s="1"/>
      <c r="G656" s="1"/>
      <c r="H656" s="4"/>
      <c r="I656" s="4"/>
      <c r="J656" s="4"/>
    </row>
    <row r="657" spans="1:10" s="26" customFormat="1" x14ac:dyDescent="0.2">
      <c r="A657" s="1"/>
      <c r="B657" s="1"/>
      <c r="C657" s="1"/>
      <c r="D657" s="1"/>
      <c r="E657" s="1"/>
      <c r="F657" s="1"/>
      <c r="G657" s="1"/>
      <c r="H657" s="4"/>
      <c r="I657" s="4"/>
      <c r="J657" s="4"/>
    </row>
    <row r="658" spans="1:10" s="26" customFormat="1" x14ac:dyDescent="0.2">
      <c r="A658" s="1"/>
      <c r="B658" s="1"/>
      <c r="C658" s="1"/>
      <c r="D658" s="1"/>
      <c r="E658" s="1"/>
      <c r="F658" s="1"/>
      <c r="G658" s="1"/>
      <c r="H658" s="4"/>
      <c r="I658" s="4"/>
      <c r="J658" s="4"/>
    </row>
    <row r="659" spans="1:10" s="26" customFormat="1" x14ac:dyDescent="0.2">
      <c r="A659" s="1"/>
      <c r="B659" s="1"/>
      <c r="C659" s="1"/>
      <c r="D659" s="1"/>
      <c r="E659" s="1"/>
      <c r="F659" s="1"/>
      <c r="G659" s="1"/>
      <c r="H659" s="4"/>
      <c r="I659" s="4"/>
      <c r="J659" s="4"/>
    </row>
    <row r="660" spans="1:10" s="26" customFormat="1" x14ac:dyDescent="0.2">
      <c r="A660" s="1"/>
      <c r="B660" s="1"/>
      <c r="C660" s="1"/>
      <c r="D660" s="1"/>
      <c r="E660" s="1"/>
      <c r="F660" s="1"/>
      <c r="G660" s="1"/>
      <c r="H660" s="4"/>
      <c r="I660" s="4"/>
      <c r="J660" s="4"/>
    </row>
    <row r="661" spans="1:10" s="26" customFormat="1" x14ac:dyDescent="0.2">
      <c r="A661" s="1"/>
      <c r="B661" s="1"/>
      <c r="C661" s="1"/>
      <c r="D661" s="1"/>
      <c r="E661" s="1"/>
      <c r="F661" s="1"/>
      <c r="G661" s="1"/>
      <c r="H661" s="4"/>
      <c r="I661" s="4"/>
      <c r="J661" s="4"/>
    </row>
    <row r="662" spans="1:10" s="26" customFormat="1" x14ac:dyDescent="0.2">
      <c r="A662" s="1"/>
      <c r="B662" s="1"/>
      <c r="C662" s="1"/>
      <c r="D662" s="1"/>
      <c r="E662" s="1"/>
      <c r="F662" s="1"/>
      <c r="G662" s="1"/>
      <c r="H662" s="4"/>
      <c r="I662" s="4"/>
      <c r="J662" s="4"/>
    </row>
    <row r="663" spans="1:10" s="26" customFormat="1" x14ac:dyDescent="0.2">
      <c r="A663" s="1"/>
      <c r="B663" s="1"/>
      <c r="C663" s="1"/>
      <c r="D663" s="1"/>
      <c r="E663" s="1"/>
      <c r="F663" s="1"/>
      <c r="G663" s="1"/>
      <c r="H663" s="4"/>
      <c r="I663" s="4"/>
      <c r="J663" s="4"/>
    </row>
    <row r="664" spans="1:10" s="26" customFormat="1" x14ac:dyDescent="0.2">
      <c r="A664" s="1"/>
      <c r="B664" s="1"/>
      <c r="C664" s="1"/>
      <c r="D664" s="1"/>
      <c r="E664" s="1"/>
      <c r="F664" s="1"/>
      <c r="G664" s="1"/>
      <c r="H664" s="4"/>
      <c r="I664" s="4"/>
      <c r="J664" s="4"/>
    </row>
    <row r="665" spans="1:10" s="26" customFormat="1" x14ac:dyDescent="0.2">
      <c r="A665" s="1"/>
      <c r="B665" s="1"/>
      <c r="C665" s="1"/>
      <c r="D665" s="1"/>
      <c r="E665" s="1"/>
      <c r="F665" s="1"/>
      <c r="G665" s="1"/>
      <c r="H665" s="4"/>
      <c r="I665" s="4"/>
      <c r="J665" s="4"/>
    </row>
    <row r="666" spans="1:10" s="26" customFormat="1" x14ac:dyDescent="0.2">
      <c r="A666" s="1"/>
      <c r="B666" s="1"/>
      <c r="C666" s="1"/>
      <c r="D666" s="1"/>
      <c r="E666" s="1"/>
      <c r="F666" s="1"/>
      <c r="G666" s="1"/>
      <c r="H666" s="4"/>
      <c r="I666" s="4"/>
      <c r="J666" s="4"/>
    </row>
    <row r="667" spans="1:10" s="26" customFormat="1" x14ac:dyDescent="0.2">
      <c r="A667" s="1"/>
      <c r="B667" s="1"/>
      <c r="C667" s="1"/>
      <c r="D667" s="1"/>
      <c r="E667" s="1"/>
      <c r="F667" s="1"/>
      <c r="G667" s="1"/>
      <c r="H667" s="4"/>
      <c r="I667" s="4"/>
      <c r="J667" s="4"/>
    </row>
    <row r="668" spans="1:10" s="26" customFormat="1" x14ac:dyDescent="0.2">
      <c r="A668" s="1"/>
      <c r="B668" s="1"/>
      <c r="C668" s="1"/>
      <c r="D668" s="1"/>
      <c r="E668" s="1"/>
      <c r="F668" s="1"/>
      <c r="G668" s="1"/>
      <c r="H668" s="4"/>
      <c r="I668" s="4"/>
      <c r="J668" s="4"/>
    </row>
    <row r="669" spans="1:10" s="26" customFormat="1" x14ac:dyDescent="0.2">
      <c r="A669" s="1"/>
      <c r="B669" s="1"/>
      <c r="C669" s="1"/>
      <c r="D669" s="1"/>
      <c r="E669" s="1"/>
      <c r="F669" s="1"/>
      <c r="G669" s="1"/>
      <c r="H669" s="4"/>
      <c r="I669" s="4"/>
      <c r="J669" s="4"/>
    </row>
    <row r="670" spans="1:10" s="26" customFormat="1" x14ac:dyDescent="0.2">
      <c r="A670" s="1"/>
      <c r="B670" s="1"/>
      <c r="C670" s="1"/>
      <c r="D670" s="1"/>
      <c r="E670" s="1"/>
      <c r="F670" s="1"/>
      <c r="G670" s="1"/>
      <c r="H670" s="4"/>
      <c r="I670" s="4"/>
      <c r="J670" s="4"/>
    </row>
    <row r="671" spans="1:10" s="26" customFormat="1" x14ac:dyDescent="0.2">
      <c r="A671" s="1"/>
      <c r="B671" s="1"/>
      <c r="C671" s="1"/>
      <c r="D671" s="1"/>
      <c r="E671" s="1"/>
      <c r="F671" s="1"/>
      <c r="G671" s="1"/>
      <c r="H671" s="4"/>
      <c r="I671" s="4"/>
      <c r="J671" s="4"/>
    </row>
    <row r="672" spans="1:10" s="26" customFormat="1" x14ac:dyDescent="0.2">
      <c r="A672" s="1"/>
      <c r="B672" s="1"/>
      <c r="C672" s="1"/>
      <c r="D672" s="1"/>
      <c r="E672" s="1"/>
      <c r="F672" s="1"/>
      <c r="G672" s="1"/>
      <c r="H672" s="4"/>
      <c r="I672" s="4"/>
      <c r="J672" s="4"/>
    </row>
    <row r="673" spans="1:10" s="26" customFormat="1" x14ac:dyDescent="0.2">
      <c r="A673" s="1"/>
      <c r="B673" s="1"/>
      <c r="C673" s="1"/>
      <c r="D673" s="1"/>
      <c r="E673" s="1"/>
      <c r="F673" s="1"/>
      <c r="G673" s="1"/>
      <c r="H673" s="4"/>
      <c r="I673" s="4"/>
      <c r="J673" s="4"/>
    </row>
    <row r="674" spans="1:10" s="26" customFormat="1" x14ac:dyDescent="0.2">
      <c r="A674" s="1"/>
      <c r="B674" s="1"/>
      <c r="C674" s="1"/>
      <c r="D674" s="1"/>
      <c r="E674" s="1"/>
      <c r="F674" s="1"/>
      <c r="G674" s="1"/>
      <c r="H674" s="4"/>
      <c r="I674" s="4"/>
      <c r="J674" s="4"/>
    </row>
    <row r="675" spans="1:10" s="26" customFormat="1" x14ac:dyDescent="0.2">
      <c r="A675" s="1"/>
      <c r="B675" s="1"/>
      <c r="C675" s="1"/>
      <c r="D675" s="1"/>
      <c r="E675" s="1"/>
      <c r="F675" s="1"/>
      <c r="G675" s="1"/>
      <c r="H675" s="4"/>
      <c r="I675" s="4"/>
      <c r="J675" s="4"/>
    </row>
    <row r="676" spans="1:10" s="26" customFormat="1" x14ac:dyDescent="0.2">
      <c r="A676" s="1"/>
      <c r="B676" s="1"/>
      <c r="C676" s="1"/>
      <c r="D676" s="1"/>
      <c r="E676" s="1"/>
      <c r="F676" s="1"/>
      <c r="G676" s="1"/>
      <c r="H676" s="4"/>
      <c r="I676" s="4"/>
      <c r="J676" s="4"/>
    </row>
    <row r="677" spans="1:10" s="26" customFormat="1" x14ac:dyDescent="0.2">
      <c r="A677" s="1"/>
      <c r="B677" s="1"/>
      <c r="C677" s="1"/>
      <c r="D677" s="1"/>
      <c r="E677" s="1"/>
      <c r="F677" s="1"/>
      <c r="G677" s="1"/>
      <c r="H677" s="4"/>
      <c r="I677" s="4"/>
      <c r="J677" s="4"/>
    </row>
    <row r="678" spans="1:10" s="26" customFormat="1" x14ac:dyDescent="0.2">
      <c r="A678" s="1"/>
      <c r="B678" s="1"/>
      <c r="C678" s="1"/>
      <c r="D678" s="1"/>
      <c r="E678" s="1"/>
      <c r="F678" s="1"/>
      <c r="G678" s="1"/>
      <c r="H678" s="4"/>
      <c r="I678" s="4"/>
      <c r="J678" s="4"/>
    </row>
    <row r="679" spans="1:10" s="26" customFormat="1" x14ac:dyDescent="0.2">
      <c r="A679" s="1"/>
      <c r="B679" s="1"/>
      <c r="C679" s="1"/>
      <c r="D679" s="1"/>
      <c r="E679" s="1"/>
      <c r="F679" s="1"/>
      <c r="G679" s="1"/>
      <c r="H679" s="4"/>
      <c r="I679" s="4"/>
      <c r="J679" s="4"/>
    </row>
    <row r="680" spans="1:10" s="26" customFormat="1" x14ac:dyDescent="0.2">
      <c r="A680" s="1"/>
      <c r="B680" s="1"/>
      <c r="C680" s="1"/>
      <c r="D680" s="1"/>
      <c r="E680" s="1"/>
      <c r="F680" s="1"/>
      <c r="G680" s="1"/>
      <c r="H680" s="4"/>
      <c r="I680" s="4"/>
      <c r="J680" s="4"/>
    </row>
    <row r="681" spans="1:10" s="26" customFormat="1" x14ac:dyDescent="0.2">
      <c r="A681" s="1"/>
      <c r="B681" s="1"/>
      <c r="C681" s="1"/>
      <c r="D681" s="1"/>
      <c r="E681" s="1"/>
      <c r="F681" s="1"/>
      <c r="G681" s="1"/>
      <c r="H681" s="4"/>
      <c r="I681" s="4"/>
      <c r="J681" s="4"/>
    </row>
  </sheetData>
  <mergeCells count="11">
    <mergeCell ref="A563:F563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.19685039370078741" bottom="0.19685039370078741" header="0" footer="0"/>
  <pageSetup paperSize="9" scale="85" orientation="portrait" r:id="rId1"/>
  <headerFooter alignWithMargins="0"/>
  <rowBreaks count="1" manualBreakCount="1">
    <brk id="41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44" zoomScaleNormal="100" zoomScaleSheetLayoutView="100" workbookViewId="0">
      <selection activeCell="A22" sqref="A22"/>
    </sheetView>
  </sheetViews>
  <sheetFormatPr defaultColWidth="26.28515625" defaultRowHeight="12.75" x14ac:dyDescent="0.2"/>
  <cols>
    <col min="1" max="1" width="52.5703125" style="30" customWidth="1"/>
    <col min="2" max="2" width="7.7109375" style="30" customWidth="1"/>
    <col min="3" max="3" width="7.28515625" style="30" customWidth="1"/>
    <col min="4" max="4" width="11.28515625" style="30" hidden="1" customWidth="1"/>
    <col min="5" max="5" width="10.42578125" style="60" hidden="1" customWidth="1"/>
    <col min="6" max="6" width="11.28515625" style="60" customWidth="1"/>
    <col min="7" max="7" width="14.140625" style="60" customWidth="1"/>
    <col min="8" max="8" width="13.28515625" style="30" customWidth="1"/>
    <col min="9" max="255" width="26.28515625" style="30"/>
    <col min="256" max="256" width="52.5703125" style="30" customWidth="1"/>
    <col min="257" max="257" width="7.7109375" style="30" customWidth="1"/>
    <col min="258" max="258" width="7.28515625" style="30" customWidth="1"/>
    <col min="259" max="260" width="0" style="30" hidden="1" customWidth="1"/>
    <col min="261" max="261" width="12.7109375" style="30" customWidth="1"/>
    <col min="262" max="262" width="11.28515625" style="30" customWidth="1"/>
    <col min="263" max="263" width="14.140625" style="30" customWidth="1"/>
    <col min="264" max="511" width="26.28515625" style="30"/>
    <col min="512" max="512" width="52.5703125" style="30" customWidth="1"/>
    <col min="513" max="513" width="7.7109375" style="30" customWidth="1"/>
    <col min="514" max="514" width="7.28515625" style="30" customWidth="1"/>
    <col min="515" max="516" width="0" style="30" hidden="1" customWidth="1"/>
    <col min="517" max="517" width="12.7109375" style="30" customWidth="1"/>
    <col min="518" max="518" width="11.28515625" style="30" customWidth="1"/>
    <col min="519" max="519" width="14.140625" style="30" customWidth="1"/>
    <col min="520" max="767" width="26.28515625" style="30"/>
    <col min="768" max="768" width="52.5703125" style="30" customWidth="1"/>
    <col min="769" max="769" width="7.7109375" style="30" customWidth="1"/>
    <col min="770" max="770" width="7.28515625" style="30" customWidth="1"/>
    <col min="771" max="772" width="0" style="30" hidden="1" customWidth="1"/>
    <col min="773" max="773" width="12.7109375" style="30" customWidth="1"/>
    <col min="774" max="774" width="11.28515625" style="30" customWidth="1"/>
    <col min="775" max="775" width="14.140625" style="30" customWidth="1"/>
    <col min="776" max="1023" width="26.28515625" style="30"/>
    <col min="1024" max="1024" width="52.5703125" style="30" customWidth="1"/>
    <col min="1025" max="1025" width="7.7109375" style="30" customWidth="1"/>
    <col min="1026" max="1026" width="7.28515625" style="30" customWidth="1"/>
    <col min="1027" max="1028" width="0" style="30" hidden="1" customWidth="1"/>
    <col min="1029" max="1029" width="12.7109375" style="30" customWidth="1"/>
    <col min="1030" max="1030" width="11.28515625" style="30" customWidth="1"/>
    <col min="1031" max="1031" width="14.140625" style="30" customWidth="1"/>
    <col min="1032" max="1279" width="26.28515625" style="30"/>
    <col min="1280" max="1280" width="52.5703125" style="30" customWidth="1"/>
    <col min="1281" max="1281" width="7.7109375" style="30" customWidth="1"/>
    <col min="1282" max="1282" width="7.28515625" style="30" customWidth="1"/>
    <col min="1283" max="1284" width="0" style="30" hidden="1" customWidth="1"/>
    <col min="1285" max="1285" width="12.7109375" style="30" customWidth="1"/>
    <col min="1286" max="1286" width="11.28515625" style="30" customWidth="1"/>
    <col min="1287" max="1287" width="14.140625" style="30" customWidth="1"/>
    <col min="1288" max="1535" width="26.28515625" style="30"/>
    <col min="1536" max="1536" width="52.5703125" style="30" customWidth="1"/>
    <col min="1537" max="1537" width="7.7109375" style="30" customWidth="1"/>
    <col min="1538" max="1538" width="7.28515625" style="30" customWidth="1"/>
    <col min="1539" max="1540" width="0" style="30" hidden="1" customWidth="1"/>
    <col min="1541" max="1541" width="12.7109375" style="30" customWidth="1"/>
    <col min="1542" max="1542" width="11.28515625" style="30" customWidth="1"/>
    <col min="1543" max="1543" width="14.140625" style="30" customWidth="1"/>
    <col min="1544" max="1791" width="26.28515625" style="30"/>
    <col min="1792" max="1792" width="52.5703125" style="30" customWidth="1"/>
    <col min="1793" max="1793" width="7.7109375" style="30" customWidth="1"/>
    <col min="1794" max="1794" width="7.28515625" style="30" customWidth="1"/>
    <col min="1795" max="1796" width="0" style="30" hidden="1" customWidth="1"/>
    <col min="1797" max="1797" width="12.7109375" style="30" customWidth="1"/>
    <col min="1798" max="1798" width="11.28515625" style="30" customWidth="1"/>
    <col min="1799" max="1799" width="14.140625" style="30" customWidth="1"/>
    <col min="1800" max="2047" width="26.28515625" style="30"/>
    <col min="2048" max="2048" width="52.5703125" style="30" customWidth="1"/>
    <col min="2049" max="2049" width="7.7109375" style="30" customWidth="1"/>
    <col min="2050" max="2050" width="7.28515625" style="30" customWidth="1"/>
    <col min="2051" max="2052" width="0" style="30" hidden="1" customWidth="1"/>
    <col min="2053" max="2053" width="12.7109375" style="30" customWidth="1"/>
    <col min="2054" max="2054" width="11.28515625" style="30" customWidth="1"/>
    <col min="2055" max="2055" width="14.140625" style="30" customWidth="1"/>
    <col min="2056" max="2303" width="26.28515625" style="30"/>
    <col min="2304" max="2304" width="52.5703125" style="30" customWidth="1"/>
    <col min="2305" max="2305" width="7.7109375" style="30" customWidth="1"/>
    <col min="2306" max="2306" width="7.28515625" style="30" customWidth="1"/>
    <col min="2307" max="2308" width="0" style="30" hidden="1" customWidth="1"/>
    <col min="2309" max="2309" width="12.7109375" style="30" customWidth="1"/>
    <col min="2310" max="2310" width="11.28515625" style="30" customWidth="1"/>
    <col min="2311" max="2311" width="14.140625" style="30" customWidth="1"/>
    <col min="2312" max="2559" width="26.28515625" style="30"/>
    <col min="2560" max="2560" width="52.5703125" style="30" customWidth="1"/>
    <col min="2561" max="2561" width="7.7109375" style="30" customWidth="1"/>
    <col min="2562" max="2562" width="7.28515625" style="30" customWidth="1"/>
    <col min="2563" max="2564" width="0" style="30" hidden="1" customWidth="1"/>
    <col min="2565" max="2565" width="12.7109375" style="30" customWidth="1"/>
    <col min="2566" max="2566" width="11.28515625" style="30" customWidth="1"/>
    <col min="2567" max="2567" width="14.140625" style="30" customWidth="1"/>
    <col min="2568" max="2815" width="26.28515625" style="30"/>
    <col min="2816" max="2816" width="52.5703125" style="30" customWidth="1"/>
    <col min="2817" max="2817" width="7.7109375" style="30" customWidth="1"/>
    <col min="2818" max="2818" width="7.28515625" style="30" customWidth="1"/>
    <col min="2819" max="2820" width="0" style="30" hidden="1" customWidth="1"/>
    <col min="2821" max="2821" width="12.7109375" style="30" customWidth="1"/>
    <col min="2822" max="2822" width="11.28515625" style="30" customWidth="1"/>
    <col min="2823" max="2823" width="14.140625" style="30" customWidth="1"/>
    <col min="2824" max="3071" width="26.28515625" style="30"/>
    <col min="3072" max="3072" width="52.5703125" style="30" customWidth="1"/>
    <col min="3073" max="3073" width="7.7109375" style="30" customWidth="1"/>
    <col min="3074" max="3074" width="7.28515625" style="30" customWidth="1"/>
    <col min="3075" max="3076" width="0" style="30" hidden="1" customWidth="1"/>
    <col min="3077" max="3077" width="12.7109375" style="30" customWidth="1"/>
    <col min="3078" max="3078" width="11.28515625" style="30" customWidth="1"/>
    <col min="3079" max="3079" width="14.140625" style="30" customWidth="1"/>
    <col min="3080" max="3327" width="26.28515625" style="30"/>
    <col min="3328" max="3328" width="52.5703125" style="30" customWidth="1"/>
    <col min="3329" max="3329" width="7.7109375" style="30" customWidth="1"/>
    <col min="3330" max="3330" width="7.28515625" style="30" customWidth="1"/>
    <col min="3331" max="3332" width="0" style="30" hidden="1" customWidth="1"/>
    <col min="3333" max="3333" width="12.7109375" style="30" customWidth="1"/>
    <col min="3334" max="3334" width="11.28515625" style="30" customWidth="1"/>
    <col min="3335" max="3335" width="14.140625" style="30" customWidth="1"/>
    <col min="3336" max="3583" width="26.28515625" style="30"/>
    <col min="3584" max="3584" width="52.5703125" style="30" customWidth="1"/>
    <col min="3585" max="3585" width="7.7109375" style="30" customWidth="1"/>
    <col min="3586" max="3586" width="7.28515625" style="30" customWidth="1"/>
    <col min="3587" max="3588" width="0" style="30" hidden="1" customWidth="1"/>
    <col min="3589" max="3589" width="12.7109375" style="30" customWidth="1"/>
    <col min="3590" max="3590" width="11.28515625" style="30" customWidth="1"/>
    <col min="3591" max="3591" width="14.140625" style="30" customWidth="1"/>
    <col min="3592" max="3839" width="26.28515625" style="30"/>
    <col min="3840" max="3840" width="52.5703125" style="30" customWidth="1"/>
    <col min="3841" max="3841" width="7.7109375" style="30" customWidth="1"/>
    <col min="3842" max="3842" width="7.28515625" style="30" customWidth="1"/>
    <col min="3843" max="3844" width="0" style="30" hidden="1" customWidth="1"/>
    <col min="3845" max="3845" width="12.7109375" style="30" customWidth="1"/>
    <col min="3846" max="3846" width="11.28515625" style="30" customWidth="1"/>
    <col min="3847" max="3847" width="14.140625" style="30" customWidth="1"/>
    <col min="3848" max="4095" width="26.28515625" style="30"/>
    <col min="4096" max="4096" width="52.5703125" style="30" customWidth="1"/>
    <col min="4097" max="4097" width="7.7109375" style="30" customWidth="1"/>
    <col min="4098" max="4098" width="7.28515625" style="30" customWidth="1"/>
    <col min="4099" max="4100" width="0" style="30" hidden="1" customWidth="1"/>
    <col min="4101" max="4101" width="12.7109375" style="30" customWidth="1"/>
    <col min="4102" max="4102" width="11.28515625" style="30" customWidth="1"/>
    <col min="4103" max="4103" width="14.140625" style="30" customWidth="1"/>
    <col min="4104" max="4351" width="26.28515625" style="30"/>
    <col min="4352" max="4352" width="52.5703125" style="30" customWidth="1"/>
    <col min="4353" max="4353" width="7.7109375" style="30" customWidth="1"/>
    <col min="4354" max="4354" width="7.28515625" style="30" customWidth="1"/>
    <col min="4355" max="4356" width="0" style="30" hidden="1" customWidth="1"/>
    <col min="4357" max="4357" width="12.7109375" style="30" customWidth="1"/>
    <col min="4358" max="4358" width="11.28515625" style="30" customWidth="1"/>
    <col min="4359" max="4359" width="14.140625" style="30" customWidth="1"/>
    <col min="4360" max="4607" width="26.28515625" style="30"/>
    <col min="4608" max="4608" width="52.5703125" style="30" customWidth="1"/>
    <col min="4609" max="4609" width="7.7109375" style="30" customWidth="1"/>
    <col min="4610" max="4610" width="7.28515625" style="30" customWidth="1"/>
    <col min="4611" max="4612" width="0" style="30" hidden="1" customWidth="1"/>
    <col min="4613" max="4613" width="12.7109375" style="30" customWidth="1"/>
    <col min="4614" max="4614" width="11.28515625" style="30" customWidth="1"/>
    <col min="4615" max="4615" width="14.140625" style="30" customWidth="1"/>
    <col min="4616" max="4863" width="26.28515625" style="30"/>
    <col min="4864" max="4864" width="52.5703125" style="30" customWidth="1"/>
    <col min="4865" max="4865" width="7.7109375" style="30" customWidth="1"/>
    <col min="4866" max="4866" width="7.28515625" style="30" customWidth="1"/>
    <col min="4867" max="4868" width="0" style="30" hidden="1" customWidth="1"/>
    <col min="4869" max="4869" width="12.7109375" style="30" customWidth="1"/>
    <col min="4870" max="4870" width="11.28515625" style="30" customWidth="1"/>
    <col min="4871" max="4871" width="14.140625" style="30" customWidth="1"/>
    <col min="4872" max="5119" width="26.28515625" style="30"/>
    <col min="5120" max="5120" width="52.5703125" style="30" customWidth="1"/>
    <col min="5121" max="5121" width="7.7109375" style="30" customWidth="1"/>
    <col min="5122" max="5122" width="7.28515625" style="30" customWidth="1"/>
    <col min="5123" max="5124" width="0" style="30" hidden="1" customWidth="1"/>
    <col min="5125" max="5125" width="12.7109375" style="30" customWidth="1"/>
    <col min="5126" max="5126" width="11.28515625" style="30" customWidth="1"/>
    <col min="5127" max="5127" width="14.140625" style="30" customWidth="1"/>
    <col min="5128" max="5375" width="26.28515625" style="30"/>
    <col min="5376" max="5376" width="52.5703125" style="30" customWidth="1"/>
    <col min="5377" max="5377" width="7.7109375" style="30" customWidth="1"/>
    <col min="5378" max="5378" width="7.28515625" style="30" customWidth="1"/>
    <col min="5379" max="5380" width="0" style="30" hidden="1" customWidth="1"/>
    <col min="5381" max="5381" width="12.7109375" style="30" customWidth="1"/>
    <col min="5382" max="5382" width="11.28515625" style="30" customWidth="1"/>
    <col min="5383" max="5383" width="14.140625" style="30" customWidth="1"/>
    <col min="5384" max="5631" width="26.28515625" style="30"/>
    <col min="5632" max="5632" width="52.5703125" style="30" customWidth="1"/>
    <col min="5633" max="5633" width="7.7109375" style="30" customWidth="1"/>
    <col min="5634" max="5634" width="7.28515625" style="30" customWidth="1"/>
    <col min="5635" max="5636" width="0" style="30" hidden="1" customWidth="1"/>
    <col min="5637" max="5637" width="12.7109375" style="30" customWidth="1"/>
    <col min="5638" max="5638" width="11.28515625" style="30" customWidth="1"/>
    <col min="5639" max="5639" width="14.140625" style="30" customWidth="1"/>
    <col min="5640" max="5887" width="26.28515625" style="30"/>
    <col min="5888" max="5888" width="52.5703125" style="30" customWidth="1"/>
    <col min="5889" max="5889" width="7.7109375" style="30" customWidth="1"/>
    <col min="5890" max="5890" width="7.28515625" style="30" customWidth="1"/>
    <col min="5891" max="5892" width="0" style="30" hidden="1" customWidth="1"/>
    <col min="5893" max="5893" width="12.7109375" style="30" customWidth="1"/>
    <col min="5894" max="5894" width="11.28515625" style="30" customWidth="1"/>
    <col min="5895" max="5895" width="14.140625" style="30" customWidth="1"/>
    <col min="5896" max="6143" width="26.28515625" style="30"/>
    <col min="6144" max="6144" width="52.5703125" style="30" customWidth="1"/>
    <col min="6145" max="6145" width="7.7109375" style="30" customWidth="1"/>
    <col min="6146" max="6146" width="7.28515625" style="30" customWidth="1"/>
    <col min="6147" max="6148" width="0" style="30" hidden="1" customWidth="1"/>
    <col min="6149" max="6149" width="12.7109375" style="30" customWidth="1"/>
    <col min="6150" max="6150" width="11.28515625" style="30" customWidth="1"/>
    <col min="6151" max="6151" width="14.140625" style="30" customWidth="1"/>
    <col min="6152" max="6399" width="26.28515625" style="30"/>
    <col min="6400" max="6400" width="52.5703125" style="30" customWidth="1"/>
    <col min="6401" max="6401" width="7.7109375" style="30" customWidth="1"/>
    <col min="6402" max="6402" width="7.28515625" style="30" customWidth="1"/>
    <col min="6403" max="6404" width="0" style="30" hidden="1" customWidth="1"/>
    <col min="6405" max="6405" width="12.7109375" style="30" customWidth="1"/>
    <col min="6406" max="6406" width="11.28515625" style="30" customWidth="1"/>
    <col min="6407" max="6407" width="14.140625" style="30" customWidth="1"/>
    <col min="6408" max="6655" width="26.28515625" style="30"/>
    <col min="6656" max="6656" width="52.5703125" style="30" customWidth="1"/>
    <col min="6657" max="6657" width="7.7109375" style="30" customWidth="1"/>
    <col min="6658" max="6658" width="7.28515625" style="30" customWidth="1"/>
    <col min="6659" max="6660" width="0" style="30" hidden="1" customWidth="1"/>
    <col min="6661" max="6661" width="12.7109375" style="30" customWidth="1"/>
    <col min="6662" max="6662" width="11.28515625" style="30" customWidth="1"/>
    <col min="6663" max="6663" width="14.140625" style="30" customWidth="1"/>
    <col min="6664" max="6911" width="26.28515625" style="30"/>
    <col min="6912" max="6912" width="52.5703125" style="30" customWidth="1"/>
    <col min="6913" max="6913" width="7.7109375" style="30" customWidth="1"/>
    <col min="6914" max="6914" width="7.28515625" style="30" customWidth="1"/>
    <col min="6915" max="6916" width="0" style="30" hidden="1" customWidth="1"/>
    <col min="6917" max="6917" width="12.7109375" style="30" customWidth="1"/>
    <col min="6918" max="6918" width="11.28515625" style="30" customWidth="1"/>
    <col min="6919" max="6919" width="14.140625" style="30" customWidth="1"/>
    <col min="6920" max="7167" width="26.28515625" style="30"/>
    <col min="7168" max="7168" width="52.5703125" style="30" customWidth="1"/>
    <col min="7169" max="7169" width="7.7109375" style="30" customWidth="1"/>
    <col min="7170" max="7170" width="7.28515625" style="30" customWidth="1"/>
    <col min="7171" max="7172" width="0" style="30" hidden="1" customWidth="1"/>
    <col min="7173" max="7173" width="12.7109375" style="30" customWidth="1"/>
    <col min="7174" max="7174" width="11.28515625" style="30" customWidth="1"/>
    <col min="7175" max="7175" width="14.140625" style="30" customWidth="1"/>
    <col min="7176" max="7423" width="26.28515625" style="30"/>
    <col min="7424" max="7424" width="52.5703125" style="30" customWidth="1"/>
    <col min="7425" max="7425" width="7.7109375" style="30" customWidth="1"/>
    <col min="7426" max="7426" width="7.28515625" style="30" customWidth="1"/>
    <col min="7427" max="7428" width="0" style="30" hidden="1" customWidth="1"/>
    <col min="7429" max="7429" width="12.7109375" style="30" customWidth="1"/>
    <col min="7430" max="7430" width="11.28515625" style="30" customWidth="1"/>
    <col min="7431" max="7431" width="14.140625" style="30" customWidth="1"/>
    <col min="7432" max="7679" width="26.28515625" style="30"/>
    <col min="7680" max="7680" width="52.5703125" style="30" customWidth="1"/>
    <col min="7681" max="7681" width="7.7109375" style="30" customWidth="1"/>
    <col min="7682" max="7682" width="7.28515625" style="30" customWidth="1"/>
    <col min="7683" max="7684" width="0" style="30" hidden="1" customWidth="1"/>
    <col min="7685" max="7685" width="12.7109375" style="30" customWidth="1"/>
    <col min="7686" max="7686" width="11.28515625" style="30" customWidth="1"/>
    <col min="7687" max="7687" width="14.140625" style="30" customWidth="1"/>
    <col min="7688" max="7935" width="26.28515625" style="30"/>
    <col min="7936" max="7936" width="52.5703125" style="30" customWidth="1"/>
    <col min="7937" max="7937" width="7.7109375" style="30" customWidth="1"/>
    <col min="7938" max="7938" width="7.28515625" style="30" customWidth="1"/>
    <col min="7939" max="7940" width="0" style="30" hidden="1" customWidth="1"/>
    <col min="7941" max="7941" width="12.7109375" style="30" customWidth="1"/>
    <col min="7942" max="7942" width="11.28515625" style="30" customWidth="1"/>
    <col min="7943" max="7943" width="14.140625" style="30" customWidth="1"/>
    <col min="7944" max="8191" width="26.28515625" style="30"/>
    <col min="8192" max="8192" width="52.5703125" style="30" customWidth="1"/>
    <col min="8193" max="8193" width="7.7109375" style="30" customWidth="1"/>
    <col min="8194" max="8194" width="7.28515625" style="30" customWidth="1"/>
    <col min="8195" max="8196" width="0" style="30" hidden="1" customWidth="1"/>
    <col min="8197" max="8197" width="12.7109375" style="30" customWidth="1"/>
    <col min="8198" max="8198" width="11.28515625" style="30" customWidth="1"/>
    <col min="8199" max="8199" width="14.140625" style="30" customWidth="1"/>
    <col min="8200" max="8447" width="26.28515625" style="30"/>
    <col min="8448" max="8448" width="52.5703125" style="30" customWidth="1"/>
    <col min="8449" max="8449" width="7.7109375" style="30" customWidth="1"/>
    <col min="8450" max="8450" width="7.28515625" style="30" customWidth="1"/>
    <col min="8451" max="8452" width="0" style="30" hidden="1" customWidth="1"/>
    <col min="8453" max="8453" width="12.7109375" style="30" customWidth="1"/>
    <col min="8454" max="8454" width="11.28515625" style="30" customWidth="1"/>
    <col min="8455" max="8455" width="14.140625" style="30" customWidth="1"/>
    <col min="8456" max="8703" width="26.28515625" style="30"/>
    <col min="8704" max="8704" width="52.5703125" style="30" customWidth="1"/>
    <col min="8705" max="8705" width="7.7109375" style="30" customWidth="1"/>
    <col min="8706" max="8706" width="7.28515625" style="30" customWidth="1"/>
    <col min="8707" max="8708" width="0" style="30" hidden="1" customWidth="1"/>
    <col min="8709" max="8709" width="12.7109375" style="30" customWidth="1"/>
    <col min="8710" max="8710" width="11.28515625" style="30" customWidth="1"/>
    <col min="8711" max="8711" width="14.140625" style="30" customWidth="1"/>
    <col min="8712" max="8959" width="26.28515625" style="30"/>
    <col min="8960" max="8960" width="52.5703125" style="30" customWidth="1"/>
    <col min="8961" max="8961" width="7.7109375" style="30" customWidth="1"/>
    <col min="8962" max="8962" width="7.28515625" style="30" customWidth="1"/>
    <col min="8963" max="8964" width="0" style="30" hidden="1" customWidth="1"/>
    <col min="8965" max="8965" width="12.7109375" style="30" customWidth="1"/>
    <col min="8966" max="8966" width="11.28515625" style="30" customWidth="1"/>
    <col min="8967" max="8967" width="14.140625" style="30" customWidth="1"/>
    <col min="8968" max="9215" width="26.28515625" style="30"/>
    <col min="9216" max="9216" width="52.5703125" style="30" customWidth="1"/>
    <col min="9217" max="9217" width="7.7109375" style="30" customWidth="1"/>
    <col min="9218" max="9218" width="7.28515625" style="30" customWidth="1"/>
    <col min="9219" max="9220" width="0" style="30" hidden="1" customWidth="1"/>
    <col min="9221" max="9221" width="12.7109375" style="30" customWidth="1"/>
    <col min="9222" max="9222" width="11.28515625" style="30" customWidth="1"/>
    <col min="9223" max="9223" width="14.140625" style="30" customWidth="1"/>
    <col min="9224" max="9471" width="26.28515625" style="30"/>
    <col min="9472" max="9472" width="52.5703125" style="30" customWidth="1"/>
    <col min="9473" max="9473" width="7.7109375" style="30" customWidth="1"/>
    <col min="9474" max="9474" width="7.28515625" style="30" customWidth="1"/>
    <col min="9475" max="9476" width="0" style="30" hidden="1" customWidth="1"/>
    <col min="9477" max="9477" width="12.7109375" style="30" customWidth="1"/>
    <col min="9478" max="9478" width="11.28515625" style="30" customWidth="1"/>
    <col min="9479" max="9479" width="14.140625" style="30" customWidth="1"/>
    <col min="9480" max="9727" width="26.28515625" style="30"/>
    <col min="9728" max="9728" width="52.5703125" style="30" customWidth="1"/>
    <col min="9729" max="9729" width="7.7109375" style="30" customWidth="1"/>
    <col min="9730" max="9730" width="7.28515625" style="30" customWidth="1"/>
    <col min="9731" max="9732" width="0" style="30" hidden="1" customWidth="1"/>
    <col min="9733" max="9733" width="12.7109375" style="30" customWidth="1"/>
    <col min="9734" max="9734" width="11.28515625" style="30" customWidth="1"/>
    <col min="9735" max="9735" width="14.140625" style="30" customWidth="1"/>
    <col min="9736" max="9983" width="26.28515625" style="30"/>
    <col min="9984" max="9984" width="52.5703125" style="30" customWidth="1"/>
    <col min="9985" max="9985" width="7.7109375" style="30" customWidth="1"/>
    <col min="9986" max="9986" width="7.28515625" style="30" customWidth="1"/>
    <col min="9987" max="9988" width="0" style="30" hidden="1" customWidth="1"/>
    <col min="9989" max="9989" width="12.7109375" style="30" customWidth="1"/>
    <col min="9990" max="9990" width="11.28515625" style="30" customWidth="1"/>
    <col min="9991" max="9991" width="14.140625" style="30" customWidth="1"/>
    <col min="9992" max="10239" width="26.28515625" style="30"/>
    <col min="10240" max="10240" width="52.5703125" style="30" customWidth="1"/>
    <col min="10241" max="10241" width="7.7109375" style="30" customWidth="1"/>
    <col min="10242" max="10242" width="7.28515625" style="30" customWidth="1"/>
    <col min="10243" max="10244" width="0" style="30" hidden="1" customWidth="1"/>
    <col min="10245" max="10245" width="12.7109375" style="30" customWidth="1"/>
    <col min="10246" max="10246" width="11.28515625" style="30" customWidth="1"/>
    <col min="10247" max="10247" width="14.140625" style="30" customWidth="1"/>
    <col min="10248" max="10495" width="26.28515625" style="30"/>
    <col min="10496" max="10496" width="52.5703125" style="30" customWidth="1"/>
    <col min="10497" max="10497" width="7.7109375" style="30" customWidth="1"/>
    <col min="10498" max="10498" width="7.28515625" style="30" customWidth="1"/>
    <col min="10499" max="10500" width="0" style="30" hidden="1" customWidth="1"/>
    <col min="10501" max="10501" width="12.7109375" style="30" customWidth="1"/>
    <col min="10502" max="10502" width="11.28515625" style="30" customWidth="1"/>
    <col min="10503" max="10503" width="14.140625" style="30" customWidth="1"/>
    <col min="10504" max="10751" width="26.28515625" style="30"/>
    <col min="10752" max="10752" width="52.5703125" style="30" customWidth="1"/>
    <col min="10753" max="10753" width="7.7109375" style="30" customWidth="1"/>
    <col min="10754" max="10754" width="7.28515625" style="30" customWidth="1"/>
    <col min="10755" max="10756" width="0" style="30" hidden="1" customWidth="1"/>
    <col min="10757" max="10757" width="12.7109375" style="30" customWidth="1"/>
    <col min="10758" max="10758" width="11.28515625" style="30" customWidth="1"/>
    <col min="10759" max="10759" width="14.140625" style="30" customWidth="1"/>
    <col min="10760" max="11007" width="26.28515625" style="30"/>
    <col min="11008" max="11008" width="52.5703125" style="30" customWidth="1"/>
    <col min="11009" max="11009" width="7.7109375" style="30" customWidth="1"/>
    <col min="11010" max="11010" width="7.28515625" style="30" customWidth="1"/>
    <col min="11011" max="11012" width="0" style="30" hidden="1" customWidth="1"/>
    <col min="11013" max="11013" width="12.7109375" style="30" customWidth="1"/>
    <col min="11014" max="11014" width="11.28515625" style="30" customWidth="1"/>
    <col min="11015" max="11015" width="14.140625" style="30" customWidth="1"/>
    <col min="11016" max="11263" width="26.28515625" style="30"/>
    <col min="11264" max="11264" width="52.5703125" style="30" customWidth="1"/>
    <col min="11265" max="11265" width="7.7109375" style="30" customWidth="1"/>
    <col min="11266" max="11266" width="7.28515625" style="30" customWidth="1"/>
    <col min="11267" max="11268" width="0" style="30" hidden="1" customWidth="1"/>
    <col min="11269" max="11269" width="12.7109375" style="30" customWidth="1"/>
    <col min="11270" max="11270" width="11.28515625" style="30" customWidth="1"/>
    <col min="11271" max="11271" width="14.140625" style="30" customWidth="1"/>
    <col min="11272" max="11519" width="26.28515625" style="30"/>
    <col min="11520" max="11520" width="52.5703125" style="30" customWidth="1"/>
    <col min="11521" max="11521" width="7.7109375" style="30" customWidth="1"/>
    <col min="11522" max="11522" width="7.28515625" style="30" customWidth="1"/>
    <col min="11523" max="11524" width="0" style="30" hidden="1" customWidth="1"/>
    <col min="11525" max="11525" width="12.7109375" style="30" customWidth="1"/>
    <col min="11526" max="11526" width="11.28515625" style="30" customWidth="1"/>
    <col min="11527" max="11527" width="14.140625" style="30" customWidth="1"/>
    <col min="11528" max="11775" width="26.28515625" style="30"/>
    <col min="11776" max="11776" width="52.5703125" style="30" customWidth="1"/>
    <col min="11777" max="11777" width="7.7109375" style="30" customWidth="1"/>
    <col min="11778" max="11778" width="7.28515625" style="30" customWidth="1"/>
    <col min="11779" max="11780" width="0" style="30" hidden="1" customWidth="1"/>
    <col min="11781" max="11781" width="12.7109375" style="30" customWidth="1"/>
    <col min="11782" max="11782" width="11.28515625" style="30" customWidth="1"/>
    <col min="11783" max="11783" width="14.140625" style="30" customWidth="1"/>
    <col min="11784" max="12031" width="26.28515625" style="30"/>
    <col min="12032" max="12032" width="52.5703125" style="30" customWidth="1"/>
    <col min="12033" max="12033" width="7.7109375" style="30" customWidth="1"/>
    <col min="12034" max="12034" width="7.28515625" style="30" customWidth="1"/>
    <col min="12035" max="12036" width="0" style="30" hidden="1" customWidth="1"/>
    <col min="12037" max="12037" width="12.7109375" style="30" customWidth="1"/>
    <col min="12038" max="12038" width="11.28515625" style="30" customWidth="1"/>
    <col min="12039" max="12039" width="14.140625" style="30" customWidth="1"/>
    <col min="12040" max="12287" width="26.28515625" style="30"/>
    <col min="12288" max="12288" width="52.5703125" style="30" customWidth="1"/>
    <col min="12289" max="12289" width="7.7109375" style="30" customWidth="1"/>
    <col min="12290" max="12290" width="7.28515625" style="30" customWidth="1"/>
    <col min="12291" max="12292" width="0" style="30" hidden="1" customWidth="1"/>
    <col min="12293" max="12293" width="12.7109375" style="30" customWidth="1"/>
    <col min="12294" max="12294" width="11.28515625" style="30" customWidth="1"/>
    <col min="12295" max="12295" width="14.140625" style="30" customWidth="1"/>
    <col min="12296" max="12543" width="26.28515625" style="30"/>
    <col min="12544" max="12544" width="52.5703125" style="30" customWidth="1"/>
    <col min="12545" max="12545" width="7.7109375" style="30" customWidth="1"/>
    <col min="12546" max="12546" width="7.28515625" style="30" customWidth="1"/>
    <col min="12547" max="12548" width="0" style="30" hidden="1" customWidth="1"/>
    <col min="12549" max="12549" width="12.7109375" style="30" customWidth="1"/>
    <col min="12550" max="12550" width="11.28515625" style="30" customWidth="1"/>
    <col min="12551" max="12551" width="14.140625" style="30" customWidth="1"/>
    <col min="12552" max="12799" width="26.28515625" style="30"/>
    <col min="12800" max="12800" width="52.5703125" style="30" customWidth="1"/>
    <col min="12801" max="12801" width="7.7109375" style="30" customWidth="1"/>
    <col min="12802" max="12802" width="7.28515625" style="30" customWidth="1"/>
    <col min="12803" max="12804" width="0" style="30" hidden="1" customWidth="1"/>
    <col min="12805" max="12805" width="12.7109375" style="30" customWidth="1"/>
    <col min="12806" max="12806" width="11.28515625" style="30" customWidth="1"/>
    <col min="12807" max="12807" width="14.140625" style="30" customWidth="1"/>
    <col min="12808" max="13055" width="26.28515625" style="30"/>
    <col min="13056" max="13056" width="52.5703125" style="30" customWidth="1"/>
    <col min="13057" max="13057" width="7.7109375" style="30" customWidth="1"/>
    <col min="13058" max="13058" width="7.28515625" style="30" customWidth="1"/>
    <col min="13059" max="13060" width="0" style="30" hidden="1" customWidth="1"/>
    <col min="13061" max="13061" width="12.7109375" style="30" customWidth="1"/>
    <col min="13062" max="13062" width="11.28515625" style="30" customWidth="1"/>
    <col min="13063" max="13063" width="14.140625" style="30" customWidth="1"/>
    <col min="13064" max="13311" width="26.28515625" style="30"/>
    <col min="13312" max="13312" width="52.5703125" style="30" customWidth="1"/>
    <col min="13313" max="13313" width="7.7109375" style="30" customWidth="1"/>
    <col min="13314" max="13314" width="7.28515625" style="30" customWidth="1"/>
    <col min="13315" max="13316" width="0" style="30" hidden="1" customWidth="1"/>
    <col min="13317" max="13317" width="12.7109375" style="30" customWidth="1"/>
    <col min="13318" max="13318" width="11.28515625" style="30" customWidth="1"/>
    <col min="13319" max="13319" width="14.140625" style="30" customWidth="1"/>
    <col min="13320" max="13567" width="26.28515625" style="30"/>
    <col min="13568" max="13568" width="52.5703125" style="30" customWidth="1"/>
    <col min="13569" max="13569" width="7.7109375" style="30" customWidth="1"/>
    <col min="13570" max="13570" width="7.28515625" style="30" customWidth="1"/>
    <col min="13571" max="13572" width="0" style="30" hidden="1" customWidth="1"/>
    <col min="13573" max="13573" width="12.7109375" style="30" customWidth="1"/>
    <col min="13574" max="13574" width="11.28515625" style="30" customWidth="1"/>
    <col min="13575" max="13575" width="14.140625" style="30" customWidth="1"/>
    <col min="13576" max="13823" width="26.28515625" style="30"/>
    <col min="13824" max="13824" width="52.5703125" style="30" customWidth="1"/>
    <col min="13825" max="13825" width="7.7109375" style="30" customWidth="1"/>
    <col min="13826" max="13826" width="7.28515625" style="30" customWidth="1"/>
    <col min="13827" max="13828" width="0" style="30" hidden="1" customWidth="1"/>
    <col min="13829" max="13829" width="12.7109375" style="30" customWidth="1"/>
    <col min="13830" max="13830" width="11.28515625" style="30" customWidth="1"/>
    <col min="13831" max="13831" width="14.140625" style="30" customWidth="1"/>
    <col min="13832" max="14079" width="26.28515625" style="30"/>
    <col min="14080" max="14080" width="52.5703125" style="30" customWidth="1"/>
    <col min="14081" max="14081" width="7.7109375" style="30" customWidth="1"/>
    <col min="14082" max="14082" width="7.28515625" style="30" customWidth="1"/>
    <col min="14083" max="14084" width="0" style="30" hidden="1" customWidth="1"/>
    <col min="14085" max="14085" width="12.7109375" style="30" customWidth="1"/>
    <col min="14086" max="14086" width="11.28515625" style="30" customWidth="1"/>
    <col min="14087" max="14087" width="14.140625" style="30" customWidth="1"/>
    <col min="14088" max="14335" width="26.28515625" style="30"/>
    <col min="14336" max="14336" width="52.5703125" style="30" customWidth="1"/>
    <col min="14337" max="14337" width="7.7109375" style="30" customWidth="1"/>
    <col min="14338" max="14338" width="7.28515625" style="30" customWidth="1"/>
    <col min="14339" max="14340" width="0" style="30" hidden="1" customWidth="1"/>
    <col min="14341" max="14341" width="12.7109375" style="30" customWidth="1"/>
    <col min="14342" max="14342" width="11.28515625" style="30" customWidth="1"/>
    <col min="14343" max="14343" width="14.140625" style="30" customWidth="1"/>
    <col min="14344" max="14591" width="26.28515625" style="30"/>
    <col min="14592" max="14592" width="52.5703125" style="30" customWidth="1"/>
    <col min="14593" max="14593" width="7.7109375" style="30" customWidth="1"/>
    <col min="14594" max="14594" width="7.28515625" style="30" customWidth="1"/>
    <col min="14595" max="14596" width="0" style="30" hidden="1" customWidth="1"/>
    <col min="14597" max="14597" width="12.7109375" style="30" customWidth="1"/>
    <col min="14598" max="14598" width="11.28515625" style="30" customWidth="1"/>
    <col min="14599" max="14599" width="14.140625" style="30" customWidth="1"/>
    <col min="14600" max="14847" width="26.28515625" style="30"/>
    <col min="14848" max="14848" width="52.5703125" style="30" customWidth="1"/>
    <col min="14849" max="14849" width="7.7109375" style="30" customWidth="1"/>
    <col min="14850" max="14850" width="7.28515625" style="30" customWidth="1"/>
    <col min="14851" max="14852" width="0" style="30" hidden="1" customWidth="1"/>
    <col min="14853" max="14853" width="12.7109375" style="30" customWidth="1"/>
    <col min="14854" max="14854" width="11.28515625" style="30" customWidth="1"/>
    <col min="14855" max="14855" width="14.140625" style="30" customWidth="1"/>
    <col min="14856" max="15103" width="26.28515625" style="30"/>
    <col min="15104" max="15104" width="52.5703125" style="30" customWidth="1"/>
    <col min="15105" max="15105" width="7.7109375" style="30" customWidth="1"/>
    <col min="15106" max="15106" width="7.28515625" style="30" customWidth="1"/>
    <col min="15107" max="15108" width="0" style="30" hidden="1" customWidth="1"/>
    <col min="15109" max="15109" width="12.7109375" style="30" customWidth="1"/>
    <col min="15110" max="15110" width="11.28515625" style="30" customWidth="1"/>
    <col min="15111" max="15111" width="14.140625" style="30" customWidth="1"/>
    <col min="15112" max="15359" width="26.28515625" style="30"/>
    <col min="15360" max="15360" width="52.5703125" style="30" customWidth="1"/>
    <col min="15361" max="15361" width="7.7109375" style="30" customWidth="1"/>
    <col min="15362" max="15362" width="7.28515625" style="30" customWidth="1"/>
    <col min="15363" max="15364" width="0" style="30" hidden="1" customWidth="1"/>
    <col min="15365" max="15365" width="12.7109375" style="30" customWidth="1"/>
    <col min="15366" max="15366" width="11.28515625" style="30" customWidth="1"/>
    <col min="15367" max="15367" width="14.140625" style="30" customWidth="1"/>
    <col min="15368" max="15615" width="26.28515625" style="30"/>
    <col min="15616" max="15616" width="52.5703125" style="30" customWidth="1"/>
    <col min="15617" max="15617" width="7.7109375" style="30" customWidth="1"/>
    <col min="15618" max="15618" width="7.28515625" style="30" customWidth="1"/>
    <col min="15619" max="15620" width="0" style="30" hidden="1" customWidth="1"/>
    <col min="15621" max="15621" width="12.7109375" style="30" customWidth="1"/>
    <col min="15622" max="15622" width="11.28515625" style="30" customWidth="1"/>
    <col min="15623" max="15623" width="14.140625" style="30" customWidth="1"/>
    <col min="15624" max="15871" width="26.28515625" style="30"/>
    <col min="15872" max="15872" width="52.5703125" style="30" customWidth="1"/>
    <col min="15873" max="15873" width="7.7109375" style="30" customWidth="1"/>
    <col min="15874" max="15874" width="7.28515625" style="30" customWidth="1"/>
    <col min="15875" max="15876" width="0" style="30" hidden="1" customWidth="1"/>
    <col min="15877" max="15877" width="12.7109375" style="30" customWidth="1"/>
    <col min="15878" max="15878" width="11.28515625" style="30" customWidth="1"/>
    <col min="15879" max="15879" width="14.140625" style="30" customWidth="1"/>
    <col min="15880" max="16127" width="26.28515625" style="30"/>
    <col min="16128" max="16128" width="52.5703125" style="30" customWidth="1"/>
    <col min="16129" max="16129" width="7.7109375" style="30" customWidth="1"/>
    <col min="16130" max="16130" width="7.28515625" style="30" customWidth="1"/>
    <col min="16131" max="16132" width="0" style="30" hidden="1" customWidth="1"/>
    <col min="16133" max="16133" width="12.7109375" style="30" customWidth="1"/>
    <col min="16134" max="16134" width="11.28515625" style="30" customWidth="1"/>
    <col min="16135" max="16135" width="14.140625" style="30" customWidth="1"/>
    <col min="16136" max="16384" width="26.28515625" style="30"/>
  </cols>
  <sheetData>
    <row r="1" spans="1:8" x14ac:dyDescent="0.2">
      <c r="C1" s="31"/>
      <c r="D1" s="31"/>
      <c r="E1" s="32"/>
      <c r="F1" s="32"/>
      <c r="G1" s="32"/>
    </row>
    <row r="2" spans="1:8" ht="12.75" customHeight="1" x14ac:dyDescent="0.2">
      <c r="A2" s="33"/>
      <c r="C2" s="34" t="s">
        <v>410</v>
      </c>
      <c r="D2" s="35"/>
      <c r="E2" s="272" t="s">
        <v>466</v>
      </c>
      <c r="F2" s="273"/>
      <c r="G2" s="273"/>
      <c r="H2" s="285"/>
    </row>
    <row r="3" spans="1:8" ht="40.5" customHeight="1" x14ac:dyDescent="0.2">
      <c r="A3" s="33"/>
      <c r="D3" s="36"/>
      <c r="E3" s="274" t="s">
        <v>467</v>
      </c>
      <c r="F3" s="275"/>
      <c r="G3" s="275"/>
      <c r="H3" s="285"/>
    </row>
    <row r="4" spans="1:8" ht="9" customHeight="1" x14ac:dyDescent="0.2">
      <c r="A4" s="33"/>
      <c r="B4" s="37"/>
      <c r="C4" s="37"/>
      <c r="D4" s="37"/>
      <c r="E4" s="38"/>
      <c r="F4" s="38"/>
      <c r="G4" s="38"/>
    </row>
    <row r="5" spans="1:8" x14ac:dyDescent="0.2">
      <c r="A5" s="276" t="s">
        <v>411</v>
      </c>
      <c r="B5" s="277"/>
      <c r="C5" s="277"/>
      <c r="D5" s="294"/>
      <c r="E5" s="278"/>
      <c r="F5" s="279"/>
      <c r="G5" s="279"/>
    </row>
    <row r="6" spans="1:8" ht="27.75" customHeight="1" x14ac:dyDescent="0.2">
      <c r="A6" s="280" t="s">
        <v>464</v>
      </c>
      <c r="B6" s="281"/>
      <c r="C6" s="281"/>
      <c r="D6" s="281"/>
      <c r="E6" s="281"/>
      <c r="F6" s="279"/>
      <c r="G6" s="279"/>
      <c r="H6" s="285"/>
    </row>
    <row r="7" spans="1:8" x14ac:dyDescent="0.2">
      <c r="A7" s="39"/>
      <c r="B7" s="40"/>
      <c r="C7" s="40"/>
      <c r="D7" s="40"/>
      <c r="E7" s="41"/>
      <c r="F7" s="41"/>
      <c r="G7" s="61"/>
      <c r="H7" s="61" t="s">
        <v>412</v>
      </c>
    </row>
    <row r="8" spans="1:8" ht="48.75" customHeight="1" x14ac:dyDescent="0.2">
      <c r="A8" s="42" t="s">
        <v>413</v>
      </c>
      <c r="B8" s="42" t="s">
        <v>15</v>
      </c>
      <c r="C8" s="42" t="s">
        <v>16</v>
      </c>
      <c r="D8" s="42" t="s">
        <v>414</v>
      </c>
      <c r="E8" s="43" t="s">
        <v>585</v>
      </c>
      <c r="F8" s="44" t="s">
        <v>8</v>
      </c>
      <c r="G8" s="43" t="s">
        <v>11</v>
      </c>
      <c r="H8" s="42" t="s">
        <v>462</v>
      </c>
    </row>
    <row r="9" spans="1:8" ht="15" customHeight="1" x14ac:dyDescent="0.2">
      <c r="A9" s="45" t="s">
        <v>214</v>
      </c>
      <c r="B9" s="271" t="s">
        <v>415</v>
      </c>
      <c r="C9" s="271"/>
      <c r="D9" s="46">
        <f>D10+D11+D12+D13+D14+D15+D16+D17</f>
        <v>24669.690000000002</v>
      </c>
      <c r="E9" s="48">
        <f>SUM(E10:E17)</f>
        <v>28906.86</v>
      </c>
      <c r="F9" s="48">
        <f t="shared" ref="F9:H9" si="0">SUM(F10:F17)</f>
        <v>-10251.850000000002</v>
      </c>
      <c r="G9" s="48">
        <f t="shared" si="0"/>
        <v>18655.010000000002</v>
      </c>
      <c r="H9" s="48">
        <f t="shared" si="0"/>
        <v>12311.130000000001</v>
      </c>
    </row>
    <row r="10" spans="1:8" ht="21.75" customHeight="1" x14ac:dyDescent="0.2">
      <c r="A10" s="49" t="s">
        <v>416</v>
      </c>
      <c r="B10" s="50" t="s">
        <v>144</v>
      </c>
      <c r="C10" s="50" t="s">
        <v>42</v>
      </c>
      <c r="D10" s="51">
        <v>1047.9000000000001</v>
      </c>
      <c r="E10" s="52">
        <v>1264.54</v>
      </c>
      <c r="F10" s="52">
        <v>-1264.54</v>
      </c>
      <c r="G10" s="52">
        <f>E10+F10</f>
        <v>0</v>
      </c>
      <c r="H10" s="52">
        <f>'прил 11 2015-2016'!J418</f>
        <v>0</v>
      </c>
    </row>
    <row r="11" spans="1:8" ht="25.5" customHeight="1" x14ac:dyDescent="0.2">
      <c r="A11" s="49" t="s">
        <v>417</v>
      </c>
      <c r="B11" s="50" t="s">
        <v>144</v>
      </c>
      <c r="C11" s="50" t="s">
        <v>170</v>
      </c>
      <c r="D11" s="51">
        <v>1779.43</v>
      </c>
      <c r="E11" s="52">
        <v>520.75</v>
      </c>
      <c r="F11" s="52">
        <v>-485.82</v>
      </c>
      <c r="G11" s="52">
        <f t="shared" ref="G11:G32" si="1">E11+F11</f>
        <v>34.930000000000007</v>
      </c>
      <c r="H11" s="52"/>
    </row>
    <row r="12" spans="1:8" ht="15" customHeight="1" x14ac:dyDescent="0.2">
      <c r="A12" s="49" t="s">
        <v>418</v>
      </c>
      <c r="B12" s="50" t="s">
        <v>144</v>
      </c>
      <c r="C12" s="50" t="s">
        <v>114</v>
      </c>
      <c r="D12" s="51">
        <v>16883.75</v>
      </c>
      <c r="E12" s="52">
        <v>14868.67</v>
      </c>
      <c r="F12" s="52">
        <v>-11174.09</v>
      </c>
      <c r="G12" s="52">
        <f t="shared" si="1"/>
        <v>3694.58</v>
      </c>
      <c r="H12" s="52">
        <v>1089.79</v>
      </c>
    </row>
    <row r="13" spans="1:8" ht="15" hidden="1" customHeight="1" x14ac:dyDescent="0.2">
      <c r="A13" s="49" t="s">
        <v>419</v>
      </c>
      <c r="B13" s="50" t="s">
        <v>144</v>
      </c>
      <c r="C13" s="50" t="s">
        <v>80</v>
      </c>
      <c r="D13" s="51"/>
      <c r="E13" s="52"/>
      <c r="F13" s="52"/>
      <c r="G13" s="52">
        <f t="shared" si="1"/>
        <v>0</v>
      </c>
      <c r="H13" s="52">
        <f>'прил 11 2015-2016'!J421</f>
        <v>0</v>
      </c>
    </row>
    <row r="14" spans="1:8" ht="28.5" customHeight="1" x14ac:dyDescent="0.2">
      <c r="A14" s="49" t="s">
        <v>420</v>
      </c>
      <c r="B14" s="50" t="s">
        <v>144</v>
      </c>
      <c r="C14" s="50" t="s">
        <v>148</v>
      </c>
      <c r="D14" s="51">
        <v>3549.22</v>
      </c>
      <c r="E14" s="52">
        <v>4785.01</v>
      </c>
      <c r="F14" s="52">
        <v>-1080.8499999999999</v>
      </c>
      <c r="G14" s="52">
        <f t="shared" si="1"/>
        <v>3704.1600000000003</v>
      </c>
      <c r="H14" s="52">
        <f>'прил 11 2015-2016'!J422</f>
        <v>0</v>
      </c>
    </row>
    <row r="15" spans="1:8" ht="15" hidden="1" customHeight="1" x14ac:dyDescent="0.2">
      <c r="A15" s="49" t="s">
        <v>421</v>
      </c>
      <c r="B15" s="50" t="s">
        <v>144</v>
      </c>
      <c r="C15" s="50" t="s">
        <v>40</v>
      </c>
      <c r="D15" s="51">
        <v>100</v>
      </c>
      <c r="E15" s="52"/>
      <c r="F15" s="52"/>
      <c r="G15" s="52">
        <f t="shared" si="1"/>
        <v>0</v>
      </c>
      <c r="H15" s="52"/>
    </row>
    <row r="16" spans="1:8" ht="15" customHeight="1" x14ac:dyDescent="0.2">
      <c r="A16" s="49" t="s">
        <v>149</v>
      </c>
      <c r="B16" s="50" t="s">
        <v>144</v>
      </c>
      <c r="C16" s="50" t="s">
        <v>150</v>
      </c>
      <c r="D16" s="51">
        <v>333</v>
      </c>
      <c r="E16" s="52">
        <v>333</v>
      </c>
      <c r="F16" s="52">
        <v>147</v>
      </c>
      <c r="G16" s="52">
        <f t="shared" si="1"/>
        <v>480</v>
      </c>
      <c r="H16" s="52">
        <v>480</v>
      </c>
    </row>
    <row r="17" spans="1:8" ht="15" customHeight="1" x14ac:dyDescent="0.2">
      <c r="A17" s="53" t="s">
        <v>155</v>
      </c>
      <c r="B17" s="50" t="s">
        <v>144</v>
      </c>
      <c r="C17" s="50" t="s">
        <v>156</v>
      </c>
      <c r="D17" s="51">
        <v>976.39</v>
      </c>
      <c r="E17" s="52">
        <v>7134.89</v>
      </c>
      <c r="F17" s="52">
        <v>3606.45</v>
      </c>
      <c r="G17" s="52">
        <f t="shared" si="1"/>
        <v>10741.34</v>
      </c>
      <c r="H17" s="52">
        <v>10741.34</v>
      </c>
    </row>
    <row r="18" spans="1:8" ht="15" customHeight="1" x14ac:dyDescent="0.2">
      <c r="A18" s="45" t="s">
        <v>167</v>
      </c>
      <c r="B18" s="271" t="s">
        <v>422</v>
      </c>
      <c r="C18" s="271"/>
      <c r="D18" s="54">
        <f t="shared" ref="D18:H18" si="2">D19</f>
        <v>564.6</v>
      </c>
      <c r="E18" s="55">
        <f t="shared" si="2"/>
        <v>606.9</v>
      </c>
      <c r="F18" s="55">
        <f t="shared" si="2"/>
        <v>-101.4</v>
      </c>
      <c r="G18" s="55">
        <f t="shared" si="2"/>
        <v>505.5</v>
      </c>
      <c r="H18" s="55">
        <f t="shared" si="2"/>
        <v>505.5</v>
      </c>
    </row>
    <row r="19" spans="1:8" ht="15" customHeight="1" x14ac:dyDescent="0.2">
      <c r="A19" s="49" t="s">
        <v>423</v>
      </c>
      <c r="B19" s="50" t="s">
        <v>42</v>
      </c>
      <c r="C19" s="50" t="s">
        <v>170</v>
      </c>
      <c r="D19" s="51">
        <v>564.6</v>
      </c>
      <c r="E19" s="52">
        <v>606.9</v>
      </c>
      <c r="F19" s="52">
        <v>-101.4</v>
      </c>
      <c r="G19" s="52">
        <f t="shared" si="1"/>
        <v>505.5</v>
      </c>
      <c r="H19" s="52">
        <v>505.5</v>
      </c>
    </row>
    <row r="20" spans="1:8" ht="27" customHeight="1" x14ac:dyDescent="0.2">
      <c r="A20" s="45" t="s">
        <v>262</v>
      </c>
      <c r="B20" s="271" t="s">
        <v>424</v>
      </c>
      <c r="C20" s="271"/>
      <c r="D20" s="47">
        <f>SUM(D21:D23)</f>
        <v>100</v>
      </c>
      <c r="E20" s="55">
        <f>SUM(E22:E23)</f>
        <v>575</v>
      </c>
      <c r="F20" s="48">
        <f>SUM(F21:F23)</f>
        <v>85</v>
      </c>
      <c r="G20" s="55">
        <f>E20+F20</f>
        <v>660</v>
      </c>
      <c r="H20" s="48">
        <f>SUM(H21:H23)</f>
        <v>660</v>
      </c>
    </row>
    <row r="21" spans="1:8" ht="15" hidden="1" customHeight="1" x14ac:dyDescent="0.2">
      <c r="A21" s="49" t="s">
        <v>425</v>
      </c>
      <c r="B21" s="50" t="s">
        <v>170</v>
      </c>
      <c r="C21" s="50" t="s">
        <v>42</v>
      </c>
      <c r="D21" s="51"/>
      <c r="E21" s="52" t="e">
        <f>D21+#REF!</f>
        <v>#REF!</v>
      </c>
      <c r="F21" s="52"/>
      <c r="G21" s="52" t="e">
        <f t="shared" si="1"/>
        <v>#REF!</v>
      </c>
      <c r="H21" s="52"/>
    </row>
    <row r="22" spans="1:8" ht="29.25" customHeight="1" x14ac:dyDescent="0.2">
      <c r="A22" s="49" t="s">
        <v>426</v>
      </c>
      <c r="B22" s="50" t="s">
        <v>170</v>
      </c>
      <c r="C22" s="50" t="s">
        <v>22</v>
      </c>
      <c r="D22" s="51">
        <v>75</v>
      </c>
      <c r="E22" s="52">
        <v>575</v>
      </c>
      <c r="F22" s="52"/>
      <c r="G22" s="52">
        <f t="shared" si="1"/>
        <v>575</v>
      </c>
      <c r="H22" s="52">
        <v>575</v>
      </c>
    </row>
    <row r="23" spans="1:8" ht="27" customHeight="1" x14ac:dyDescent="0.2">
      <c r="A23" s="49" t="s">
        <v>267</v>
      </c>
      <c r="B23" s="50" t="s">
        <v>170</v>
      </c>
      <c r="C23" s="50" t="s">
        <v>197</v>
      </c>
      <c r="D23" s="51">
        <v>25</v>
      </c>
      <c r="E23" s="52"/>
      <c r="F23" s="52">
        <v>85</v>
      </c>
      <c r="G23" s="52">
        <f t="shared" si="1"/>
        <v>85</v>
      </c>
      <c r="H23" s="52">
        <v>85</v>
      </c>
    </row>
    <row r="24" spans="1:8" ht="15" customHeight="1" x14ac:dyDescent="0.2">
      <c r="A24" s="45" t="s">
        <v>181</v>
      </c>
      <c r="B24" s="271" t="s">
        <v>427</v>
      </c>
      <c r="C24" s="271"/>
      <c r="D24" s="47">
        <f>SUM(D25:D28)</f>
        <v>1536.54</v>
      </c>
      <c r="E24" s="55">
        <f>SUM(E26:E28)</f>
        <v>2127.11</v>
      </c>
      <c r="F24" s="55">
        <f>F26+F28+F27</f>
        <v>726.65</v>
      </c>
      <c r="G24" s="55">
        <f>G26+G28+G27</f>
        <v>2853.76</v>
      </c>
      <c r="H24" s="55">
        <f>H26+H28+H27</f>
        <v>2853.76</v>
      </c>
    </row>
    <row r="25" spans="1:8" ht="15" hidden="1" customHeight="1" x14ac:dyDescent="0.2">
      <c r="A25" s="49" t="s">
        <v>428</v>
      </c>
      <c r="B25" s="50" t="s">
        <v>114</v>
      </c>
      <c r="C25" s="50" t="s">
        <v>144</v>
      </c>
      <c r="D25" s="51"/>
      <c r="E25" s="52" t="e">
        <f>D25+#REF!</f>
        <v>#REF!</v>
      </c>
      <c r="F25" s="52"/>
      <c r="G25" s="52" t="e">
        <f t="shared" si="1"/>
        <v>#REF!</v>
      </c>
      <c r="H25" s="52"/>
    </row>
    <row r="26" spans="1:8" ht="15" customHeight="1" x14ac:dyDescent="0.2">
      <c r="A26" s="49" t="s">
        <v>274</v>
      </c>
      <c r="B26" s="50" t="s">
        <v>114</v>
      </c>
      <c r="C26" s="50" t="s">
        <v>80</v>
      </c>
      <c r="D26" s="51">
        <v>160</v>
      </c>
      <c r="E26" s="52"/>
      <c r="F26" s="52">
        <v>150</v>
      </c>
      <c r="G26" s="52">
        <f t="shared" si="1"/>
        <v>150</v>
      </c>
      <c r="H26" s="52">
        <v>150</v>
      </c>
    </row>
    <row r="27" spans="1:8" ht="15" hidden="1" customHeight="1" x14ac:dyDescent="0.2">
      <c r="A27" s="49" t="s">
        <v>429</v>
      </c>
      <c r="B27" s="50" t="s">
        <v>114</v>
      </c>
      <c r="C27" s="50" t="s">
        <v>22</v>
      </c>
      <c r="D27" s="51"/>
      <c r="E27" s="52"/>
      <c r="F27" s="52"/>
      <c r="G27" s="52">
        <f t="shared" si="1"/>
        <v>0</v>
      </c>
      <c r="H27" s="52"/>
    </row>
    <row r="28" spans="1:8" ht="15" customHeight="1" x14ac:dyDescent="0.2">
      <c r="A28" s="49" t="s">
        <v>182</v>
      </c>
      <c r="B28" s="50" t="s">
        <v>114</v>
      </c>
      <c r="C28" s="50" t="s">
        <v>183</v>
      </c>
      <c r="D28" s="51">
        <v>1376.54</v>
      </c>
      <c r="E28" s="52">
        <v>2127.11</v>
      </c>
      <c r="F28" s="52">
        <v>576.65</v>
      </c>
      <c r="G28" s="52">
        <f t="shared" si="1"/>
        <v>2703.76</v>
      </c>
      <c r="H28" s="52">
        <v>2703.76</v>
      </c>
    </row>
    <row r="29" spans="1:8" ht="15" customHeight="1" x14ac:dyDescent="0.2">
      <c r="A29" s="45" t="s">
        <v>430</v>
      </c>
      <c r="B29" s="271" t="s">
        <v>431</v>
      </c>
      <c r="C29" s="271"/>
      <c r="D29" s="47">
        <f>SUM(D30:D32)</f>
        <v>2350</v>
      </c>
      <c r="E29" s="55">
        <f>SUM(E31:E32)</f>
        <v>0</v>
      </c>
      <c r="F29" s="55">
        <f>F31+F32</f>
        <v>2365.44</v>
      </c>
      <c r="G29" s="55">
        <f>G31+G32</f>
        <v>2365.44</v>
      </c>
      <c r="H29" s="55">
        <f>H31+H32</f>
        <v>2365.44</v>
      </c>
    </row>
    <row r="30" spans="1:8" ht="15" hidden="1" customHeight="1" x14ac:dyDescent="0.2">
      <c r="A30" s="49" t="s">
        <v>432</v>
      </c>
      <c r="B30" s="50" t="s">
        <v>80</v>
      </c>
      <c r="C30" s="50" t="s">
        <v>144</v>
      </c>
      <c r="D30" s="51"/>
      <c r="E30" s="52"/>
      <c r="F30" s="52"/>
      <c r="G30" s="52">
        <f t="shared" si="1"/>
        <v>0</v>
      </c>
      <c r="H30" s="52"/>
    </row>
    <row r="31" spans="1:8" ht="15" customHeight="1" x14ac:dyDescent="0.2">
      <c r="A31" s="49" t="s">
        <v>285</v>
      </c>
      <c r="B31" s="50" t="s">
        <v>80</v>
      </c>
      <c r="C31" s="50" t="s">
        <v>42</v>
      </c>
      <c r="D31" s="51">
        <v>2350</v>
      </c>
      <c r="E31" s="52"/>
      <c r="F31" s="52">
        <v>2365.44</v>
      </c>
      <c r="G31" s="52">
        <f t="shared" si="1"/>
        <v>2365.44</v>
      </c>
      <c r="H31" s="52">
        <v>2365.44</v>
      </c>
    </row>
    <row r="32" spans="1:8" ht="15" hidden="1" customHeight="1" x14ac:dyDescent="0.2">
      <c r="A32" s="49" t="s">
        <v>433</v>
      </c>
      <c r="B32" s="50" t="s">
        <v>80</v>
      </c>
      <c r="C32" s="50" t="s">
        <v>170</v>
      </c>
      <c r="D32" s="51"/>
      <c r="E32" s="52"/>
      <c r="F32" s="52"/>
      <c r="G32" s="52">
        <f t="shared" si="1"/>
        <v>0</v>
      </c>
      <c r="H32" s="52">
        <v>0</v>
      </c>
    </row>
    <row r="33" spans="1:8" s="56" customFormat="1" ht="15" hidden="1" customHeight="1" x14ac:dyDescent="0.2">
      <c r="A33" s="45" t="s">
        <v>434</v>
      </c>
      <c r="B33" s="271" t="s">
        <v>435</v>
      </c>
      <c r="C33" s="271"/>
      <c r="D33" s="54"/>
      <c r="E33" s="55">
        <f>E34</f>
        <v>0</v>
      </c>
      <c r="F33" s="55">
        <f>F34</f>
        <v>0</v>
      </c>
      <c r="G33" s="55">
        <f>G34</f>
        <v>0</v>
      </c>
      <c r="H33" s="55">
        <f>H34</f>
        <v>0</v>
      </c>
    </row>
    <row r="34" spans="1:8" ht="27" hidden="1" customHeight="1" x14ac:dyDescent="0.2">
      <c r="A34" s="57" t="s">
        <v>436</v>
      </c>
      <c r="B34" s="50" t="s">
        <v>148</v>
      </c>
      <c r="C34" s="50" t="s">
        <v>170</v>
      </c>
      <c r="D34" s="51"/>
      <c r="E34" s="52"/>
      <c r="F34" s="52"/>
      <c r="G34" s="52">
        <f>E34+F34</f>
        <v>0</v>
      </c>
      <c r="H34" s="52"/>
    </row>
    <row r="35" spans="1:8" ht="15" customHeight="1" x14ac:dyDescent="0.2">
      <c r="A35" s="45" t="s">
        <v>297</v>
      </c>
      <c r="B35" s="271" t="s">
        <v>437</v>
      </c>
      <c r="C35" s="271"/>
      <c r="D35" s="47">
        <f t="shared" ref="D35:H35" si="3">SUM(D36:D40)</f>
        <v>196132.44</v>
      </c>
      <c r="E35" s="55">
        <f t="shared" si="3"/>
        <v>223537.59</v>
      </c>
      <c r="F35" s="48">
        <f t="shared" si="3"/>
        <v>26156.910000000003</v>
      </c>
      <c r="G35" s="55">
        <f t="shared" si="3"/>
        <v>249694.5</v>
      </c>
      <c r="H35" s="48">
        <f t="shared" si="3"/>
        <v>249694.5</v>
      </c>
    </row>
    <row r="36" spans="1:8" ht="15" customHeight="1" x14ac:dyDescent="0.2">
      <c r="A36" s="49" t="s">
        <v>298</v>
      </c>
      <c r="B36" s="50" t="s">
        <v>40</v>
      </c>
      <c r="C36" s="50" t="s">
        <v>144</v>
      </c>
      <c r="D36" s="51">
        <v>2564.73</v>
      </c>
      <c r="E36" s="52">
        <v>1000</v>
      </c>
      <c r="F36" s="52">
        <v>11910.1</v>
      </c>
      <c r="G36" s="52">
        <f>E36+F36</f>
        <v>12910.1</v>
      </c>
      <c r="H36" s="52">
        <v>12910.1</v>
      </c>
    </row>
    <row r="37" spans="1:8" ht="15" customHeight="1" x14ac:dyDescent="0.2">
      <c r="A37" s="49" t="s">
        <v>41</v>
      </c>
      <c r="B37" s="50" t="s">
        <v>40</v>
      </c>
      <c r="C37" s="50" t="s">
        <v>42</v>
      </c>
      <c r="D37" s="51">
        <v>187323</v>
      </c>
      <c r="E37" s="52">
        <v>210860.31</v>
      </c>
      <c r="F37" s="52">
        <v>13775.59</v>
      </c>
      <c r="G37" s="52">
        <f>E37+F37</f>
        <v>224635.9</v>
      </c>
      <c r="H37" s="52">
        <v>224635.9</v>
      </c>
    </row>
    <row r="38" spans="1:8" ht="15" customHeight="1" x14ac:dyDescent="0.2">
      <c r="A38" s="49" t="s">
        <v>438</v>
      </c>
      <c r="B38" s="50" t="s">
        <v>40</v>
      </c>
      <c r="C38" s="50" t="s">
        <v>80</v>
      </c>
      <c r="D38" s="51">
        <v>131.5</v>
      </c>
      <c r="E38" s="52"/>
      <c r="F38" s="52">
        <v>600</v>
      </c>
      <c r="G38" s="52">
        <f>E38+F38</f>
        <v>600</v>
      </c>
      <c r="H38" s="52">
        <v>600</v>
      </c>
    </row>
    <row r="39" spans="1:8" ht="15" customHeight="1" x14ac:dyDescent="0.2">
      <c r="A39" s="49" t="s">
        <v>81</v>
      </c>
      <c r="B39" s="50" t="s">
        <v>40</v>
      </c>
      <c r="C39" s="50" t="s">
        <v>40</v>
      </c>
      <c r="D39" s="51">
        <v>408.8</v>
      </c>
      <c r="E39" s="52">
        <v>2159.4299999999998</v>
      </c>
      <c r="F39" s="52">
        <v>1351.75</v>
      </c>
      <c r="G39" s="52">
        <f>E39+F39</f>
        <v>3511.18</v>
      </c>
      <c r="H39" s="52">
        <v>3511.18</v>
      </c>
    </row>
    <row r="40" spans="1:8" ht="15" customHeight="1" x14ac:dyDescent="0.2">
      <c r="A40" s="49" t="s">
        <v>92</v>
      </c>
      <c r="B40" s="50" t="s">
        <v>40</v>
      </c>
      <c r="C40" s="50" t="s">
        <v>22</v>
      </c>
      <c r="D40" s="51">
        <v>5704.41</v>
      </c>
      <c r="E40" s="52">
        <v>9517.85</v>
      </c>
      <c r="F40" s="52">
        <v>-1480.53</v>
      </c>
      <c r="G40" s="52">
        <f>E40+F40</f>
        <v>8037.3200000000006</v>
      </c>
      <c r="H40" s="52">
        <v>8037.32</v>
      </c>
    </row>
    <row r="41" spans="1:8" ht="15" customHeight="1" x14ac:dyDescent="0.2">
      <c r="A41" s="45" t="s">
        <v>439</v>
      </c>
      <c r="B41" s="271" t="s">
        <v>440</v>
      </c>
      <c r="C41" s="271"/>
      <c r="D41" s="47">
        <f>SUM(D42:D43)</f>
        <v>8517.0999999999985</v>
      </c>
      <c r="E41" s="55">
        <f>SUM(E42:E43)</f>
        <v>9656.44</v>
      </c>
      <c r="F41" s="55">
        <f>F42++F43</f>
        <v>4975.2700000000004</v>
      </c>
      <c r="G41" s="55">
        <f>G42++G43</f>
        <v>14631.710000000001</v>
      </c>
      <c r="H41" s="55">
        <f>H42++H43</f>
        <v>14606.01</v>
      </c>
    </row>
    <row r="42" spans="1:8" ht="15" customHeight="1" x14ac:dyDescent="0.2">
      <c r="A42" s="49" t="s">
        <v>313</v>
      </c>
      <c r="B42" s="50" t="s">
        <v>312</v>
      </c>
      <c r="C42" s="50" t="s">
        <v>144</v>
      </c>
      <c r="D42" s="51">
        <v>6067.61</v>
      </c>
      <c r="E42" s="52">
        <v>6391.54</v>
      </c>
      <c r="F42" s="52">
        <v>6510.5</v>
      </c>
      <c r="G42" s="52">
        <f t="shared" ref="G42:G64" si="4">E42+F42</f>
        <v>12902.04</v>
      </c>
      <c r="H42" s="52">
        <v>12902.04</v>
      </c>
    </row>
    <row r="43" spans="1:8" ht="15" customHeight="1" x14ac:dyDescent="0.2">
      <c r="A43" s="49" t="s">
        <v>441</v>
      </c>
      <c r="B43" s="50" t="s">
        <v>312</v>
      </c>
      <c r="C43" s="50" t="s">
        <v>114</v>
      </c>
      <c r="D43" s="51">
        <v>2449.4899999999998</v>
      </c>
      <c r="E43" s="52">
        <v>3264.9</v>
      </c>
      <c r="F43" s="52">
        <v>-1535.23</v>
      </c>
      <c r="G43" s="52">
        <f t="shared" si="4"/>
        <v>1729.67</v>
      </c>
      <c r="H43" s="52">
        <v>1703.97</v>
      </c>
    </row>
    <row r="44" spans="1:8" ht="15" customHeight="1" x14ac:dyDescent="0.2">
      <c r="A44" s="45" t="s">
        <v>442</v>
      </c>
      <c r="B44" s="271" t="s">
        <v>443</v>
      </c>
      <c r="C44" s="271"/>
      <c r="D44" s="47">
        <f>SUM(D45:D48)</f>
        <v>0</v>
      </c>
      <c r="E44" s="55">
        <f>E48</f>
        <v>0</v>
      </c>
      <c r="F44" s="48">
        <f>SUM(F45:F48)</f>
        <v>550</v>
      </c>
      <c r="G44" s="55">
        <f t="shared" si="4"/>
        <v>550</v>
      </c>
      <c r="H44" s="48">
        <f>SUM(H45:H48)</f>
        <v>550</v>
      </c>
    </row>
    <row r="45" spans="1:8" ht="15" hidden="1" customHeight="1" x14ac:dyDescent="0.2">
      <c r="A45" s="49" t="s">
        <v>444</v>
      </c>
      <c r="B45" s="50" t="s">
        <v>22</v>
      </c>
      <c r="C45" s="50" t="s">
        <v>144</v>
      </c>
      <c r="D45" s="51"/>
      <c r="E45" s="52" t="e">
        <f>D45+#REF!</f>
        <v>#REF!</v>
      </c>
      <c r="F45" s="52"/>
      <c r="G45" s="52" t="e">
        <f t="shared" si="4"/>
        <v>#REF!</v>
      </c>
      <c r="H45" s="52"/>
    </row>
    <row r="46" spans="1:8" ht="15" hidden="1" customHeight="1" x14ac:dyDescent="0.2">
      <c r="A46" s="49" t="s">
        <v>445</v>
      </c>
      <c r="B46" s="50" t="s">
        <v>22</v>
      </c>
      <c r="C46" s="50" t="s">
        <v>42</v>
      </c>
      <c r="D46" s="51"/>
      <c r="E46" s="52" t="e">
        <f>D46+#REF!</f>
        <v>#REF!</v>
      </c>
      <c r="F46" s="52"/>
      <c r="G46" s="52" t="e">
        <f t="shared" si="4"/>
        <v>#REF!</v>
      </c>
      <c r="H46" s="52"/>
    </row>
    <row r="47" spans="1:8" ht="15" hidden="1" customHeight="1" x14ac:dyDescent="0.2">
      <c r="A47" s="49" t="s">
        <v>446</v>
      </c>
      <c r="B47" s="50" t="s">
        <v>22</v>
      </c>
      <c r="C47" s="50" t="s">
        <v>114</v>
      </c>
      <c r="D47" s="51"/>
      <c r="E47" s="52" t="e">
        <f>D47+#REF!</f>
        <v>#REF!</v>
      </c>
      <c r="F47" s="52"/>
      <c r="G47" s="52" t="e">
        <f t="shared" si="4"/>
        <v>#REF!</v>
      </c>
      <c r="H47" s="52"/>
    </row>
    <row r="48" spans="1:8" ht="15" customHeight="1" x14ac:dyDescent="0.2">
      <c r="A48" s="49" t="s">
        <v>318</v>
      </c>
      <c r="B48" s="50" t="s">
        <v>22</v>
      </c>
      <c r="C48" s="50" t="s">
        <v>22</v>
      </c>
      <c r="D48" s="51"/>
      <c r="E48" s="52"/>
      <c r="F48" s="52">
        <v>550</v>
      </c>
      <c r="G48" s="52">
        <f t="shared" si="4"/>
        <v>550</v>
      </c>
      <c r="H48" s="52">
        <v>550</v>
      </c>
    </row>
    <row r="49" spans="1:8" ht="15" customHeight="1" x14ac:dyDescent="0.2">
      <c r="A49" s="45" t="s">
        <v>112</v>
      </c>
      <c r="B49" s="271" t="s">
        <v>447</v>
      </c>
      <c r="C49" s="271"/>
      <c r="D49" s="47">
        <f>SUM(D50:D54)</f>
        <v>19266.269999999997</v>
      </c>
      <c r="E49" s="55">
        <f>SUM(E50:E54)</f>
        <v>22166.5</v>
      </c>
      <c r="F49" s="48">
        <f>SUM(F50:F54)</f>
        <v>-19319.560000000001</v>
      </c>
      <c r="G49" s="55">
        <f t="shared" si="4"/>
        <v>2846.9399999999987</v>
      </c>
      <c r="H49" s="48">
        <f>SUM(H50:H54)</f>
        <v>2844.5</v>
      </c>
    </row>
    <row r="50" spans="1:8" ht="15" customHeight="1" x14ac:dyDescent="0.2">
      <c r="A50" s="49" t="s">
        <v>323</v>
      </c>
      <c r="B50" s="50" t="s">
        <v>23</v>
      </c>
      <c r="C50" s="50" t="s">
        <v>144</v>
      </c>
      <c r="D50" s="51">
        <v>45</v>
      </c>
      <c r="E50" s="52">
        <v>123</v>
      </c>
      <c r="F50" s="52">
        <v>2.44</v>
      </c>
      <c r="G50" s="52">
        <f t="shared" si="4"/>
        <v>125.44</v>
      </c>
      <c r="H50" s="52">
        <v>123</v>
      </c>
    </row>
    <row r="51" spans="1:8" ht="15" hidden="1" customHeight="1" x14ac:dyDescent="0.2">
      <c r="A51" s="49" t="s">
        <v>448</v>
      </c>
      <c r="B51" s="50" t="s">
        <v>23</v>
      </c>
      <c r="C51" s="50" t="s">
        <v>42</v>
      </c>
      <c r="D51" s="51">
        <v>363.57</v>
      </c>
      <c r="E51" s="52"/>
      <c r="F51" s="52"/>
      <c r="G51" s="52">
        <f t="shared" si="4"/>
        <v>0</v>
      </c>
      <c r="H51" s="52"/>
    </row>
    <row r="52" spans="1:8" ht="15" customHeight="1" x14ac:dyDescent="0.2">
      <c r="A52" s="49" t="s">
        <v>449</v>
      </c>
      <c r="B52" s="50" t="s">
        <v>23</v>
      </c>
      <c r="C52" s="50" t="s">
        <v>170</v>
      </c>
      <c r="D52" s="51">
        <v>1066</v>
      </c>
      <c r="E52" s="52">
        <v>562.5</v>
      </c>
      <c r="F52" s="52">
        <v>246.7</v>
      </c>
      <c r="G52" s="52">
        <f t="shared" si="4"/>
        <v>809.2</v>
      </c>
      <c r="H52" s="52">
        <v>809.2</v>
      </c>
    </row>
    <row r="53" spans="1:8" ht="15" customHeight="1" x14ac:dyDescent="0.2">
      <c r="A53" s="49" t="s">
        <v>450</v>
      </c>
      <c r="B53" s="50" t="s">
        <v>23</v>
      </c>
      <c r="C53" s="50" t="s">
        <v>114</v>
      </c>
      <c r="D53" s="51">
        <v>17598.099999999999</v>
      </c>
      <c r="E53" s="52">
        <v>21161</v>
      </c>
      <c r="F53" s="52">
        <v>-19448.7</v>
      </c>
      <c r="G53" s="52">
        <f t="shared" si="4"/>
        <v>1712.2999999999993</v>
      </c>
      <c r="H53" s="52">
        <v>1712.3</v>
      </c>
    </row>
    <row r="54" spans="1:8" ht="15" customHeight="1" x14ac:dyDescent="0.2">
      <c r="A54" s="49" t="s">
        <v>362</v>
      </c>
      <c r="B54" s="50" t="s">
        <v>23</v>
      </c>
      <c r="C54" s="50" t="s">
        <v>148</v>
      </c>
      <c r="D54" s="51">
        <v>193.6</v>
      </c>
      <c r="E54" s="52">
        <v>320</v>
      </c>
      <c r="F54" s="52">
        <v>-120</v>
      </c>
      <c r="G54" s="52">
        <f t="shared" si="4"/>
        <v>200</v>
      </c>
      <c r="H54" s="52">
        <v>200</v>
      </c>
    </row>
    <row r="55" spans="1:8" ht="15" customHeight="1" x14ac:dyDescent="0.2">
      <c r="A55" s="45" t="s">
        <v>365</v>
      </c>
      <c r="B55" s="271" t="s">
        <v>451</v>
      </c>
      <c r="C55" s="271"/>
      <c r="D55" s="54">
        <f>D56</f>
        <v>1287.58</v>
      </c>
      <c r="E55" s="55">
        <f>E56</f>
        <v>2001.3</v>
      </c>
      <c r="F55" s="55">
        <f>F56</f>
        <v>-1301.3</v>
      </c>
      <c r="G55" s="55">
        <f t="shared" si="4"/>
        <v>700</v>
      </c>
      <c r="H55" s="55">
        <f>H56</f>
        <v>700</v>
      </c>
    </row>
    <row r="56" spans="1:8" ht="15" customHeight="1" x14ac:dyDescent="0.2">
      <c r="A56" s="49" t="s">
        <v>452</v>
      </c>
      <c r="B56" s="50" t="s">
        <v>150</v>
      </c>
      <c r="C56" s="50" t="s">
        <v>144</v>
      </c>
      <c r="D56" s="51">
        <v>1287.58</v>
      </c>
      <c r="E56" s="52">
        <v>2001.3</v>
      </c>
      <c r="F56" s="52">
        <v>-1301.3</v>
      </c>
      <c r="G56" s="52">
        <f t="shared" si="4"/>
        <v>700</v>
      </c>
      <c r="H56" s="52">
        <v>700</v>
      </c>
    </row>
    <row r="57" spans="1:8" ht="15" customHeight="1" x14ac:dyDescent="0.2">
      <c r="A57" s="45" t="s">
        <v>342</v>
      </c>
      <c r="B57" s="271" t="s">
        <v>453</v>
      </c>
      <c r="C57" s="271"/>
      <c r="D57" s="54">
        <f t="shared" ref="D57:H57" si="5">D58</f>
        <v>903.6</v>
      </c>
      <c r="E57" s="55">
        <f t="shared" si="5"/>
        <v>1280.18</v>
      </c>
      <c r="F57" s="55">
        <f t="shared" si="5"/>
        <v>-116.83</v>
      </c>
      <c r="G57" s="55">
        <f t="shared" si="5"/>
        <v>1163.3500000000001</v>
      </c>
      <c r="H57" s="55">
        <f t="shared" si="5"/>
        <v>0</v>
      </c>
    </row>
    <row r="58" spans="1:8" ht="15" customHeight="1" x14ac:dyDescent="0.2">
      <c r="A58" s="49" t="s">
        <v>343</v>
      </c>
      <c r="B58" s="50" t="s">
        <v>183</v>
      </c>
      <c r="C58" s="50" t="s">
        <v>42</v>
      </c>
      <c r="D58" s="51">
        <v>903.6</v>
      </c>
      <c r="E58" s="52">
        <v>1280.18</v>
      </c>
      <c r="F58" s="52">
        <v>-116.83</v>
      </c>
      <c r="G58" s="52">
        <f t="shared" si="4"/>
        <v>1163.3500000000001</v>
      </c>
      <c r="H58" s="52">
        <v>0</v>
      </c>
    </row>
    <row r="59" spans="1:8" ht="15" customHeight="1" x14ac:dyDescent="0.2">
      <c r="A59" s="45" t="s">
        <v>188</v>
      </c>
      <c r="B59" s="271" t="s">
        <v>454</v>
      </c>
      <c r="C59" s="271"/>
      <c r="D59" s="54">
        <f>D60</f>
        <v>45.04</v>
      </c>
      <c r="E59" s="55">
        <f>E60</f>
        <v>100</v>
      </c>
      <c r="F59" s="55">
        <f>F60</f>
        <v>100</v>
      </c>
      <c r="G59" s="55">
        <f t="shared" si="4"/>
        <v>200</v>
      </c>
      <c r="H59" s="55">
        <f>H60</f>
        <v>200</v>
      </c>
    </row>
    <row r="60" spans="1:8" ht="24.75" customHeight="1" x14ac:dyDescent="0.2">
      <c r="A60" s="49" t="s">
        <v>189</v>
      </c>
      <c r="B60" s="50" t="s">
        <v>156</v>
      </c>
      <c r="C60" s="50" t="s">
        <v>144</v>
      </c>
      <c r="D60" s="51">
        <v>45.04</v>
      </c>
      <c r="E60" s="52">
        <v>100</v>
      </c>
      <c r="F60" s="52">
        <v>100</v>
      </c>
      <c r="G60" s="52">
        <f t="shared" si="4"/>
        <v>200</v>
      </c>
      <c r="H60" s="52">
        <v>200</v>
      </c>
    </row>
    <row r="61" spans="1:8" ht="23.25" customHeight="1" x14ac:dyDescent="0.2">
      <c r="A61" s="45" t="s">
        <v>455</v>
      </c>
      <c r="B61" s="271" t="s">
        <v>456</v>
      </c>
      <c r="C61" s="271"/>
      <c r="D61" s="54">
        <f t="shared" ref="D61:H61" si="6">D62+D63</f>
        <v>29125.9</v>
      </c>
      <c r="E61" s="55">
        <f t="shared" si="6"/>
        <v>34898.400000000001</v>
      </c>
      <c r="F61" s="55">
        <f>F62+F63</f>
        <v>-4732.28</v>
      </c>
      <c r="G61" s="55">
        <f>G62+G63</f>
        <v>30166.120000000003</v>
      </c>
      <c r="H61" s="55">
        <f t="shared" si="6"/>
        <v>30166.12</v>
      </c>
    </row>
    <row r="62" spans="1:8" ht="23.25" customHeight="1" x14ac:dyDescent="0.2">
      <c r="A62" s="49" t="s">
        <v>457</v>
      </c>
      <c r="B62" s="50" t="s">
        <v>197</v>
      </c>
      <c r="C62" s="50" t="s">
        <v>144</v>
      </c>
      <c r="D62" s="51">
        <v>29125.9</v>
      </c>
      <c r="E62" s="52">
        <v>34898.400000000001</v>
      </c>
      <c r="F62" s="52">
        <v>-4732.28</v>
      </c>
      <c r="G62" s="52">
        <f t="shared" si="4"/>
        <v>30166.120000000003</v>
      </c>
      <c r="H62" s="52">
        <v>30166.12</v>
      </c>
    </row>
    <row r="63" spans="1:8" ht="26.25" hidden="1" customHeight="1" x14ac:dyDescent="0.2">
      <c r="A63" s="49" t="s">
        <v>458</v>
      </c>
      <c r="B63" s="50" t="s">
        <v>197</v>
      </c>
      <c r="C63" s="50" t="s">
        <v>170</v>
      </c>
      <c r="D63" s="51"/>
      <c r="E63" s="52"/>
      <c r="F63" s="52"/>
      <c r="G63" s="52">
        <f t="shared" si="4"/>
        <v>0</v>
      </c>
      <c r="H63" s="52">
        <v>0</v>
      </c>
    </row>
    <row r="64" spans="1:8" ht="17.25" customHeight="1" x14ac:dyDescent="0.2">
      <c r="A64" s="49" t="s">
        <v>459</v>
      </c>
      <c r="B64" s="50" t="s">
        <v>373</v>
      </c>
      <c r="C64" s="50" t="s">
        <v>373</v>
      </c>
      <c r="D64" s="51">
        <v>7294.84</v>
      </c>
      <c r="E64" s="52">
        <v>17163.09</v>
      </c>
      <c r="F64" s="52">
        <v>-8610.66</v>
      </c>
      <c r="G64" s="52">
        <f t="shared" si="4"/>
        <v>8552.43</v>
      </c>
      <c r="H64" s="52">
        <v>17636.5</v>
      </c>
    </row>
    <row r="65" spans="1:8" ht="13.5" thickBot="1" x14ac:dyDescent="0.25">
      <c r="A65" s="45" t="s">
        <v>460</v>
      </c>
      <c r="B65" s="58"/>
      <c r="C65" s="58"/>
      <c r="D65" s="47">
        <f>D9+D18+D20+D24+D29+D35+D41+D44+D49+D55+D57+D59+D61+D64</f>
        <v>291793.60000000003</v>
      </c>
      <c r="E65" s="48">
        <f>E9+E18+E20+E24+E29+E35+E41+E44+E49+E55+E57+E59+E61+E64+E33</f>
        <v>343019.37</v>
      </c>
      <c r="F65" s="48">
        <f>F9+F18+F20+F24+F29+F35+F41+F44+F49+F55+F57+F59+F61+F64+F33</f>
        <v>-9474.61</v>
      </c>
      <c r="G65" s="48">
        <f>G9+G18+G20+G24+G29+G35+G41+G44+G49+G55+G57+G59+G61+G64+G33</f>
        <v>333544.76</v>
      </c>
      <c r="H65" s="48">
        <f>H9+H18+H20+H24+H29+H35+H41+H44+H49+H55+H57+H59+H61+H64+H33</f>
        <v>335093.46000000002</v>
      </c>
    </row>
    <row r="66" spans="1:8" ht="13.5" thickBot="1" x14ac:dyDescent="0.25">
      <c r="D66" s="59"/>
      <c r="G66" s="62">
        <v>333544.76</v>
      </c>
      <c r="H66" s="63">
        <v>335093.46000000002</v>
      </c>
    </row>
    <row r="67" spans="1:8" x14ac:dyDescent="0.2">
      <c r="D67" s="59"/>
      <c r="G67" s="60">
        <f t="shared" ref="G67:H67" si="7">G65-G66</f>
        <v>0</v>
      </c>
      <c r="H67" s="60">
        <f t="shared" si="7"/>
        <v>0</v>
      </c>
    </row>
  </sheetData>
  <mergeCells count="18">
    <mergeCell ref="B55:C55"/>
    <mergeCell ref="B57:C57"/>
    <mergeCell ref="B59:C59"/>
    <mergeCell ref="B61:C61"/>
    <mergeCell ref="B20:C20"/>
    <mergeCell ref="B24:C24"/>
    <mergeCell ref="B29:C29"/>
    <mergeCell ref="B33:C33"/>
    <mergeCell ref="B35:C35"/>
    <mergeCell ref="B41:C41"/>
    <mergeCell ref="E3:H3"/>
    <mergeCell ref="E2:H2"/>
    <mergeCell ref="A6:H6"/>
    <mergeCell ref="B44:C44"/>
    <mergeCell ref="B49:C49"/>
    <mergeCell ref="A5:G5"/>
    <mergeCell ref="B9:C9"/>
    <mergeCell ref="B18:C18"/>
  </mergeCells>
  <pageMargins left="1.1023622047244095" right="0" top="0.35433070866141736" bottom="0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9"/>
  <sheetViews>
    <sheetView view="pageBreakPreview" topLeftCell="A574" zoomScaleNormal="90" zoomScaleSheetLayoutView="100" workbookViewId="0">
      <selection activeCell="H283" sqref="H283"/>
    </sheetView>
  </sheetViews>
  <sheetFormatPr defaultRowHeight="12" x14ac:dyDescent="0.2"/>
  <cols>
    <col min="1" max="1" width="39" style="1" customWidth="1"/>
    <col min="2" max="2" width="4.5703125" style="1" customWidth="1"/>
    <col min="3" max="3" width="4.7109375" style="1" customWidth="1"/>
    <col min="4" max="4" width="7.42578125" style="1" customWidth="1"/>
    <col min="5" max="5" width="9.7109375" style="1" customWidth="1"/>
    <col min="6" max="6" width="7.5703125" style="1" customWidth="1"/>
    <col min="7" max="7" width="10.140625" style="4" hidden="1" customWidth="1"/>
    <col min="8" max="8" width="10.28515625" style="4" customWidth="1"/>
    <col min="9" max="10" width="11.85546875" style="4" customWidth="1"/>
    <col min="11" max="11" width="10.28515625" style="1" bestFit="1" customWidth="1"/>
    <col min="12" max="12" width="9.5703125" style="1" bestFit="1" customWidth="1"/>
    <col min="13" max="16384" width="9.140625" style="1"/>
  </cols>
  <sheetData>
    <row r="1" spans="1:10" ht="12" customHeight="1" x14ac:dyDescent="0.2">
      <c r="B1" s="2"/>
      <c r="C1" s="2"/>
      <c r="D1" s="2"/>
      <c r="E1" s="5"/>
      <c r="F1" s="65"/>
      <c r="G1" s="29"/>
      <c r="H1" s="284" t="s">
        <v>0</v>
      </c>
      <c r="I1" s="285"/>
      <c r="J1" s="285"/>
    </row>
    <row r="2" spans="1:10" ht="35.25" customHeight="1" x14ac:dyDescent="0.2">
      <c r="B2" s="2"/>
      <c r="C2" s="2"/>
      <c r="D2" s="2"/>
      <c r="E2" s="28"/>
      <c r="F2" s="67"/>
      <c r="G2" s="29"/>
      <c r="H2" s="295" t="s">
        <v>467</v>
      </c>
      <c r="I2" s="285"/>
      <c r="J2" s="285"/>
    </row>
    <row r="3" spans="1:10" ht="35.25" customHeight="1" x14ac:dyDescent="0.2">
      <c r="A3" s="296" t="s">
        <v>463</v>
      </c>
      <c r="B3" s="297"/>
      <c r="C3" s="297"/>
      <c r="D3" s="297"/>
      <c r="E3" s="297"/>
      <c r="F3" s="297"/>
      <c r="G3" s="297"/>
      <c r="H3" s="297"/>
      <c r="I3" s="297"/>
      <c r="J3" s="298"/>
    </row>
    <row r="4" spans="1:10" ht="15" customHeight="1" x14ac:dyDescent="0.2">
      <c r="J4" s="4" t="s">
        <v>3</v>
      </c>
    </row>
    <row r="5" spans="1:10" s="19" customFormat="1" ht="12.75" customHeight="1" x14ac:dyDescent="0.2">
      <c r="A5" s="283" t="s">
        <v>4</v>
      </c>
      <c r="B5" s="304" t="s">
        <v>5</v>
      </c>
      <c r="C5" s="305"/>
      <c r="D5" s="305"/>
      <c r="E5" s="305"/>
      <c r="F5" s="306"/>
      <c r="G5" s="299" t="s">
        <v>10</v>
      </c>
      <c r="H5" s="299" t="s">
        <v>8</v>
      </c>
      <c r="I5" s="288" t="s">
        <v>11</v>
      </c>
      <c r="J5" s="299" t="s">
        <v>12</v>
      </c>
    </row>
    <row r="6" spans="1:10" s="19" customFormat="1" ht="12.75" x14ac:dyDescent="0.2">
      <c r="A6" s="283"/>
      <c r="B6" s="307" t="s">
        <v>13</v>
      </c>
      <c r="C6" s="308"/>
      <c r="D6" s="308"/>
      <c r="E6" s="308"/>
      <c r="F6" s="309"/>
      <c r="G6" s="300"/>
      <c r="H6" s="300"/>
      <c r="I6" s="288"/>
      <c r="J6" s="302"/>
    </row>
    <row r="7" spans="1:10" s="19" customFormat="1" ht="36" customHeight="1" x14ac:dyDescent="0.2">
      <c r="A7" s="283"/>
      <c r="B7" s="27" t="s">
        <v>14</v>
      </c>
      <c r="C7" s="27" t="s">
        <v>15</v>
      </c>
      <c r="D7" s="27" t="s">
        <v>16</v>
      </c>
      <c r="E7" s="27" t="s">
        <v>17</v>
      </c>
      <c r="F7" s="66" t="s">
        <v>18</v>
      </c>
      <c r="G7" s="301"/>
      <c r="H7" s="301"/>
      <c r="I7" s="288"/>
      <c r="J7" s="303"/>
    </row>
    <row r="8" spans="1:10" s="11" customFormat="1" x14ac:dyDescent="0.15">
      <c r="A8" s="6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0" t="s">
        <v>19</v>
      </c>
      <c r="H8" s="9">
        <v>7</v>
      </c>
      <c r="I8" s="9">
        <v>8</v>
      </c>
      <c r="J8" s="10" t="s">
        <v>19</v>
      </c>
    </row>
    <row r="9" spans="1:10" ht="22.5" hidden="1" customHeight="1" x14ac:dyDescent="0.2">
      <c r="A9" s="69" t="s">
        <v>20</v>
      </c>
      <c r="B9" s="13" t="s">
        <v>21</v>
      </c>
      <c r="C9" s="13" t="s">
        <v>22</v>
      </c>
      <c r="D9" s="13" t="s">
        <v>23</v>
      </c>
      <c r="E9" s="13"/>
      <c r="F9" s="13"/>
      <c r="G9" s="15">
        <v>0</v>
      </c>
      <c r="H9" s="15">
        <v>0</v>
      </c>
      <c r="I9" s="15" t="e">
        <f>I10+I13+I15+I17+I19+I21</f>
        <v>#REF!</v>
      </c>
      <c r="J9" s="15">
        <v>0</v>
      </c>
    </row>
    <row r="10" spans="1:10" ht="33.75" hidden="1" customHeight="1" x14ac:dyDescent="0.2">
      <c r="A10" s="69" t="s">
        <v>24</v>
      </c>
      <c r="B10" s="13" t="s">
        <v>21</v>
      </c>
      <c r="C10" s="13" t="s">
        <v>22</v>
      </c>
      <c r="D10" s="13" t="s">
        <v>23</v>
      </c>
      <c r="E10" s="13" t="s">
        <v>25</v>
      </c>
      <c r="F10" s="13"/>
      <c r="G10" s="15">
        <v>0</v>
      </c>
      <c r="H10" s="15">
        <v>0</v>
      </c>
      <c r="I10" s="15" t="e">
        <f>I11</f>
        <v>#REF!</v>
      </c>
      <c r="J10" s="15">
        <v>0</v>
      </c>
    </row>
    <row r="11" spans="1:10" ht="22.5" hidden="1" customHeight="1" x14ac:dyDescent="0.2">
      <c r="A11" s="69" t="s">
        <v>26</v>
      </c>
      <c r="B11" s="13" t="s">
        <v>21</v>
      </c>
      <c r="C11" s="13" t="s">
        <v>22</v>
      </c>
      <c r="D11" s="13" t="s">
        <v>23</v>
      </c>
      <c r="E11" s="13" t="s">
        <v>27</v>
      </c>
      <c r="F11" s="13"/>
      <c r="G11" s="15">
        <v>0</v>
      </c>
      <c r="H11" s="15">
        <v>0</v>
      </c>
      <c r="I11" s="15" t="e">
        <f>I12</f>
        <v>#REF!</v>
      </c>
      <c r="J11" s="15">
        <v>0</v>
      </c>
    </row>
    <row r="12" spans="1:10" ht="22.5" hidden="1" customHeight="1" x14ac:dyDescent="0.2">
      <c r="A12" s="69" t="s">
        <v>28</v>
      </c>
      <c r="B12" s="13" t="s">
        <v>21</v>
      </c>
      <c r="C12" s="13" t="s">
        <v>22</v>
      </c>
      <c r="D12" s="13" t="s">
        <v>23</v>
      </c>
      <c r="E12" s="13" t="s">
        <v>27</v>
      </c>
      <c r="F12" s="13"/>
      <c r="G12" s="15">
        <v>0</v>
      </c>
      <c r="H12" s="15">
        <v>0</v>
      </c>
      <c r="I12" s="15" t="e">
        <f>#REF!+H12</f>
        <v>#REF!</v>
      </c>
      <c r="J12" s="15">
        <v>0</v>
      </c>
    </row>
    <row r="13" spans="1:10" ht="33.75" hidden="1" customHeight="1" x14ac:dyDescent="0.2">
      <c r="A13" s="69" t="s">
        <v>30</v>
      </c>
      <c r="B13" s="16" t="s">
        <v>21</v>
      </c>
      <c r="C13" s="17" t="s">
        <v>22</v>
      </c>
      <c r="D13" s="17" t="s">
        <v>23</v>
      </c>
      <c r="E13" s="18">
        <v>7952014</v>
      </c>
      <c r="F13" s="18"/>
      <c r="G13" s="15">
        <f t="shared" ref="G13:J13" si="0">G14</f>
        <v>0</v>
      </c>
      <c r="H13" s="15">
        <f t="shared" si="0"/>
        <v>0</v>
      </c>
      <c r="I13" s="15" t="e">
        <f t="shared" si="0"/>
        <v>#REF!</v>
      </c>
      <c r="J13" s="15">
        <f t="shared" si="0"/>
        <v>0</v>
      </c>
    </row>
    <row r="14" spans="1:10" ht="22.5" hidden="1" customHeight="1" x14ac:dyDescent="0.2">
      <c r="A14" s="69" t="s">
        <v>31</v>
      </c>
      <c r="B14" s="17" t="s">
        <v>21</v>
      </c>
      <c r="C14" s="17" t="s">
        <v>22</v>
      </c>
      <c r="D14" s="17" t="s">
        <v>23</v>
      </c>
      <c r="E14" s="18">
        <v>7952014</v>
      </c>
      <c r="F14" s="18"/>
      <c r="G14" s="15"/>
      <c r="H14" s="15"/>
      <c r="I14" s="15" t="e">
        <f>#REF!+H14</f>
        <v>#REF!</v>
      </c>
      <c r="J14" s="15"/>
    </row>
    <row r="15" spans="1:10" ht="33.75" hidden="1" customHeight="1" x14ac:dyDescent="0.2">
      <c r="A15" s="69" t="s">
        <v>33</v>
      </c>
      <c r="B15" s="16" t="s">
        <v>21</v>
      </c>
      <c r="C15" s="17" t="s">
        <v>22</v>
      </c>
      <c r="D15" s="17" t="s">
        <v>23</v>
      </c>
      <c r="E15" s="18">
        <v>7952013</v>
      </c>
      <c r="F15" s="18"/>
      <c r="G15" s="15">
        <f t="shared" ref="G15:J15" si="1">G16</f>
        <v>0</v>
      </c>
      <c r="H15" s="15">
        <f t="shared" si="1"/>
        <v>0</v>
      </c>
      <c r="I15" s="15" t="e">
        <f t="shared" si="1"/>
        <v>#REF!</v>
      </c>
      <c r="J15" s="15">
        <f t="shared" si="1"/>
        <v>0</v>
      </c>
    </row>
    <row r="16" spans="1:10" ht="22.5" hidden="1" customHeight="1" x14ac:dyDescent="0.2">
      <c r="A16" s="69" t="s">
        <v>31</v>
      </c>
      <c r="B16" s="17" t="s">
        <v>21</v>
      </c>
      <c r="C16" s="17" t="s">
        <v>22</v>
      </c>
      <c r="D16" s="17" t="s">
        <v>23</v>
      </c>
      <c r="E16" s="18">
        <v>7952013</v>
      </c>
      <c r="F16" s="18"/>
      <c r="G16" s="15"/>
      <c r="H16" s="15"/>
      <c r="I16" s="15" t="e">
        <f>#REF!+H16</f>
        <v>#REF!</v>
      </c>
      <c r="J16" s="15"/>
    </row>
    <row r="17" spans="1:11" ht="33.75" hidden="1" customHeight="1" x14ac:dyDescent="0.2">
      <c r="A17" s="69" t="s">
        <v>34</v>
      </c>
      <c r="B17" s="16" t="s">
        <v>21</v>
      </c>
      <c r="C17" s="17" t="s">
        <v>22</v>
      </c>
      <c r="D17" s="17" t="s">
        <v>23</v>
      </c>
      <c r="E17" s="18">
        <v>7952015</v>
      </c>
      <c r="F17" s="18"/>
      <c r="G17" s="15">
        <f t="shared" ref="G17:J17" si="2">G18</f>
        <v>0</v>
      </c>
      <c r="H17" s="15">
        <f t="shared" si="2"/>
        <v>0</v>
      </c>
      <c r="I17" s="15" t="e">
        <f t="shared" si="2"/>
        <v>#REF!</v>
      </c>
      <c r="J17" s="15">
        <f t="shared" si="2"/>
        <v>0</v>
      </c>
    </row>
    <row r="18" spans="1:11" ht="22.5" hidden="1" customHeight="1" x14ac:dyDescent="0.2">
      <c r="A18" s="69" t="s">
        <v>31</v>
      </c>
      <c r="B18" s="17" t="s">
        <v>21</v>
      </c>
      <c r="C18" s="17" t="s">
        <v>22</v>
      </c>
      <c r="D18" s="17" t="s">
        <v>23</v>
      </c>
      <c r="E18" s="18">
        <v>7952015</v>
      </c>
      <c r="F18" s="18"/>
      <c r="G18" s="15"/>
      <c r="H18" s="15"/>
      <c r="I18" s="15" t="e">
        <f>#REF!+H18</f>
        <v>#REF!</v>
      </c>
      <c r="J18" s="15"/>
    </row>
    <row r="19" spans="1:11" ht="45" hidden="1" customHeight="1" x14ac:dyDescent="0.2">
      <c r="A19" s="69" t="s">
        <v>35</v>
      </c>
      <c r="B19" s="16" t="s">
        <v>21</v>
      </c>
      <c r="C19" s="17" t="s">
        <v>22</v>
      </c>
      <c r="D19" s="17" t="s">
        <v>23</v>
      </c>
      <c r="E19" s="18">
        <v>7952016</v>
      </c>
      <c r="F19" s="18"/>
      <c r="G19" s="15">
        <f t="shared" ref="G19:J19" si="3">G20</f>
        <v>0</v>
      </c>
      <c r="H19" s="15">
        <f t="shared" si="3"/>
        <v>0</v>
      </c>
      <c r="I19" s="15" t="e">
        <f t="shared" si="3"/>
        <v>#REF!</v>
      </c>
      <c r="J19" s="15">
        <f t="shared" si="3"/>
        <v>0</v>
      </c>
    </row>
    <row r="20" spans="1:11" ht="22.5" hidden="1" customHeight="1" x14ac:dyDescent="0.2">
      <c r="A20" s="69" t="s">
        <v>31</v>
      </c>
      <c r="B20" s="17" t="s">
        <v>21</v>
      </c>
      <c r="C20" s="17" t="s">
        <v>22</v>
      </c>
      <c r="D20" s="17" t="s">
        <v>23</v>
      </c>
      <c r="E20" s="18">
        <v>7952016</v>
      </c>
      <c r="F20" s="18"/>
      <c r="G20" s="15"/>
      <c r="H20" s="15"/>
      <c r="I20" s="15" t="e">
        <f>#REF!+H20</f>
        <v>#REF!</v>
      </c>
      <c r="J20" s="15"/>
    </row>
    <row r="21" spans="1:11" ht="22.5" hidden="1" customHeight="1" x14ac:dyDescent="0.2">
      <c r="A21" s="69" t="s">
        <v>36</v>
      </c>
      <c r="B21" s="16" t="s">
        <v>21</v>
      </c>
      <c r="C21" s="17" t="s">
        <v>22</v>
      </c>
      <c r="D21" s="17" t="s">
        <v>23</v>
      </c>
      <c r="E21" s="18">
        <v>7952017</v>
      </c>
      <c r="F21" s="18"/>
      <c r="G21" s="15">
        <f t="shared" ref="G21:J21" si="4">G22</f>
        <v>0</v>
      </c>
      <c r="H21" s="15">
        <f t="shared" si="4"/>
        <v>0</v>
      </c>
      <c r="I21" s="15" t="e">
        <f t="shared" si="4"/>
        <v>#REF!</v>
      </c>
      <c r="J21" s="15">
        <f t="shared" si="4"/>
        <v>0</v>
      </c>
    </row>
    <row r="22" spans="1:11" ht="22.5" hidden="1" customHeight="1" x14ac:dyDescent="0.2">
      <c r="A22" s="69" t="s">
        <v>31</v>
      </c>
      <c r="B22" s="17" t="s">
        <v>21</v>
      </c>
      <c r="C22" s="17" t="s">
        <v>22</v>
      </c>
      <c r="D22" s="17" t="s">
        <v>23</v>
      </c>
      <c r="E22" s="18">
        <v>7952017</v>
      </c>
      <c r="F22" s="18"/>
      <c r="G22" s="15"/>
      <c r="H22" s="15"/>
      <c r="I22" s="15" t="e">
        <f>#REF!+H22</f>
        <v>#REF!</v>
      </c>
      <c r="J22" s="15"/>
    </row>
    <row r="23" spans="1:11" s="19" customFormat="1" ht="12.75" x14ac:dyDescent="0.2">
      <c r="A23" s="68" t="s">
        <v>37</v>
      </c>
      <c r="B23" s="147" t="s">
        <v>38</v>
      </c>
      <c r="C23" s="147"/>
      <c r="D23" s="147"/>
      <c r="E23" s="147"/>
      <c r="F23" s="147"/>
      <c r="G23" s="150">
        <f>G24+G116</f>
        <v>228843.16</v>
      </c>
      <c r="H23" s="150">
        <f>H24+H116</f>
        <v>5970.16</v>
      </c>
      <c r="I23" s="149">
        <f>I24+I116</f>
        <v>234813.32</v>
      </c>
      <c r="J23" s="149">
        <f>J24+J116</f>
        <v>234813.32</v>
      </c>
    </row>
    <row r="24" spans="1:11" ht="12.75" x14ac:dyDescent="0.2">
      <c r="A24" s="69" t="s">
        <v>39</v>
      </c>
      <c r="B24" s="132" t="s">
        <v>38</v>
      </c>
      <c r="C24" s="132" t="s">
        <v>40</v>
      </c>
      <c r="D24" s="132"/>
      <c r="E24" s="132"/>
      <c r="F24" s="132"/>
      <c r="G24" s="134">
        <f>G34+G77+G81+G92+G25</f>
        <v>207682.16</v>
      </c>
      <c r="H24" s="134">
        <f>H34+H77+H81+H92+H25</f>
        <v>25418.86</v>
      </c>
      <c r="I24" s="134">
        <f>I34+I77+I81+I92+I25</f>
        <v>233101.02000000002</v>
      </c>
      <c r="J24" s="134">
        <f>J34+J77+J81+J92+J25</f>
        <v>233101.02000000002</v>
      </c>
      <c r="K24" s="20"/>
    </row>
    <row r="25" spans="1:11" ht="12.75" x14ac:dyDescent="0.2">
      <c r="A25" s="69" t="s">
        <v>298</v>
      </c>
      <c r="B25" s="132" t="s">
        <v>38</v>
      </c>
      <c r="C25" s="132" t="s">
        <v>40</v>
      </c>
      <c r="D25" s="132" t="s">
        <v>144</v>
      </c>
      <c r="E25" s="132"/>
      <c r="F25" s="132"/>
      <c r="G25" s="134">
        <f t="shared" ref="G25:J25" si="5">G26+G30</f>
        <v>0</v>
      </c>
      <c r="H25" s="134">
        <f t="shared" si="5"/>
        <v>12910.1</v>
      </c>
      <c r="I25" s="134">
        <f t="shared" si="5"/>
        <v>12910.1</v>
      </c>
      <c r="J25" s="134">
        <f t="shared" si="5"/>
        <v>12910.1</v>
      </c>
    </row>
    <row r="26" spans="1:11" ht="24" x14ac:dyDescent="0.2">
      <c r="A26" s="84" t="s">
        <v>43</v>
      </c>
      <c r="B26" s="132" t="s">
        <v>38</v>
      </c>
      <c r="C26" s="132" t="s">
        <v>40</v>
      </c>
      <c r="D26" s="132" t="s">
        <v>144</v>
      </c>
      <c r="E26" s="132" t="s">
        <v>44</v>
      </c>
      <c r="F26" s="132"/>
      <c r="G26" s="134">
        <f t="shared" ref="G26:J28" si="6">G27</f>
        <v>0</v>
      </c>
      <c r="H26" s="134">
        <f t="shared" si="6"/>
        <v>11805</v>
      </c>
      <c r="I26" s="134">
        <f t="shared" si="6"/>
        <v>11805</v>
      </c>
      <c r="J26" s="134">
        <f t="shared" si="6"/>
        <v>11805</v>
      </c>
    </row>
    <row r="27" spans="1:11" ht="39.75" customHeight="1" x14ac:dyDescent="0.2">
      <c r="A27" s="84" t="s">
        <v>470</v>
      </c>
      <c r="B27" s="132" t="s">
        <v>38</v>
      </c>
      <c r="C27" s="132" t="s">
        <v>40</v>
      </c>
      <c r="D27" s="132" t="s">
        <v>144</v>
      </c>
      <c r="E27" s="197" t="s">
        <v>469</v>
      </c>
      <c r="F27" s="132"/>
      <c r="G27" s="134">
        <f t="shared" si="6"/>
        <v>0</v>
      </c>
      <c r="H27" s="134">
        <f t="shared" si="6"/>
        <v>11805</v>
      </c>
      <c r="I27" s="134">
        <f t="shared" si="6"/>
        <v>11805</v>
      </c>
      <c r="J27" s="134">
        <f t="shared" si="6"/>
        <v>11805</v>
      </c>
    </row>
    <row r="28" spans="1:11" ht="39.75" customHeight="1" x14ac:dyDescent="0.2">
      <c r="A28" s="234" t="s">
        <v>473</v>
      </c>
      <c r="B28" s="132" t="s">
        <v>38</v>
      </c>
      <c r="C28" s="132" t="s">
        <v>40</v>
      </c>
      <c r="D28" s="132" t="s">
        <v>144</v>
      </c>
      <c r="E28" s="164" t="s">
        <v>472</v>
      </c>
      <c r="F28" s="132"/>
      <c r="G28" s="134">
        <f t="shared" si="6"/>
        <v>0</v>
      </c>
      <c r="H28" s="134">
        <f t="shared" si="6"/>
        <v>11805</v>
      </c>
      <c r="I28" s="134">
        <f t="shared" si="6"/>
        <v>11805</v>
      </c>
      <c r="J28" s="134">
        <f t="shared" si="6"/>
        <v>11805</v>
      </c>
    </row>
    <row r="29" spans="1:11" ht="60" x14ac:dyDescent="0.2">
      <c r="A29" s="70" t="s">
        <v>51</v>
      </c>
      <c r="B29" s="132" t="s">
        <v>38</v>
      </c>
      <c r="C29" s="132" t="s">
        <v>40</v>
      </c>
      <c r="D29" s="132" t="s">
        <v>144</v>
      </c>
      <c r="E29" s="132" t="s">
        <v>471</v>
      </c>
      <c r="F29" s="132" t="s">
        <v>52</v>
      </c>
      <c r="G29" s="134"/>
      <c r="H29" s="134">
        <v>11805</v>
      </c>
      <c r="I29" s="134">
        <f>G29+H29</f>
        <v>11805</v>
      </c>
      <c r="J29" s="134">
        <v>11805</v>
      </c>
    </row>
    <row r="30" spans="1:11" ht="12.75" x14ac:dyDescent="0.2">
      <c r="A30" s="70" t="s">
        <v>479</v>
      </c>
      <c r="B30" s="132" t="s">
        <v>38</v>
      </c>
      <c r="C30" s="132" t="s">
        <v>40</v>
      </c>
      <c r="D30" s="132" t="s">
        <v>144</v>
      </c>
      <c r="E30" s="132" t="s">
        <v>78</v>
      </c>
      <c r="F30" s="132"/>
      <c r="G30" s="134">
        <f t="shared" ref="G30:J30" si="7">G31</f>
        <v>0</v>
      </c>
      <c r="H30" s="134">
        <f t="shared" si="7"/>
        <v>1105.0999999999999</v>
      </c>
      <c r="I30" s="134">
        <f t="shared" si="7"/>
        <v>1105.0999999999999</v>
      </c>
      <c r="J30" s="134">
        <f t="shared" si="7"/>
        <v>1105.0999999999999</v>
      </c>
    </row>
    <row r="31" spans="1:11" ht="36" x14ac:dyDescent="0.2">
      <c r="A31" s="235" t="s">
        <v>553</v>
      </c>
      <c r="B31" s="132" t="s">
        <v>38</v>
      </c>
      <c r="C31" s="132" t="s">
        <v>40</v>
      </c>
      <c r="D31" s="132" t="s">
        <v>144</v>
      </c>
      <c r="E31" s="132" t="s">
        <v>554</v>
      </c>
      <c r="F31" s="132"/>
      <c r="G31" s="134">
        <f t="shared" ref="G31:J31" si="8">G32+G33</f>
        <v>0</v>
      </c>
      <c r="H31" s="134">
        <f t="shared" si="8"/>
        <v>1105.0999999999999</v>
      </c>
      <c r="I31" s="134">
        <f t="shared" si="8"/>
        <v>1105.0999999999999</v>
      </c>
      <c r="J31" s="134">
        <f t="shared" si="8"/>
        <v>1105.0999999999999</v>
      </c>
    </row>
    <row r="32" spans="1:11" ht="60" x14ac:dyDescent="0.2">
      <c r="A32" s="70" t="s">
        <v>51</v>
      </c>
      <c r="B32" s="132" t="s">
        <v>38</v>
      </c>
      <c r="C32" s="132" t="s">
        <v>40</v>
      </c>
      <c r="D32" s="132" t="s">
        <v>144</v>
      </c>
      <c r="E32" s="132" t="s">
        <v>554</v>
      </c>
      <c r="F32" s="132" t="s">
        <v>52</v>
      </c>
      <c r="G32" s="134"/>
      <c r="H32" s="134">
        <v>1105.0999999999999</v>
      </c>
      <c r="I32" s="134">
        <f>G32+H32</f>
        <v>1105.0999999999999</v>
      </c>
      <c r="J32" s="134">
        <v>1105.0999999999999</v>
      </c>
    </row>
    <row r="33" spans="1:10" ht="12.75" hidden="1" x14ac:dyDescent="0.2">
      <c r="A33" s="70" t="s">
        <v>57</v>
      </c>
      <c r="B33" s="132" t="s">
        <v>38</v>
      </c>
      <c r="C33" s="132" t="s">
        <v>40</v>
      </c>
      <c r="D33" s="132" t="s">
        <v>144</v>
      </c>
      <c r="E33" s="132" t="s">
        <v>554</v>
      </c>
      <c r="F33" s="132" t="s">
        <v>58</v>
      </c>
      <c r="G33" s="134"/>
      <c r="H33" s="134"/>
      <c r="I33" s="134">
        <f>G33+H33</f>
        <v>0</v>
      </c>
      <c r="J33" s="134"/>
    </row>
    <row r="34" spans="1:10" ht="22.5" hidden="1" customHeight="1" x14ac:dyDescent="0.2">
      <c r="A34" s="69" t="s">
        <v>41</v>
      </c>
      <c r="B34" s="132" t="s">
        <v>38</v>
      </c>
      <c r="C34" s="132" t="s">
        <v>40</v>
      </c>
      <c r="D34" s="132" t="s">
        <v>42</v>
      </c>
      <c r="E34" s="132"/>
      <c r="F34" s="132"/>
      <c r="G34" s="134">
        <f t="shared" ref="G34:J34" si="9">G62+G68+G72+G35+G47</f>
        <v>196360.31</v>
      </c>
      <c r="H34" s="134">
        <f t="shared" si="9"/>
        <v>12088.849999999999</v>
      </c>
      <c r="I34" s="134">
        <f t="shared" si="9"/>
        <v>208449.16</v>
      </c>
      <c r="J34" s="134">
        <f t="shared" si="9"/>
        <v>208449.16</v>
      </c>
    </row>
    <row r="35" spans="1:10" ht="24" x14ac:dyDescent="0.2">
      <c r="A35" s="84" t="s">
        <v>43</v>
      </c>
      <c r="B35" s="132" t="s">
        <v>38</v>
      </c>
      <c r="C35" s="132" t="s">
        <v>40</v>
      </c>
      <c r="D35" s="132" t="s">
        <v>42</v>
      </c>
      <c r="E35" s="132" t="s">
        <v>44</v>
      </c>
      <c r="F35" s="132"/>
      <c r="G35" s="134">
        <f t="shared" ref="G35:J35" si="10">G36</f>
        <v>0</v>
      </c>
      <c r="H35" s="134">
        <f t="shared" si="10"/>
        <v>168869</v>
      </c>
      <c r="I35" s="134">
        <f t="shared" si="10"/>
        <v>168869</v>
      </c>
      <c r="J35" s="134">
        <f t="shared" si="10"/>
        <v>168869</v>
      </c>
    </row>
    <row r="36" spans="1:10" ht="36.75" customHeight="1" x14ac:dyDescent="0.2">
      <c r="A36" s="84" t="s">
        <v>45</v>
      </c>
      <c r="B36" s="132" t="s">
        <v>38</v>
      </c>
      <c r="C36" s="132" t="s">
        <v>40</v>
      </c>
      <c r="D36" s="132" t="s">
        <v>42</v>
      </c>
      <c r="E36" s="132" t="s">
        <v>46</v>
      </c>
      <c r="F36" s="132"/>
      <c r="G36" s="134">
        <f t="shared" ref="G36:J36" si="11">G37+G40+G44</f>
        <v>0</v>
      </c>
      <c r="H36" s="134">
        <f t="shared" si="11"/>
        <v>168869</v>
      </c>
      <c r="I36" s="134">
        <f t="shared" si="11"/>
        <v>168869</v>
      </c>
      <c r="J36" s="134">
        <f t="shared" si="11"/>
        <v>168869</v>
      </c>
    </row>
    <row r="37" spans="1:10" ht="22.5" hidden="1" customHeight="1" x14ac:dyDescent="0.2">
      <c r="A37" s="236" t="s">
        <v>47</v>
      </c>
      <c r="B37" s="132" t="s">
        <v>38</v>
      </c>
      <c r="C37" s="132" t="s">
        <v>40</v>
      </c>
      <c r="D37" s="132" t="s">
        <v>42</v>
      </c>
      <c r="E37" s="132" t="s">
        <v>48</v>
      </c>
      <c r="F37" s="132"/>
      <c r="G37" s="134">
        <f t="shared" ref="G37:J38" si="12">G38</f>
        <v>0</v>
      </c>
      <c r="H37" s="134">
        <f t="shared" si="12"/>
        <v>165748</v>
      </c>
      <c r="I37" s="134">
        <f t="shared" si="12"/>
        <v>165748</v>
      </c>
      <c r="J37" s="134">
        <f t="shared" si="12"/>
        <v>165748</v>
      </c>
    </row>
    <row r="38" spans="1:10" ht="162" customHeight="1" x14ac:dyDescent="0.2">
      <c r="A38" s="84" t="s">
        <v>49</v>
      </c>
      <c r="B38" s="132" t="s">
        <v>38</v>
      </c>
      <c r="C38" s="132" t="s">
        <v>40</v>
      </c>
      <c r="D38" s="132" t="s">
        <v>42</v>
      </c>
      <c r="E38" s="132" t="s">
        <v>50</v>
      </c>
      <c r="F38" s="132"/>
      <c r="G38" s="134">
        <f t="shared" si="12"/>
        <v>0</v>
      </c>
      <c r="H38" s="134">
        <f t="shared" si="12"/>
        <v>165748</v>
      </c>
      <c r="I38" s="134">
        <f t="shared" si="12"/>
        <v>165748</v>
      </c>
      <c r="J38" s="134">
        <f t="shared" si="12"/>
        <v>165748</v>
      </c>
    </row>
    <row r="39" spans="1:10" ht="60" x14ac:dyDescent="0.2">
      <c r="A39" s="70" t="s">
        <v>51</v>
      </c>
      <c r="B39" s="132" t="s">
        <v>38</v>
      </c>
      <c r="C39" s="132" t="s">
        <v>40</v>
      </c>
      <c r="D39" s="132" t="s">
        <v>42</v>
      </c>
      <c r="E39" s="132" t="s">
        <v>50</v>
      </c>
      <c r="F39" s="132" t="s">
        <v>52</v>
      </c>
      <c r="G39" s="134"/>
      <c r="H39" s="134">
        <v>165748</v>
      </c>
      <c r="I39" s="134">
        <f>H39+G39</f>
        <v>165748</v>
      </c>
      <c r="J39" s="134">
        <v>165748</v>
      </c>
    </row>
    <row r="40" spans="1:10" ht="66.75" customHeight="1" x14ac:dyDescent="0.2">
      <c r="A40" s="84" t="s">
        <v>53</v>
      </c>
      <c r="B40" s="132" t="s">
        <v>38</v>
      </c>
      <c r="C40" s="132" t="s">
        <v>40</v>
      </c>
      <c r="D40" s="132" t="s">
        <v>42</v>
      </c>
      <c r="E40" s="132" t="s">
        <v>54</v>
      </c>
      <c r="F40" s="132"/>
      <c r="G40" s="134">
        <f t="shared" ref="G40:J40" si="13">G41</f>
        <v>0</v>
      </c>
      <c r="H40" s="134">
        <f t="shared" si="13"/>
        <v>2067</v>
      </c>
      <c r="I40" s="134">
        <f t="shared" si="13"/>
        <v>2067</v>
      </c>
      <c r="J40" s="134">
        <f t="shared" si="13"/>
        <v>2067</v>
      </c>
    </row>
    <row r="41" spans="1:10" ht="63.75" customHeight="1" x14ac:dyDescent="0.2">
      <c r="A41" s="84" t="s">
        <v>55</v>
      </c>
      <c r="B41" s="132" t="s">
        <v>38</v>
      </c>
      <c r="C41" s="132" t="s">
        <v>40</v>
      </c>
      <c r="D41" s="132" t="s">
        <v>42</v>
      </c>
      <c r="E41" s="132" t="s">
        <v>56</v>
      </c>
      <c r="F41" s="132"/>
      <c r="G41" s="134">
        <f t="shared" ref="G41:J41" si="14">G42+G43</f>
        <v>0</v>
      </c>
      <c r="H41" s="134">
        <f t="shared" si="14"/>
        <v>2067</v>
      </c>
      <c r="I41" s="134">
        <f t="shared" si="14"/>
        <v>2067</v>
      </c>
      <c r="J41" s="134">
        <f t="shared" si="14"/>
        <v>2067</v>
      </c>
    </row>
    <row r="42" spans="1:10" ht="71.25" customHeight="1" x14ac:dyDescent="0.2">
      <c r="A42" s="70" t="s">
        <v>51</v>
      </c>
      <c r="B42" s="132" t="s">
        <v>38</v>
      </c>
      <c r="C42" s="132" t="s">
        <v>40</v>
      </c>
      <c r="D42" s="132" t="s">
        <v>42</v>
      </c>
      <c r="E42" s="132" t="s">
        <v>56</v>
      </c>
      <c r="F42" s="132" t="s">
        <v>52</v>
      </c>
      <c r="G42" s="134"/>
      <c r="H42" s="134">
        <v>2067</v>
      </c>
      <c r="I42" s="134">
        <f>G42+H42</f>
        <v>2067</v>
      </c>
      <c r="J42" s="134">
        <v>2067</v>
      </c>
    </row>
    <row r="43" spans="1:10" ht="12.75" x14ac:dyDescent="0.2">
      <c r="A43" s="70" t="s">
        <v>57</v>
      </c>
      <c r="B43" s="132" t="s">
        <v>38</v>
      </c>
      <c r="C43" s="132" t="s">
        <v>40</v>
      </c>
      <c r="D43" s="132" t="s">
        <v>42</v>
      </c>
      <c r="E43" s="132" t="s">
        <v>56</v>
      </c>
      <c r="F43" s="132" t="s">
        <v>58</v>
      </c>
      <c r="G43" s="134"/>
      <c r="H43" s="134"/>
      <c r="I43" s="134">
        <f>G43+H43</f>
        <v>0</v>
      </c>
      <c r="J43" s="134"/>
    </row>
    <row r="44" spans="1:10" ht="72" x14ac:dyDescent="0.2">
      <c r="A44" s="84" t="s">
        <v>59</v>
      </c>
      <c r="B44" s="132" t="s">
        <v>38</v>
      </c>
      <c r="C44" s="132" t="s">
        <v>40</v>
      </c>
      <c r="D44" s="132" t="s">
        <v>42</v>
      </c>
      <c r="E44" s="132" t="s">
        <v>60</v>
      </c>
      <c r="F44" s="132"/>
      <c r="G44" s="134">
        <f t="shared" ref="G44:J44" si="15">G45+G46</f>
        <v>0</v>
      </c>
      <c r="H44" s="134">
        <f t="shared" si="15"/>
        <v>1054</v>
      </c>
      <c r="I44" s="134">
        <f t="shared" si="15"/>
        <v>1054</v>
      </c>
      <c r="J44" s="134">
        <f t="shared" si="15"/>
        <v>1054</v>
      </c>
    </row>
    <row r="45" spans="1:10" ht="60" x14ac:dyDescent="0.2">
      <c r="A45" s="70" t="s">
        <v>51</v>
      </c>
      <c r="B45" s="132" t="s">
        <v>38</v>
      </c>
      <c r="C45" s="132" t="s">
        <v>40</v>
      </c>
      <c r="D45" s="132" t="s">
        <v>42</v>
      </c>
      <c r="E45" s="132" t="s">
        <v>60</v>
      </c>
      <c r="F45" s="132" t="s">
        <v>52</v>
      </c>
      <c r="G45" s="134"/>
      <c r="H45" s="134">
        <v>1054</v>
      </c>
      <c r="I45" s="134">
        <f>G45+H45</f>
        <v>1054</v>
      </c>
      <c r="J45" s="134">
        <v>1054</v>
      </c>
    </row>
    <row r="46" spans="1:10" ht="27.75" hidden="1" customHeight="1" x14ac:dyDescent="0.2">
      <c r="A46" s="70" t="s">
        <v>57</v>
      </c>
      <c r="B46" s="132" t="s">
        <v>38</v>
      </c>
      <c r="C46" s="132" t="s">
        <v>40</v>
      </c>
      <c r="D46" s="132" t="s">
        <v>42</v>
      </c>
      <c r="E46" s="132" t="s">
        <v>60</v>
      </c>
      <c r="F46" s="132" t="s">
        <v>58</v>
      </c>
      <c r="G46" s="134"/>
      <c r="H46" s="134"/>
      <c r="I46" s="134">
        <f>G46+H46</f>
        <v>0</v>
      </c>
      <c r="J46" s="134"/>
    </row>
    <row r="47" spans="1:10" ht="27.75" hidden="1" customHeight="1" x14ac:dyDescent="0.2">
      <c r="A47" s="70" t="s">
        <v>479</v>
      </c>
      <c r="B47" s="132" t="s">
        <v>38</v>
      </c>
      <c r="C47" s="132" t="s">
        <v>40</v>
      </c>
      <c r="D47" s="132" t="s">
        <v>42</v>
      </c>
      <c r="E47" s="132" t="s">
        <v>78</v>
      </c>
      <c r="F47" s="132"/>
      <c r="G47" s="134">
        <f t="shared" ref="G47:J47" si="16">G48+G51+G53+G55+G57+G60</f>
        <v>0</v>
      </c>
      <c r="H47" s="134">
        <f t="shared" si="16"/>
        <v>39580.159999999996</v>
      </c>
      <c r="I47" s="134">
        <f t="shared" si="16"/>
        <v>39580.159999999996</v>
      </c>
      <c r="J47" s="134">
        <f t="shared" si="16"/>
        <v>39580.159999999996</v>
      </c>
    </row>
    <row r="48" spans="1:10" ht="20.25" customHeight="1" x14ac:dyDescent="0.2">
      <c r="A48" s="235" t="s">
        <v>544</v>
      </c>
      <c r="B48" s="132" t="s">
        <v>38</v>
      </c>
      <c r="C48" s="132" t="s">
        <v>40</v>
      </c>
      <c r="D48" s="132" t="s">
        <v>42</v>
      </c>
      <c r="E48" s="132" t="s">
        <v>545</v>
      </c>
      <c r="F48" s="132"/>
      <c r="G48" s="134">
        <f t="shared" ref="G48:J48" si="17">G49+G50</f>
        <v>0</v>
      </c>
      <c r="H48" s="134">
        <f t="shared" si="17"/>
        <v>28826.959999999999</v>
      </c>
      <c r="I48" s="134">
        <f t="shared" si="17"/>
        <v>28826.959999999999</v>
      </c>
      <c r="J48" s="134">
        <f t="shared" si="17"/>
        <v>28826.959999999999</v>
      </c>
    </row>
    <row r="49" spans="1:10" ht="27.75" customHeight="1" x14ac:dyDescent="0.2">
      <c r="A49" s="71" t="s">
        <v>67</v>
      </c>
      <c r="B49" s="132" t="s">
        <v>38</v>
      </c>
      <c r="C49" s="132" t="s">
        <v>40</v>
      </c>
      <c r="D49" s="132" t="s">
        <v>42</v>
      </c>
      <c r="E49" s="132" t="s">
        <v>545</v>
      </c>
      <c r="F49" s="132" t="s">
        <v>52</v>
      </c>
      <c r="G49" s="134"/>
      <c r="H49" s="134">
        <v>28826.959999999999</v>
      </c>
      <c r="I49" s="134">
        <f>G49+H49</f>
        <v>28826.959999999999</v>
      </c>
      <c r="J49" s="134">
        <v>28826.959999999999</v>
      </c>
    </row>
    <row r="50" spans="1:10" ht="27.75" hidden="1" customHeight="1" x14ac:dyDescent="0.2">
      <c r="A50" s="70" t="s">
        <v>57</v>
      </c>
      <c r="B50" s="132" t="s">
        <v>38</v>
      </c>
      <c r="C50" s="132" t="s">
        <v>40</v>
      </c>
      <c r="D50" s="132" t="s">
        <v>42</v>
      </c>
      <c r="E50" s="132" t="s">
        <v>545</v>
      </c>
      <c r="F50" s="132" t="s">
        <v>58</v>
      </c>
      <c r="G50" s="134"/>
      <c r="H50" s="134"/>
      <c r="I50" s="134">
        <f>G50+H50</f>
        <v>0</v>
      </c>
      <c r="J50" s="134"/>
    </row>
    <row r="51" spans="1:10" ht="28.5" customHeight="1" x14ac:dyDescent="0.2">
      <c r="A51" s="235" t="s">
        <v>546</v>
      </c>
      <c r="B51" s="132" t="s">
        <v>38</v>
      </c>
      <c r="C51" s="132" t="s">
        <v>40</v>
      </c>
      <c r="D51" s="132" t="s">
        <v>42</v>
      </c>
      <c r="E51" s="132" t="s">
        <v>550</v>
      </c>
      <c r="F51" s="132"/>
      <c r="G51" s="134">
        <f t="shared" ref="G51:J51" si="18">G52</f>
        <v>0</v>
      </c>
      <c r="H51" s="134">
        <f t="shared" si="18"/>
        <v>200</v>
      </c>
      <c r="I51" s="134">
        <f t="shared" si="18"/>
        <v>200</v>
      </c>
      <c r="J51" s="134">
        <f t="shared" si="18"/>
        <v>200</v>
      </c>
    </row>
    <row r="52" spans="1:10" ht="30.75" customHeight="1" x14ac:dyDescent="0.2">
      <c r="A52" s="70" t="s">
        <v>57</v>
      </c>
      <c r="B52" s="132" t="s">
        <v>38</v>
      </c>
      <c r="C52" s="132" t="s">
        <v>40</v>
      </c>
      <c r="D52" s="132" t="s">
        <v>42</v>
      </c>
      <c r="E52" s="132" t="s">
        <v>550</v>
      </c>
      <c r="F52" s="132" t="s">
        <v>58</v>
      </c>
      <c r="G52" s="134"/>
      <c r="H52" s="134">
        <v>200</v>
      </c>
      <c r="I52" s="134">
        <f>G52+H52</f>
        <v>200</v>
      </c>
      <c r="J52" s="134">
        <v>200</v>
      </c>
    </row>
    <row r="53" spans="1:10" ht="51.75" customHeight="1" x14ac:dyDescent="0.2">
      <c r="A53" s="235" t="s">
        <v>547</v>
      </c>
      <c r="B53" s="132" t="s">
        <v>38</v>
      </c>
      <c r="C53" s="132" t="s">
        <v>40</v>
      </c>
      <c r="D53" s="132" t="s">
        <v>42</v>
      </c>
      <c r="E53" s="132" t="s">
        <v>551</v>
      </c>
      <c r="F53" s="132"/>
      <c r="G53" s="134">
        <f t="shared" ref="G53:J53" si="19">G54</f>
        <v>0</v>
      </c>
      <c r="H53" s="134">
        <f t="shared" si="19"/>
        <v>4900</v>
      </c>
      <c r="I53" s="134">
        <f t="shared" si="19"/>
        <v>4900</v>
      </c>
      <c r="J53" s="134">
        <f t="shared" si="19"/>
        <v>4900</v>
      </c>
    </row>
    <row r="54" spans="1:10" ht="40.5" customHeight="1" x14ac:dyDescent="0.2">
      <c r="A54" s="71" t="s">
        <v>67</v>
      </c>
      <c r="B54" s="132" t="s">
        <v>38</v>
      </c>
      <c r="C54" s="132" t="s">
        <v>40</v>
      </c>
      <c r="D54" s="132" t="s">
        <v>42</v>
      </c>
      <c r="E54" s="132" t="s">
        <v>551</v>
      </c>
      <c r="F54" s="132" t="s">
        <v>52</v>
      </c>
      <c r="G54" s="134"/>
      <c r="H54" s="134">
        <v>4900</v>
      </c>
      <c r="I54" s="134">
        <f>G54+H54</f>
        <v>4900</v>
      </c>
      <c r="J54" s="134">
        <v>4900</v>
      </c>
    </row>
    <row r="55" spans="1:10" ht="43.5" customHeight="1" x14ac:dyDescent="0.2">
      <c r="A55" s="235" t="s">
        <v>548</v>
      </c>
      <c r="B55" s="132" t="s">
        <v>38</v>
      </c>
      <c r="C55" s="132" t="s">
        <v>40</v>
      </c>
      <c r="D55" s="132" t="s">
        <v>42</v>
      </c>
      <c r="E55" s="132" t="s">
        <v>552</v>
      </c>
      <c r="F55" s="132"/>
      <c r="G55" s="134">
        <f t="shared" ref="G55:J55" si="20">G56</f>
        <v>0</v>
      </c>
      <c r="H55" s="134">
        <f t="shared" si="20"/>
        <v>996</v>
      </c>
      <c r="I55" s="134">
        <f t="shared" si="20"/>
        <v>996</v>
      </c>
      <c r="J55" s="134">
        <f t="shared" si="20"/>
        <v>996</v>
      </c>
    </row>
    <row r="56" spans="1:10" ht="48" x14ac:dyDescent="0.2">
      <c r="A56" s="71" t="s">
        <v>67</v>
      </c>
      <c r="B56" s="132" t="s">
        <v>38</v>
      </c>
      <c r="C56" s="132" t="s">
        <v>40</v>
      </c>
      <c r="D56" s="132" t="s">
        <v>42</v>
      </c>
      <c r="E56" s="132" t="s">
        <v>552</v>
      </c>
      <c r="F56" s="132" t="s">
        <v>52</v>
      </c>
      <c r="G56" s="134"/>
      <c r="H56" s="134">
        <v>996</v>
      </c>
      <c r="I56" s="134">
        <f>G56+H56</f>
        <v>996</v>
      </c>
      <c r="J56" s="134">
        <v>996</v>
      </c>
    </row>
    <row r="57" spans="1:10" ht="36" x14ac:dyDescent="0.2">
      <c r="A57" s="237" t="s">
        <v>582</v>
      </c>
      <c r="B57" s="132" t="s">
        <v>38</v>
      </c>
      <c r="C57" s="132" t="s">
        <v>40</v>
      </c>
      <c r="D57" s="132" t="s">
        <v>42</v>
      </c>
      <c r="E57" s="132" t="s">
        <v>549</v>
      </c>
      <c r="F57" s="132"/>
      <c r="G57" s="134">
        <f t="shared" ref="G57:J57" si="21">G58+G59</f>
        <v>0</v>
      </c>
      <c r="H57" s="134">
        <f t="shared" si="21"/>
        <v>4607.2</v>
      </c>
      <c r="I57" s="134">
        <f t="shared" si="21"/>
        <v>4607.2</v>
      </c>
      <c r="J57" s="134">
        <f t="shared" si="21"/>
        <v>4607.2</v>
      </c>
    </row>
    <row r="58" spans="1:10" ht="52.5" customHeight="1" x14ac:dyDescent="0.2">
      <c r="A58" s="71" t="s">
        <v>67</v>
      </c>
      <c r="B58" s="132" t="s">
        <v>38</v>
      </c>
      <c r="C58" s="132" t="s">
        <v>40</v>
      </c>
      <c r="D58" s="132" t="s">
        <v>42</v>
      </c>
      <c r="E58" s="132" t="s">
        <v>549</v>
      </c>
      <c r="F58" s="132" t="s">
        <v>52</v>
      </c>
      <c r="G58" s="134"/>
      <c r="H58" s="134">
        <f>4657.2-50</f>
        <v>4607.2</v>
      </c>
      <c r="I58" s="134">
        <f>G58+H58</f>
        <v>4607.2</v>
      </c>
      <c r="J58" s="134">
        <f>4657.2-50</f>
        <v>4607.2</v>
      </c>
    </row>
    <row r="59" spans="1:10" ht="15" hidden="1" customHeight="1" x14ac:dyDescent="0.2">
      <c r="A59" s="70" t="s">
        <v>57</v>
      </c>
      <c r="B59" s="132" t="s">
        <v>38</v>
      </c>
      <c r="C59" s="132" t="s">
        <v>40</v>
      </c>
      <c r="D59" s="132" t="s">
        <v>42</v>
      </c>
      <c r="E59" s="132" t="s">
        <v>549</v>
      </c>
      <c r="F59" s="132" t="s">
        <v>58</v>
      </c>
      <c r="G59" s="134"/>
      <c r="H59" s="134"/>
      <c r="I59" s="134">
        <f>G59+H59</f>
        <v>0</v>
      </c>
      <c r="J59" s="134"/>
    </row>
    <row r="60" spans="1:10" ht="15" customHeight="1" x14ac:dyDescent="0.2">
      <c r="A60" s="235" t="s">
        <v>510</v>
      </c>
      <c r="B60" s="132" t="s">
        <v>38</v>
      </c>
      <c r="C60" s="132" t="s">
        <v>40</v>
      </c>
      <c r="D60" s="132" t="s">
        <v>42</v>
      </c>
      <c r="E60" s="132" t="s">
        <v>511</v>
      </c>
      <c r="F60" s="132"/>
      <c r="G60" s="134">
        <f t="shared" ref="G60:J60" si="22">G61</f>
        <v>0</v>
      </c>
      <c r="H60" s="134">
        <f t="shared" si="22"/>
        <v>50</v>
      </c>
      <c r="I60" s="134">
        <f t="shared" si="22"/>
        <v>50</v>
      </c>
      <c r="J60" s="134">
        <f t="shared" si="22"/>
        <v>50</v>
      </c>
    </row>
    <row r="61" spans="1:10" ht="15" customHeight="1" x14ac:dyDescent="0.2">
      <c r="A61" s="70" t="s">
        <v>57</v>
      </c>
      <c r="B61" s="132" t="s">
        <v>38</v>
      </c>
      <c r="C61" s="132" t="s">
        <v>40</v>
      </c>
      <c r="D61" s="132" t="s">
        <v>42</v>
      </c>
      <c r="E61" s="132" t="s">
        <v>511</v>
      </c>
      <c r="F61" s="132" t="s">
        <v>58</v>
      </c>
      <c r="G61" s="134"/>
      <c r="H61" s="134">
        <v>50</v>
      </c>
      <c r="I61" s="134">
        <f>G61+H61</f>
        <v>50</v>
      </c>
      <c r="J61" s="134">
        <v>50</v>
      </c>
    </row>
    <row r="62" spans="1:10" ht="15" customHeight="1" x14ac:dyDescent="0.2">
      <c r="A62" s="69" t="s">
        <v>61</v>
      </c>
      <c r="B62" s="132" t="s">
        <v>38</v>
      </c>
      <c r="C62" s="132" t="s">
        <v>40</v>
      </c>
      <c r="D62" s="132" t="s">
        <v>42</v>
      </c>
      <c r="E62" s="132" t="s">
        <v>62</v>
      </c>
      <c r="F62" s="132"/>
      <c r="G62" s="134">
        <f t="shared" ref="G62:J62" si="23">G63+G65</f>
        <v>189643</v>
      </c>
      <c r="H62" s="134">
        <f t="shared" si="23"/>
        <v>-189643</v>
      </c>
      <c r="I62" s="134">
        <f t="shared" si="23"/>
        <v>0</v>
      </c>
      <c r="J62" s="134">
        <f t="shared" si="23"/>
        <v>0</v>
      </c>
    </row>
    <row r="63" spans="1:10" ht="21.75" customHeight="1" x14ac:dyDescent="0.2">
      <c r="A63" s="72" t="s">
        <v>63</v>
      </c>
      <c r="B63" s="153" t="s">
        <v>38</v>
      </c>
      <c r="C63" s="153" t="s">
        <v>40</v>
      </c>
      <c r="D63" s="153" t="s">
        <v>42</v>
      </c>
      <c r="E63" s="153" t="s">
        <v>64</v>
      </c>
      <c r="F63" s="132"/>
      <c r="G63" s="134">
        <f>G64</f>
        <v>153643</v>
      </c>
      <c r="H63" s="134">
        <f>H64</f>
        <v>-153643</v>
      </c>
      <c r="I63" s="134">
        <f>G63+H63</f>
        <v>0</v>
      </c>
      <c r="J63" s="134">
        <f>J64</f>
        <v>0</v>
      </c>
    </row>
    <row r="64" spans="1:10" ht="60" x14ac:dyDescent="0.2">
      <c r="A64" s="70" t="s">
        <v>51</v>
      </c>
      <c r="B64" s="132" t="s">
        <v>38</v>
      </c>
      <c r="C64" s="132" t="s">
        <v>40</v>
      </c>
      <c r="D64" s="132" t="s">
        <v>42</v>
      </c>
      <c r="E64" s="132" t="s">
        <v>65</v>
      </c>
      <c r="F64" s="132" t="s">
        <v>52</v>
      </c>
      <c r="G64" s="134">
        <v>153643</v>
      </c>
      <c r="H64" s="134">
        <v>-153643</v>
      </c>
      <c r="I64" s="134">
        <f>G64+H64</f>
        <v>0</v>
      </c>
      <c r="J64" s="134"/>
    </row>
    <row r="65" spans="1:10" ht="24" x14ac:dyDescent="0.2">
      <c r="A65" s="69" t="s">
        <v>26</v>
      </c>
      <c r="B65" s="132" t="s">
        <v>38</v>
      </c>
      <c r="C65" s="132" t="s">
        <v>40</v>
      </c>
      <c r="D65" s="132" t="s">
        <v>42</v>
      </c>
      <c r="E65" s="132" t="s">
        <v>66</v>
      </c>
      <c r="F65" s="132"/>
      <c r="G65" s="134">
        <f t="shared" ref="G65:J65" si="24">G66+G67</f>
        <v>36000</v>
      </c>
      <c r="H65" s="134">
        <f t="shared" si="24"/>
        <v>-36000</v>
      </c>
      <c r="I65" s="134">
        <f>I66+I67</f>
        <v>0</v>
      </c>
      <c r="J65" s="134">
        <f t="shared" si="24"/>
        <v>0</v>
      </c>
    </row>
    <row r="66" spans="1:10" ht="48" x14ac:dyDescent="0.2">
      <c r="A66" s="71" t="s">
        <v>67</v>
      </c>
      <c r="B66" s="132" t="s">
        <v>38</v>
      </c>
      <c r="C66" s="132" t="s">
        <v>40</v>
      </c>
      <c r="D66" s="132" t="s">
        <v>42</v>
      </c>
      <c r="E66" s="132" t="s">
        <v>66</v>
      </c>
      <c r="F66" s="132" t="s">
        <v>52</v>
      </c>
      <c r="G66" s="134">
        <v>36000</v>
      </c>
      <c r="H66" s="134">
        <v>-36000</v>
      </c>
      <c r="I66" s="134">
        <f>G66+H66</f>
        <v>0</v>
      </c>
      <c r="J66" s="134"/>
    </row>
    <row r="67" spans="1:10" ht="12.75" hidden="1" x14ac:dyDescent="0.2">
      <c r="A67" s="70" t="s">
        <v>57</v>
      </c>
      <c r="B67" s="132" t="s">
        <v>38</v>
      </c>
      <c r="C67" s="132" t="s">
        <v>40</v>
      </c>
      <c r="D67" s="132" t="s">
        <v>42</v>
      </c>
      <c r="E67" s="132" t="s">
        <v>66</v>
      </c>
      <c r="F67" s="132" t="s">
        <v>58</v>
      </c>
      <c r="G67" s="134"/>
      <c r="H67" s="134"/>
      <c r="I67" s="134">
        <f>G67+H67</f>
        <v>0</v>
      </c>
      <c r="J67" s="134"/>
    </row>
    <row r="68" spans="1:10" ht="12.75" x14ac:dyDescent="0.2">
      <c r="A68" s="69" t="s">
        <v>68</v>
      </c>
      <c r="B68" s="132" t="s">
        <v>38</v>
      </c>
      <c r="C68" s="132" t="s">
        <v>40</v>
      </c>
      <c r="D68" s="132" t="s">
        <v>42</v>
      </c>
      <c r="E68" s="132" t="s">
        <v>69</v>
      </c>
      <c r="F68" s="132"/>
      <c r="G68" s="134">
        <f t="shared" ref="G68:J68" si="25">G69</f>
        <v>4017.31</v>
      </c>
      <c r="H68" s="134">
        <f t="shared" si="25"/>
        <v>-4017.31</v>
      </c>
      <c r="I68" s="134">
        <f t="shared" si="25"/>
        <v>0</v>
      </c>
      <c r="J68" s="134">
        <f t="shared" si="25"/>
        <v>0</v>
      </c>
    </row>
    <row r="69" spans="1:10" ht="24" x14ac:dyDescent="0.2">
      <c r="A69" s="69" t="s">
        <v>26</v>
      </c>
      <c r="B69" s="132" t="s">
        <v>38</v>
      </c>
      <c r="C69" s="132" t="s">
        <v>40</v>
      </c>
      <c r="D69" s="132" t="s">
        <v>42</v>
      </c>
      <c r="E69" s="132" t="s">
        <v>70</v>
      </c>
      <c r="F69" s="132"/>
      <c r="G69" s="134">
        <f t="shared" ref="G69:J69" si="26">G70+G71</f>
        <v>4017.31</v>
      </c>
      <c r="H69" s="134">
        <f t="shared" si="26"/>
        <v>-4017.31</v>
      </c>
      <c r="I69" s="134">
        <f t="shared" si="26"/>
        <v>0</v>
      </c>
      <c r="J69" s="134">
        <f t="shared" si="26"/>
        <v>0</v>
      </c>
    </row>
    <row r="70" spans="1:10" ht="60" x14ac:dyDescent="0.2">
      <c r="A70" s="70" t="s">
        <v>51</v>
      </c>
      <c r="B70" s="132" t="s">
        <v>38</v>
      </c>
      <c r="C70" s="132" t="s">
        <v>40</v>
      </c>
      <c r="D70" s="132" t="s">
        <v>42</v>
      </c>
      <c r="E70" s="132" t="s">
        <v>70</v>
      </c>
      <c r="F70" s="132" t="s">
        <v>52</v>
      </c>
      <c r="G70" s="134">
        <v>4017.31</v>
      </c>
      <c r="H70" s="134">
        <v>-4017.31</v>
      </c>
      <c r="I70" s="134">
        <f t="shared" ref="I70:I76" si="27">G70+H70</f>
        <v>0</v>
      </c>
      <c r="J70" s="134"/>
    </row>
    <row r="71" spans="1:10" ht="21.75" hidden="1" customHeight="1" x14ac:dyDescent="0.2">
      <c r="A71" s="70" t="s">
        <v>57</v>
      </c>
      <c r="B71" s="132" t="s">
        <v>38</v>
      </c>
      <c r="C71" s="132" t="s">
        <v>40</v>
      </c>
      <c r="D71" s="132" t="s">
        <v>42</v>
      </c>
      <c r="E71" s="132" t="s">
        <v>70</v>
      </c>
      <c r="F71" s="132" t="s">
        <v>58</v>
      </c>
      <c r="G71" s="134"/>
      <c r="H71" s="134"/>
      <c r="I71" s="134">
        <f>G71+H71</f>
        <v>0</v>
      </c>
      <c r="J71" s="134"/>
    </row>
    <row r="72" spans="1:10" ht="15" customHeight="1" x14ac:dyDescent="0.2">
      <c r="A72" s="71" t="s">
        <v>71</v>
      </c>
      <c r="B72" s="132" t="s">
        <v>38</v>
      </c>
      <c r="C72" s="132" t="s">
        <v>40</v>
      </c>
      <c r="D72" s="132" t="s">
        <v>42</v>
      </c>
      <c r="E72" s="132" t="s">
        <v>72</v>
      </c>
      <c r="F72" s="132"/>
      <c r="G72" s="134">
        <f t="shared" ref="G72:J72" si="28">G73+G75</f>
        <v>2700</v>
      </c>
      <c r="H72" s="134">
        <f t="shared" si="28"/>
        <v>-2700</v>
      </c>
      <c r="I72" s="134">
        <f t="shared" si="28"/>
        <v>0</v>
      </c>
      <c r="J72" s="134">
        <f t="shared" si="28"/>
        <v>0</v>
      </c>
    </row>
    <row r="73" spans="1:10" ht="15.75" customHeight="1" x14ac:dyDescent="0.2">
      <c r="A73" s="71" t="s">
        <v>73</v>
      </c>
      <c r="B73" s="132" t="s">
        <v>38</v>
      </c>
      <c r="C73" s="132" t="s">
        <v>40</v>
      </c>
      <c r="D73" s="132" t="s">
        <v>42</v>
      </c>
      <c r="E73" s="132" t="s">
        <v>74</v>
      </c>
      <c r="F73" s="132"/>
      <c r="G73" s="134">
        <f>G74</f>
        <v>2147</v>
      </c>
      <c r="H73" s="134">
        <f>H74</f>
        <v>-2147</v>
      </c>
      <c r="I73" s="134">
        <f t="shared" si="27"/>
        <v>0</v>
      </c>
      <c r="J73" s="134">
        <f>J74</f>
        <v>0</v>
      </c>
    </row>
    <row r="74" spans="1:10" ht="60" x14ac:dyDescent="0.2">
      <c r="A74" s="70" t="s">
        <v>51</v>
      </c>
      <c r="B74" s="132" t="s">
        <v>38</v>
      </c>
      <c r="C74" s="132" t="s">
        <v>40</v>
      </c>
      <c r="D74" s="132" t="s">
        <v>42</v>
      </c>
      <c r="E74" s="132" t="s">
        <v>74</v>
      </c>
      <c r="F74" s="132" t="s">
        <v>52</v>
      </c>
      <c r="G74" s="134">
        <v>2147</v>
      </c>
      <c r="H74" s="134">
        <v>-2147</v>
      </c>
      <c r="I74" s="134">
        <f t="shared" si="27"/>
        <v>0</v>
      </c>
      <c r="J74" s="134"/>
    </row>
    <row r="75" spans="1:10" ht="24" x14ac:dyDescent="0.2">
      <c r="A75" s="71" t="s">
        <v>75</v>
      </c>
      <c r="B75" s="132" t="s">
        <v>38</v>
      </c>
      <c r="C75" s="132" t="s">
        <v>40</v>
      </c>
      <c r="D75" s="132" t="s">
        <v>42</v>
      </c>
      <c r="E75" s="132" t="s">
        <v>76</v>
      </c>
      <c r="F75" s="132"/>
      <c r="G75" s="134">
        <f>G76</f>
        <v>553</v>
      </c>
      <c r="H75" s="134">
        <f>H76</f>
        <v>-553</v>
      </c>
      <c r="I75" s="134">
        <f t="shared" si="27"/>
        <v>0</v>
      </c>
      <c r="J75" s="134">
        <f>J76</f>
        <v>0</v>
      </c>
    </row>
    <row r="76" spans="1:10" ht="60" x14ac:dyDescent="0.2">
      <c r="A76" s="70" t="s">
        <v>51</v>
      </c>
      <c r="B76" s="132" t="s">
        <v>38</v>
      </c>
      <c r="C76" s="132" t="s">
        <v>40</v>
      </c>
      <c r="D76" s="132" t="s">
        <v>42</v>
      </c>
      <c r="E76" s="132" t="s">
        <v>76</v>
      </c>
      <c r="F76" s="132" t="s">
        <v>52</v>
      </c>
      <c r="G76" s="134">
        <v>553</v>
      </c>
      <c r="H76" s="134">
        <v>-553</v>
      </c>
      <c r="I76" s="134">
        <f t="shared" si="27"/>
        <v>0</v>
      </c>
      <c r="J76" s="134"/>
    </row>
    <row r="77" spans="1:10" ht="12.75" x14ac:dyDescent="0.2">
      <c r="A77" s="69" t="s">
        <v>79</v>
      </c>
      <c r="B77" s="132" t="s">
        <v>38</v>
      </c>
      <c r="C77" s="132" t="s">
        <v>40</v>
      </c>
      <c r="D77" s="132" t="s">
        <v>80</v>
      </c>
      <c r="E77" s="132"/>
      <c r="F77" s="132"/>
      <c r="G77" s="134">
        <f t="shared" ref="G77:J79" si="29">G78</f>
        <v>0</v>
      </c>
      <c r="H77" s="134">
        <f t="shared" si="29"/>
        <v>600</v>
      </c>
      <c r="I77" s="134">
        <f t="shared" si="29"/>
        <v>600</v>
      </c>
      <c r="J77" s="134">
        <f t="shared" si="29"/>
        <v>600</v>
      </c>
    </row>
    <row r="78" spans="1:10" ht="12.75" x14ac:dyDescent="0.2">
      <c r="A78" s="70" t="s">
        <v>479</v>
      </c>
      <c r="B78" s="132" t="s">
        <v>38</v>
      </c>
      <c r="C78" s="132" t="s">
        <v>40</v>
      </c>
      <c r="D78" s="132" t="s">
        <v>80</v>
      </c>
      <c r="E78" s="132" t="s">
        <v>78</v>
      </c>
      <c r="F78" s="132"/>
      <c r="G78" s="134">
        <f t="shared" si="29"/>
        <v>0</v>
      </c>
      <c r="H78" s="134">
        <f t="shared" si="29"/>
        <v>600</v>
      </c>
      <c r="I78" s="134">
        <f t="shared" si="29"/>
        <v>600</v>
      </c>
      <c r="J78" s="134">
        <f t="shared" si="29"/>
        <v>600</v>
      </c>
    </row>
    <row r="79" spans="1:10" ht="26.25" customHeight="1" x14ac:dyDescent="0.2">
      <c r="A79" s="235" t="s">
        <v>544</v>
      </c>
      <c r="B79" s="132" t="s">
        <v>38</v>
      </c>
      <c r="C79" s="132" t="s">
        <v>40</v>
      </c>
      <c r="D79" s="132" t="s">
        <v>80</v>
      </c>
      <c r="E79" s="132" t="s">
        <v>545</v>
      </c>
      <c r="F79" s="132"/>
      <c r="G79" s="134">
        <f t="shared" si="29"/>
        <v>0</v>
      </c>
      <c r="H79" s="134">
        <f t="shared" si="29"/>
        <v>600</v>
      </c>
      <c r="I79" s="134">
        <f t="shared" si="29"/>
        <v>600</v>
      </c>
      <c r="J79" s="134">
        <f t="shared" si="29"/>
        <v>600</v>
      </c>
    </row>
    <row r="80" spans="1:10" ht="24" customHeight="1" x14ac:dyDescent="0.2">
      <c r="A80" s="71" t="s">
        <v>67</v>
      </c>
      <c r="B80" s="132" t="s">
        <v>38</v>
      </c>
      <c r="C80" s="132" t="s">
        <v>40</v>
      </c>
      <c r="D80" s="132" t="s">
        <v>80</v>
      </c>
      <c r="E80" s="132" t="s">
        <v>545</v>
      </c>
      <c r="F80" s="132" t="s">
        <v>52</v>
      </c>
      <c r="G80" s="134"/>
      <c r="H80" s="134">
        <v>600</v>
      </c>
      <c r="I80" s="134">
        <f>G80+H80</f>
        <v>600</v>
      </c>
      <c r="J80" s="134">
        <v>600</v>
      </c>
    </row>
    <row r="81" spans="1:10" ht="12.75" x14ac:dyDescent="0.2">
      <c r="A81" s="69" t="s">
        <v>81</v>
      </c>
      <c r="B81" s="132" t="s">
        <v>38</v>
      </c>
      <c r="C81" s="132" t="s">
        <v>40</v>
      </c>
      <c r="D81" s="132" t="s">
        <v>40</v>
      </c>
      <c r="E81" s="132"/>
      <c r="F81" s="132"/>
      <c r="G81" s="134">
        <f t="shared" ref="G81:J81" si="30">G89+G82+G86</f>
        <v>1804</v>
      </c>
      <c r="H81" s="134">
        <f t="shared" si="30"/>
        <v>1300.44</v>
      </c>
      <c r="I81" s="134">
        <f t="shared" si="30"/>
        <v>3104.44</v>
      </c>
      <c r="J81" s="134">
        <f t="shared" si="30"/>
        <v>3104.44</v>
      </c>
    </row>
    <row r="82" spans="1:10" ht="36" x14ac:dyDescent="0.2">
      <c r="A82" s="84" t="s">
        <v>82</v>
      </c>
      <c r="B82" s="132" t="s">
        <v>38</v>
      </c>
      <c r="C82" s="132" t="s">
        <v>40</v>
      </c>
      <c r="D82" s="132" t="s">
        <v>40</v>
      </c>
      <c r="E82" s="197" t="s">
        <v>83</v>
      </c>
      <c r="F82" s="132"/>
      <c r="G82" s="134">
        <f t="shared" ref="G82:J84" si="31">G83</f>
        <v>0</v>
      </c>
      <c r="H82" s="134">
        <f t="shared" si="31"/>
        <v>1979.7</v>
      </c>
      <c r="I82" s="134">
        <f t="shared" si="31"/>
        <v>1979.7</v>
      </c>
      <c r="J82" s="134">
        <f t="shared" si="31"/>
        <v>1979.7</v>
      </c>
    </row>
    <row r="83" spans="1:10" ht="52.5" customHeight="1" x14ac:dyDescent="0.2">
      <c r="A83" s="84" t="s">
        <v>84</v>
      </c>
      <c r="B83" s="132" t="s">
        <v>38</v>
      </c>
      <c r="C83" s="132" t="s">
        <v>40</v>
      </c>
      <c r="D83" s="132" t="s">
        <v>40</v>
      </c>
      <c r="E83" s="132" t="s">
        <v>85</v>
      </c>
      <c r="F83" s="132"/>
      <c r="G83" s="134">
        <f t="shared" si="31"/>
        <v>0</v>
      </c>
      <c r="H83" s="134">
        <f t="shared" si="31"/>
        <v>1979.7</v>
      </c>
      <c r="I83" s="134">
        <f t="shared" si="31"/>
        <v>1979.7</v>
      </c>
      <c r="J83" s="134">
        <f t="shared" si="31"/>
        <v>1979.7</v>
      </c>
    </row>
    <row r="84" spans="1:10" ht="78" customHeight="1" x14ac:dyDescent="0.2">
      <c r="A84" s="84" t="s">
        <v>86</v>
      </c>
      <c r="B84" s="132" t="s">
        <v>38</v>
      </c>
      <c r="C84" s="132" t="s">
        <v>40</v>
      </c>
      <c r="D84" s="132" t="s">
        <v>40</v>
      </c>
      <c r="E84" s="132" t="s">
        <v>87</v>
      </c>
      <c r="F84" s="132"/>
      <c r="G84" s="134">
        <f t="shared" si="31"/>
        <v>0</v>
      </c>
      <c r="H84" s="134">
        <f t="shared" si="31"/>
        <v>1979.7</v>
      </c>
      <c r="I84" s="134">
        <f t="shared" si="31"/>
        <v>1979.7</v>
      </c>
      <c r="J84" s="134">
        <f t="shared" si="31"/>
        <v>1979.7</v>
      </c>
    </row>
    <row r="85" spans="1:10" ht="30" customHeight="1" x14ac:dyDescent="0.2">
      <c r="A85" s="70" t="s">
        <v>57</v>
      </c>
      <c r="B85" s="132" t="s">
        <v>38</v>
      </c>
      <c r="C85" s="132" t="s">
        <v>40</v>
      </c>
      <c r="D85" s="132" t="s">
        <v>40</v>
      </c>
      <c r="E85" s="132" t="s">
        <v>87</v>
      </c>
      <c r="F85" s="132" t="s">
        <v>58</v>
      </c>
      <c r="G85" s="134"/>
      <c r="H85" s="134">
        <v>1979.7</v>
      </c>
      <c r="I85" s="134">
        <f>G85+H85</f>
        <v>1979.7</v>
      </c>
      <c r="J85" s="134">
        <v>1979.7</v>
      </c>
    </row>
    <row r="86" spans="1:10" ht="24" customHeight="1" x14ac:dyDescent="0.2">
      <c r="A86" s="70" t="s">
        <v>479</v>
      </c>
      <c r="B86" s="132" t="s">
        <v>38</v>
      </c>
      <c r="C86" s="132" t="s">
        <v>40</v>
      </c>
      <c r="D86" s="132" t="s">
        <v>40</v>
      </c>
      <c r="E86" s="132" t="s">
        <v>78</v>
      </c>
      <c r="F86" s="132"/>
      <c r="G86" s="134">
        <f t="shared" ref="G86:J87" si="32">G87</f>
        <v>0</v>
      </c>
      <c r="H86" s="134">
        <f t="shared" si="32"/>
        <v>1124.74</v>
      </c>
      <c r="I86" s="134">
        <f t="shared" si="32"/>
        <v>1124.74</v>
      </c>
      <c r="J86" s="134">
        <f t="shared" si="32"/>
        <v>1124.74</v>
      </c>
    </row>
    <row r="87" spans="1:10" ht="30" hidden="1" customHeight="1" x14ac:dyDescent="0.2">
      <c r="A87" s="235" t="s">
        <v>542</v>
      </c>
      <c r="B87" s="132" t="s">
        <v>38</v>
      </c>
      <c r="C87" s="132" t="s">
        <v>40</v>
      </c>
      <c r="D87" s="132" t="s">
        <v>40</v>
      </c>
      <c r="E87" s="132" t="s">
        <v>543</v>
      </c>
      <c r="F87" s="132"/>
      <c r="G87" s="134">
        <f t="shared" si="32"/>
        <v>0</v>
      </c>
      <c r="H87" s="134">
        <f t="shared" si="32"/>
        <v>1124.74</v>
      </c>
      <c r="I87" s="134">
        <f t="shared" si="32"/>
        <v>1124.74</v>
      </c>
      <c r="J87" s="134">
        <f t="shared" si="32"/>
        <v>1124.74</v>
      </c>
    </row>
    <row r="88" spans="1:10" ht="30" hidden="1" customHeight="1" x14ac:dyDescent="0.2">
      <c r="A88" s="70" t="s">
        <v>51</v>
      </c>
      <c r="B88" s="147" t="s">
        <v>38</v>
      </c>
      <c r="C88" s="147" t="s">
        <v>40</v>
      </c>
      <c r="D88" s="147" t="s">
        <v>40</v>
      </c>
      <c r="E88" s="147" t="s">
        <v>543</v>
      </c>
      <c r="F88" s="147" t="s">
        <v>52</v>
      </c>
      <c r="G88" s="149"/>
      <c r="H88" s="149">
        <v>1124.74</v>
      </c>
      <c r="I88" s="149">
        <f>G88+H88</f>
        <v>1124.74</v>
      </c>
      <c r="J88" s="149">
        <v>1124.74</v>
      </c>
    </row>
    <row r="89" spans="1:10" ht="31.5" customHeight="1" x14ac:dyDescent="0.2">
      <c r="A89" s="69" t="s">
        <v>88</v>
      </c>
      <c r="B89" s="132" t="s">
        <v>38</v>
      </c>
      <c r="C89" s="132" t="s">
        <v>40</v>
      </c>
      <c r="D89" s="132" t="s">
        <v>40</v>
      </c>
      <c r="E89" s="132" t="s">
        <v>89</v>
      </c>
      <c r="F89" s="132"/>
      <c r="G89" s="134">
        <f t="shared" ref="G89:J89" si="33">G90</f>
        <v>1804</v>
      </c>
      <c r="H89" s="134">
        <f t="shared" si="33"/>
        <v>-1804</v>
      </c>
      <c r="I89" s="134">
        <f t="shared" si="33"/>
        <v>0</v>
      </c>
      <c r="J89" s="134">
        <f t="shared" si="33"/>
        <v>0</v>
      </c>
    </row>
    <row r="90" spans="1:10" ht="24" x14ac:dyDescent="0.2">
      <c r="A90" s="69" t="s">
        <v>90</v>
      </c>
      <c r="B90" s="132" t="s">
        <v>38</v>
      </c>
      <c r="C90" s="132" t="s">
        <v>40</v>
      </c>
      <c r="D90" s="132" t="s">
        <v>40</v>
      </c>
      <c r="E90" s="132" t="s">
        <v>91</v>
      </c>
      <c r="F90" s="132"/>
      <c r="G90" s="134">
        <f>G91</f>
        <v>1804</v>
      </c>
      <c r="H90" s="134">
        <f>H91</f>
        <v>-1804</v>
      </c>
      <c r="I90" s="134">
        <f>G90+H90</f>
        <v>0</v>
      </c>
      <c r="J90" s="134">
        <f>J91</f>
        <v>0</v>
      </c>
    </row>
    <row r="91" spans="1:10" ht="24" x14ac:dyDescent="0.2">
      <c r="A91" s="69" t="s">
        <v>28</v>
      </c>
      <c r="B91" s="132" t="s">
        <v>38</v>
      </c>
      <c r="C91" s="132" t="s">
        <v>40</v>
      </c>
      <c r="D91" s="132" t="s">
        <v>40</v>
      </c>
      <c r="E91" s="132" t="s">
        <v>91</v>
      </c>
      <c r="F91" s="132" t="s">
        <v>58</v>
      </c>
      <c r="G91" s="134">
        <v>1804</v>
      </c>
      <c r="H91" s="134">
        <v>-1804</v>
      </c>
      <c r="I91" s="134">
        <f>G91+H91</f>
        <v>0</v>
      </c>
      <c r="J91" s="134"/>
    </row>
    <row r="92" spans="1:10" ht="12.75" x14ac:dyDescent="0.2">
      <c r="A92" s="69" t="s">
        <v>92</v>
      </c>
      <c r="B92" s="132" t="s">
        <v>38</v>
      </c>
      <c r="C92" s="132" t="s">
        <v>40</v>
      </c>
      <c r="D92" s="132" t="s">
        <v>22</v>
      </c>
      <c r="E92" s="132"/>
      <c r="F92" s="132"/>
      <c r="G92" s="134">
        <f t="shared" ref="G92:J92" si="34">G93+G104+G108+G96</f>
        <v>9517.85</v>
      </c>
      <c r="H92" s="134">
        <f t="shared" si="34"/>
        <v>-1480.5299999999997</v>
      </c>
      <c r="I92" s="134">
        <f t="shared" si="34"/>
        <v>8037.32</v>
      </c>
      <c r="J92" s="134">
        <f t="shared" si="34"/>
        <v>8037.32</v>
      </c>
    </row>
    <row r="93" spans="1:10" ht="48" x14ac:dyDescent="0.2">
      <c r="A93" s="69" t="s">
        <v>93</v>
      </c>
      <c r="B93" s="132" t="s">
        <v>38</v>
      </c>
      <c r="C93" s="132" t="s">
        <v>40</v>
      </c>
      <c r="D93" s="132" t="s">
        <v>22</v>
      </c>
      <c r="E93" s="132" t="s">
        <v>94</v>
      </c>
      <c r="F93" s="132"/>
      <c r="G93" s="134">
        <f>G94</f>
        <v>1306.8399999999999</v>
      </c>
      <c r="H93" s="134">
        <f>H94</f>
        <v>-246.63</v>
      </c>
      <c r="I93" s="134">
        <f t="shared" ref="I93:I147" si="35">G93+H93</f>
        <v>1060.21</v>
      </c>
      <c r="J93" s="134">
        <f>J94</f>
        <v>1060.21</v>
      </c>
    </row>
    <row r="94" spans="1:10" ht="12.75" x14ac:dyDescent="0.2">
      <c r="A94" s="69" t="s">
        <v>95</v>
      </c>
      <c r="B94" s="132" t="s">
        <v>38</v>
      </c>
      <c r="C94" s="132" t="s">
        <v>40</v>
      </c>
      <c r="D94" s="132" t="s">
        <v>22</v>
      </c>
      <c r="E94" s="132" t="s">
        <v>96</v>
      </c>
      <c r="F94" s="132"/>
      <c r="G94" s="134">
        <f t="shared" ref="G94:J94" si="36">G95</f>
        <v>1306.8399999999999</v>
      </c>
      <c r="H94" s="134">
        <f t="shared" si="36"/>
        <v>-246.63</v>
      </c>
      <c r="I94" s="134">
        <f t="shared" si="36"/>
        <v>1060.21</v>
      </c>
      <c r="J94" s="134">
        <f t="shared" si="36"/>
        <v>1060.21</v>
      </c>
    </row>
    <row r="95" spans="1:10" ht="36" x14ac:dyDescent="0.2">
      <c r="A95" s="75" t="s">
        <v>97</v>
      </c>
      <c r="B95" s="132" t="s">
        <v>38</v>
      </c>
      <c r="C95" s="132" t="s">
        <v>40</v>
      </c>
      <c r="D95" s="132" t="s">
        <v>22</v>
      </c>
      <c r="E95" s="132" t="s">
        <v>96</v>
      </c>
      <c r="F95" s="132" t="s">
        <v>98</v>
      </c>
      <c r="G95" s="134">
        <v>1306.8399999999999</v>
      </c>
      <c r="H95" s="134">
        <v>-246.63</v>
      </c>
      <c r="I95" s="134">
        <f t="shared" si="35"/>
        <v>1060.21</v>
      </c>
      <c r="J95" s="134">
        <v>1060.21</v>
      </c>
    </row>
    <row r="96" spans="1:10" ht="12.75" x14ac:dyDescent="0.2">
      <c r="A96" s="70" t="s">
        <v>479</v>
      </c>
      <c r="B96" s="132" t="s">
        <v>38</v>
      </c>
      <c r="C96" s="132" t="s">
        <v>40</v>
      </c>
      <c r="D96" s="132" t="s">
        <v>22</v>
      </c>
      <c r="E96" s="132" t="s">
        <v>78</v>
      </c>
      <c r="F96" s="132"/>
      <c r="G96" s="134">
        <f t="shared" ref="G96:J96" si="37">G97</f>
        <v>0</v>
      </c>
      <c r="H96" s="134">
        <f t="shared" si="37"/>
        <v>6977.11</v>
      </c>
      <c r="I96" s="134">
        <f t="shared" si="37"/>
        <v>6977.11</v>
      </c>
      <c r="J96" s="134">
        <f t="shared" si="37"/>
        <v>6977.11</v>
      </c>
    </row>
    <row r="97" spans="1:11" ht="46.5" customHeight="1" x14ac:dyDescent="0.2">
      <c r="A97" s="70" t="s">
        <v>579</v>
      </c>
      <c r="B97" s="132" t="s">
        <v>38</v>
      </c>
      <c r="C97" s="132" t="s">
        <v>40</v>
      </c>
      <c r="D97" s="132" t="s">
        <v>22</v>
      </c>
      <c r="E97" s="132" t="s">
        <v>541</v>
      </c>
      <c r="F97" s="132"/>
      <c r="G97" s="134">
        <f t="shared" ref="G97:J97" si="38">SUM(G98:G103)</f>
        <v>0</v>
      </c>
      <c r="H97" s="134">
        <f t="shared" si="38"/>
        <v>6977.11</v>
      </c>
      <c r="I97" s="134">
        <f t="shared" si="38"/>
        <v>6977.11</v>
      </c>
      <c r="J97" s="134">
        <f t="shared" si="38"/>
        <v>6977.11</v>
      </c>
    </row>
    <row r="98" spans="1:11" ht="25.5" customHeight="1" x14ac:dyDescent="0.2">
      <c r="A98" s="75" t="s">
        <v>97</v>
      </c>
      <c r="B98" s="132" t="s">
        <v>38</v>
      </c>
      <c r="C98" s="132" t="s">
        <v>40</v>
      </c>
      <c r="D98" s="132" t="s">
        <v>22</v>
      </c>
      <c r="E98" s="132" t="s">
        <v>541</v>
      </c>
      <c r="F98" s="132" t="s">
        <v>98</v>
      </c>
      <c r="G98" s="134"/>
      <c r="H98" s="134">
        <v>5170.1099999999997</v>
      </c>
      <c r="I98" s="134">
        <f t="shared" ref="I98:I102" si="39">G98+H98</f>
        <v>5170.1099999999997</v>
      </c>
      <c r="J98" s="134">
        <v>5170.1099999999997</v>
      </c>
    </row>
    <row r="99" spans="1:11" ht="43.5" customHeight="1" x14ac:dyDescent="0.2">
      <c r="A99" s="70" t="s">
        <v>101</v>
      </c>
      <c r="B99" s="132" t="s">
        <v>38</v>
      </c>
      <c r="C99" s="132" t="s">
        <v>40</v>
      </c>
      <c r="D99" s="132" t="s">
        <v>22</v>
      </c>
      <c r="E99" s="132" t="s">
        <v>541</v>
      </c>
      <c r="F99" s="132" t="s">
        <v>102</v>
      </c>
      <c r="G99" s="134"/>
      <c r="H99" s="134">
        <v>20</v>
      </c>
      <c r="I99" s="134">
        <f t="shared" si="39"/>
        <v>20</v>
      </c>
      <c r="J99" s="134">
        <v>20</v>
      </c>
    </row>
    <row r="100" spans="1:11" ht="25.5" customHeight="1" x14ac:dyDescent="0.2">
      <c r="A100" s="76" t="s">
        <v>106</v>
      </c>
      <c r="B100" s="132" t="s">
        <v>38</v>
      </c>
      <c r="C100" s="132" t="s">
        <v>40</v>
      </c>
      <c r="D100" s="132" t="s">
        <v>22</v>
      </c>
      <c r="E100" s="132" t="s">
        <v>541</v>
      </c>
      <c r="F100" s="132" t="s">
        <v>107</v>
      </c>
      <c r="G100" s="134"/>
      <c r="H100" s="134">
        <v>135</v>
      </c>
      <c r="I100" s="134">
        <f t="shared" si="39"/>
        <v>135</v>
      </c>
      <c r="J100" s="134">
        <v>135</v>
      </c>
    </row>
    <row r="101" spans="1:11" ht="36" x14ac:dyDescent="0.2">
      <c r="A101" s="70" t="s">
        <v>103</v>
      </c>
      <c r="B101" s="132" t="s">
        <v>38</v>
      </c>
      <c r="C101" s="132" t="s">
        <v>40</v>
      </c>
      <c r="D101" s="132" t="s">
        <v>22</v>
      </c>
      <c r="E101" s="132" t="s">
        <v>541</v>
      </c>
      <c r="F101" s="132" t="s">
        <v>104</v>
      </c>
      <c r="G101" s="134"/>
      <c r="H101" s="134">
        <f>200+20+103+134+340+50+100+90+100+100+250+100+60-20</f>
        <v>1627</v>
      </c>
      <c r="I101" s="134">
        <f t="shared" si="39"/>
        <v>1627</v>
      </c>
      <c r="J101" s="134">
        <f>200+20+103+134+340+50+100+90+100+100+250+100+60-20</f>
        <v>1627</v>
      </c>
    </row>
    <row r="102" spans="1:11" ht="33" customHeight="1" x14ac:dyDescent="0.2">
      <c r="A102" s="71" t="s">
        <v>108</v>
      </c>
      <c r="B102" s="132" t="s">
        <v>38</v>
      </c>
      <c r="C102" s="132" t="s">
        <v>40</v>
      </c>
      <c r="D102" s="132" t="s">
        <v>22</v>
      </c>
      <c r="E102" s="132" t="s">
        <v>541</v>
      </c>
      <c r="F102" s="132" t="s">
        <v>109</v>
      </c>
      <c r="G102" s="134"/>
      <c r="H102" s="134">
        <v>15</v>
      </c>
      <c r="I102" s="134">
        <f t="shared" si="39"/>
        <v>15</v>
      </c>
      <c r="J102" s="134">
        <v>15</v>
      </c>
    </row>
    <row r="103" spans="1:11" ht="15" customHeight="1" x14ac:dyDescent="0.2">
      <c r="A103" s="71" t="s">
        <v>110</v>
      </c>
      <c r="B103" s="132" t="s">
        <v>38</v>
      </c>
      <c r="C103" s="132" t="s">
        <v>40</v>
      </c>
      <c r="D103" s="132" t="s">
        <v>22</v>
      </c>
      <c r="E103" s="132" t="s">
        <v>541</v>
      </c>
      <c r="F103" s="132" t="s">
        <v>111</v>
      </c>
      <c r="G103" s="134"/>
      <c r="H103" s="134">
        <v>10</v>
      </c>
      <c r="I103" s="134">
        <f>G103+H103</f>
        <v>10</v>
      </c>
      <c r="J103" s="134">
        <v>10</v>
      </c>
    </row>
    <row r="104" spans="1:11" ht="72" x14ac:dyDescent="0.2">
      <c r="A104" s="72" t="s">
        <v>99</v>
      </c>
      <c r="B104" s="132" t="s">
        <v>38</v>
      </c>
      <c r="C104" s="132" t="s">
        <v>40</v>
      </c>
      <c r="D104" s="132" t="s">
        <v>22</v>
      </c>
      <c r="E104" s="132" t="s">
        <v>100</v>
      </c>
      <c r="F104" s="132"/>
      <c r="G104" s="134">
        <f t="shared" ref="G104:J104" si="40">G105+G106+G107</f>
        <v>791</v>
      </c>
      <c r="H104" s="134">
        <f t="shared" si="40"/>
        <v>-791</v>
      </c>
      <c r="I104" s="134">
        <f t="shared" si="40"/>
        <v>0</v>
      </c>
      <c r="J104" s="134">
        <f t="shared" si="40"/>
        <v>0</v>
      </c>
    </row>
    <row r="105" spans="1:11" ht="23.25" customHeight="1" x14ac:dyDescent="0.2">
      <c r="A105" s="75" t="s">
        <v>97</v>
      </c>
      <c r="B105" s="132" t="s">
        <v>38</v>
      </c>
      <c r="C105" s="132" t="s">
        <v>40</v>
      </c>
      <c r="D105" s="132" t="s">
        <v>22</v>
      </c>
      <c r="E105" s="132" t="s">
        <v>100</v>
      </c>
      <c r="F105" s="132" t="s">
        <v>98</v>
      </c>
      <c r="G105" s="134">
        <v>612.80999999999995</v>
      </c>
      <c r="H105" s="134">
        <v>-612.80999999999995</v>
      </c>
      <c r="I105" s="134">
        <f t="shared" si="35"/>
        <v>0</v>
      </c>
      <c r="J105" s="134"/>
    </row>
    <row r="106" spans="1:11" s="19" customFormat="1" ht="36" x14ac:dyDescent="0.2">
      <c r="A106" s="70" t="s">
        <v>101</v>
      </c>
      <c r="B106" s="132" t="s">
        <v>38</v>
      </c>
      <c r="C106" s="132" t="s">
        <v>40</v>
      </c>
      <c r="D106" s="132" t="s">
        <v>22</v>
      </c>
      <c r="E106" s="132" t="s">
        <v>100</v>
      </c>
      <c r="F106" s="132" t="s">
        <v>102</v>
      </c>
      <c r="G106" s="134">
        <v>10.199999999999999</v>
      </c>
      <c r="H106" s="134">
        <v>-10.199999999999999</v>
      </c>
      <c r="I106" s="134">
        <f t="shared" si="35"/>
        <v>0</v>
      </c>
      <c r="J106" s="134"/>
    </row>
    <row r="107" spans="1:11" ht="36" x14ac:dyDescent="0.2">
      <c r="A107" s="70" t="s">
        <v>103</v>
      </c>
      <c r="B107" s="132" t="s">
        <v>38</v>
      </c>
      <c r="C107" s="132" t="s">
        <v>40</v>
      </c>
      <c r="D107" s="132" t="s">
        <v>22</v>
      </c>
      <c r="E107" s="132" t="s">
        <v>100</v>
      </c>
      <c r="F107" s="132" t="s">
        <v>104</v>
      </c>
      <c r="G107" s="134">
        <v>167.99</v>
      </c>
      <c r="H107" s="134">
        <v>-167.99</v>
      </c>
      <c r="I107" s="134">
        <f t="shared" si="35"/>
        <v>0</v>
      </c>
      <c r="J107" s="134"/>
      <c r="K107" s="20"/>
    </row>
    <row r="108" spans="1:11" ht="72" x14ac:dyDescent="0.2">
      <c r="A108" s="69" t="s">
        <v>105</v>
      </c>
      <c r="B108" s="132" t="s">
        <v>38</v>
      </c>
      <c r="C108" s="132" t="s">
        <v>40</v>
      </c>
      <c r="D108" s="132" t="s">
        <v>22</v>
      </c>
      <c r="E108" s="132" t="s">
        <v>25</v>
      </c>
      <c r="F108" s="132"/>
      <c r="G108" s="134">
        <f t="shared" ref="G108:J108" si="41">G109</f>
        <v>7420.01</v>
      </c>
      <c r="H108" s="134">
        <f t="shared" si="41"/>
        <v>-7420.01</v>
      </c>
      <c r="I108" s="134">
        <f t="shared" si="41"/>
        <v>0</v>
      </c>
      <c r="J108" s="134">
        <f t="shared" si="41"/>
        <v>0</v>
      </c>
    </row>
    <row r="109" spans="1:11" ht="24" x14ac:dyDescent="0.2">
      <c r="A109" s="69" t="s">
        <v>26</v>
      </c>
      <c r="B109" s="132" t="s">
        <v>38</v>
      </c>
      <c r="C109" s="132" t="s">
        <v>40</v>
      </c>
      <c r="D109" s="132" t="s">
        <v>22</v>
      </c>
      <c r="E109" s="132" t="s">
        <v>27</v>
      </c>
      <c r="F109" s="132"/>
      <c r="G109" s="134">
        <f t="shared" ref="G109:J109" si="42">G110+G111+G113+G112+G114+G115</f>
        <v>7420.01</v>
      </c>
      <c r="H109" s="134">
        <f t="shared" si="42"/>
        <v>-7420.01</v>
      </c>
      <c r="I109" s="134">
        <f t="shared" si="42"/>
        <v>0</v>
      </c>
      <c r="J109" s="134">
        <f t="shared" si="42"/>
        <v>0</v>
      </c>
    </row>
    <row r="110" spans="1:11" ht="36" x14ac:dyDescent="0.2">
      <c r="A110" s="75" t="s">
        <v>97</v>
      </c>
      <c r="B110" s="132" t="s">
        <v>38</v>
      </c>
      <c r="C110" s="132" t="s">
        <v>40</v>
      </c>
      <c r="D110" s="132" t="s">
        <v>22</v>
      </c>
      <c r="E110" s="132" t="s">
        <v>27</v>
      </c>
      <c r="F110" s="132" t="s">
        <v>98</v>
      </c>
      <c r="G110" s="134">
        <v>5200</v>
      </c>
      <c r="H110" s="134">
        <v>-5200</v>
      </c>
      <c r="I110" s="134">
        <f t="shared" si="35"/>
        <v>0</v>
      </c>
      <c r="J110" s="134"/>
    </row>
    <row r="111" spans="1:11" ht="36" x14ac:dyDescent="0.2">
      <c r="A111" s="70" t="s">
        <v>101</v>
      </c>
      <c r="B111" s="132" t="s">
        <v>38</v>
      </c>
      <c r="C111" s="132" t="s">
        <v>40</v>
      </c>
      <c r="D111" s="132" t="s">
        <v>22</v>
      </c>
      <c r="E111" s="132" t="s">
        <v>27</v>
      </c>
      <c r="F111" s="132" t="s">
        <v>102</v>
      </c>
      <c r="G111" s="134">
        <v>19</v>
      </c>
      <c r="H111" s="134">
        <v>-19</v>
      </c>
      <c r="I111" s="134">
        <f t="shared" si="35"/>
        <v>0</v>
      </c>
      <c r="J111" s="134"/>
    </row>
    <row r="112" spans="1:11" ht="24" x14ac:dyDescent="0.2">
      <c r="A112" s="76" t="s">
        <v>106</v>
      </c>
      <c r="B112" s="132" t="s">
        <v>38</v>
      </c>
      <c r="C112" s="132" t="s">
        <v>40</v>
      </c>
      <c r="D112" s="132" t="s">
        <v>22</v>
      </c>
      <c r="E112" s="132" t="s">
        <v>27</v>
      </c>
      <c r="F112" s="132" t="s">
        <v>107</v>
      </c>
      <c r="G112" s="134">
        <v>270</v>
      </c>
      <c r="H112" s="134">
        <v>-270</v>
      </c>
      <c r="I112" s="134">
        <f t="shared" si="35"/>
        <v>0</v>
      </c>
      <c r="J112" s="134"/>
    </row>
    <row r="113" spans="1:10" ht="36" x14ac:dyDescent="0.2">
      <c r="A113" s="70" t="s">
        <v>103</v>
      </c>
      <c r="B113" s="132" t="s">
        <v>38</v>
      </c>
      <c r="C113" s="132" t="s">
        <v>40</v>
      </c>
      <c r="D113" s="132" t="s">
        <v>22</v>
      </c>
      <c r="E113" s="132" t="s">
        <v>27</v>
      </c>
      <c r="F113" s="132" t="s">
        <v>104</v>
      </c>
      <c r="G113" s="134">
        <v>1931.01</v>
      </c>
      <c r="H113" s="134">
        <v>-1931.01</v>
      </c>
      <c r="I113" s="134">
        <f t="shared" si="35"/>
        <v>0</v>
      </c>
      <c r="J113" s="134"/>
    </row>
    <row r="114" spans="1:10" ht="24" hidden="1" customHeight="1" x14ac:dyDescent="0.2">
      <c r="A114" s="71" t="s">
        <v>108</v>
      </c>
      <c r="B114" s="132" t="s">
        <v>38</v>
      </c>
      <c r="C114" s="132" t="s">
        <v>40</v>
      </c>
      <c r="D114" s="132" t="s">
        <v>22</v>
      </c>
      <c r="E114" s="132" t="s">
        <v>27</v>
      </c>
      <c r="F114" s="132" t="s">
        <v>109</v>
      </c>
      <c r="G114" s="134"/>
      <c r="H114" s="134"/>
      <c r="I114" s="134">
        <f t="shared" si="35"/>
        <v>0</v>
      </c>
      <c r="J114" s="134"/>
    </row>
    <row r="115" spans="1:10" ht="18" hidden="1" customHeight="1" x14ac:dyDescent="0.2">
      <c r="A115" s="71" t="s">
        <v>110</v>
      </c>
      <c r="B115" s="132" t="s">
        <v>38</v>
      </c>
      <c r="C115" s="132" t="s">
        <v>40</v>
      </c>
      <c r="D115" s="132" t="s">
        <v>22</v>
      </c>
      <c r="E115" s="132" t="s">
        <v>27</v>
      </c>
      <c r="F115" s="132" t="s">
        <v>111</v>
      </c>
      <c r="G115" s="134"/>
      <c r="H115" s="134"/>
      <c r="I115" s="134">
        <f t="shared" si="35"/>
        <v>0</v>
      </c>
      <c r="J115" s="134"/>
    </row>
    <row r="116" spans="1:10" ht="16.5" customHeight="1" x14ac:dyDescent="0.2">
      <c r="A116" s="69" t="s">
        <v>112</v>
      </c>
      <c r="B116" s="132" t="s">
        <v>38</v>
      </c>
      <c r="C116" s="132" t="s">
        <v>23</v>
      </c>
      <c r="D116" s="132"/>
      <c r="E116" s="132"/>
      <c r="F116" s="132"/>
      <c r="G116" s="134">
        <f t="shared" ref="G116:J116" si="43">G117</f>
        <v>21161</v>
      </c>
      <c r="H116" s="134">
        <f t="shared" si="43"/>
        <v>-19448.7</v>
      </c>
      <c r="I116" s="134">
        <f t="shared" si="43"/>
        <v>1712.3</v>
      </c>
      <c r="J116" s="134">
        <f t="shared" si="43"/>
        <v>1712.3</v>
      </c>
    </row>
    <row r="117" spans="1:10" ht="18" customHeight="1" x14ac:dyDescent="0.2">
      <c r="A117" s="69" t="s">
        <v>113</v>
      </c>
      <c r="B117" s="132" t="s">
        <v>38</v>
      </c>
      <c r="C117" s="132" t="s">
        <v>23</v>
      </c>
      <c r="D117" s="132" t="s">
        <v>114</v>
      </c>
      <c r="E117" s="132"/>
      <c r="F117" s="132"/>
      <c r="G117" s="134">
        <f t="shared" ref="G117:J117" si="44">G123+G128+G118</f>
        <v>21161</v>
      </c>
      <c r="H117" s="134">
        <f t="shared" si="44"/>
        <v>-19448.7</v>
      </c>
      <c r="I117" s="134">
        <f t="shared" si="44"/>
        <v>1712.3</v>
      </c>
      <c r="J117" s="134">
        <f t="shared" si="44"/>
        <v>1712.3</v>
      </c>
    </row>
    <row r="118" spans="1:10" ht="24" x14ac:dyDescent="0.2">
      <c r="A118" s="84" t="s">
        <v>43</v>
      </c>
      <c r="B118" s="132" t="s">
        <v>38</v>
      </c>
      <c r="C118" s="132" t="s">
        <v>23</v>
      </c>
      <c r="D118" s="132" t="s">
        <v>114</v>
      </c>
      <c r="E118" s="132" t="s">
        <v>44</v>
      </c>
      <c r="F118" s="132"/>
      <c r="G118" s="134">
        <f t="shared" ref="G118:J121" si="45">G119</f>
        <v>0</v>
      </c>
      <c r="H118" s="134">
        <f t="shared" si="45"/>
        <v>1712.3</v>
      </c>
      <c r="I118" s="134">
        <f t="shared" si="45"/>
        <v>1712.3</v>
      </c>
      <c r="J118" s="134">
        <f t="shared" si="45"/>
        <v>1712.3</v>
      </c>
    </row>
    <row r="119" spans="1:10" ht="36" x14ac:dyDescent="0.2">
      <c r="A119" s="84" t="s">
        <v>115</v>
      </c>
      <c r="B119" s="132" t="s">
        <v>38</v>
      </c>
      <c r="C119" s="132" t="s">
        <v>23</v>
      </c>
      <c r="D119" s="132" t="s">
        <v>114</v>
      </c>
      <c r="E119" s="132" t="s">
        <v>116</v>
      </c>
      <c r="F119" s="132"/>
      <c r="G119" s="134">
        <f t="shared" si="45"/>
        <v>0</v>
      </c>
      <c r="H119" s="134">
        <f t="shared" si="45"/>
        <v>1712.3</v>
      </c>
      <c r="I119" s="134">
        <f t="shared" si="45"/>
        <v>1712.3</v>
      </c>
      <c r="J119" s="134">
        <f t="shared" si="45"/>
        <v>1712.3</v>
      </c>
    </row>
    <row r="120" spans="1:10" ht="72" x14ac:dyDescent="0.2">
      <c r="A120" s="84" t="s">
        <v>117</v>
      </c>
      <c r="B120" s="132" t="s">
        <v>38</v>
      </c>
      <c r="C120" s="132" t="s">
        <v>23</v>
      </c>
      <c r="D120" s="132" t="s">
        <v>114</v>
      </c>
      <c r="E120" s="132" t="s">
        <v>118</v>
      </c>
      <c r="F120" s="132"/>
      <c r="G120" s="134">
        <f t="shared" si="45"/>
        <v>0</v>
      </c>
      <c r="H120" s="134">
        <f t="shared" si="45"/>
        <v>1712.3</v>
      </c>
      <c r="I120" s="134">
        <f t="shared" si="45"/>
        <v>1712.3</v>
      </c>
      <c r="J120" s="134">
        <f t="shared" si="45"/>
        <v>1712.3</v>
      </c>
    </row>
    <row r="121" spans="1:10" ht="96" x14ac:dyDescent="0.2">
      <c r="A121" s="84" t="s">
        <v>119</v>
      </c>
      <c r="B121" s="132" t="s">
        <v>38</v>
      </c>
      <c r="C121" s="132" t="s">
        <v>23</v>
      </c>
      <c r="D121" s="132" t="s">
        <v>114</v>
      </c>
      <c r="E121" s="132" t="s">
        <v>120</v>
      </c>
      <c r="F121" s="132"/>
      <c r="G121" s="134">
        <f t="shared" si="45"/>
        <v>0</v>
      </c>
      <c r="H121" s="134">
        <f t="shared" si="45"/>
        <v>1712.3</v>
      </c>
      <c r="I121" s="134">
        <f t="shared" si="45"/>
        <v>1712.3</v>
      </c>
      <c r="J121" s="134">
        <f t="shared" si="45"/>
        <v>1712.3</v>
      </c>
    </row>
    <row r="122" spans="1:10" ht="36" x14ac:dyDescent="0.2">
      <c r="A122" s="70" t="s">
        <v>121</v>
      </c>
      <c r="B122" s="132" t="s">
        <v>38</v>
      </c>
      <c r="C122" s="132" t="s">
        <v>23</v>
      </c>
      <c r="D122" s="132" t="s">
        <v>114</v>
      </c>
      <c r="E122" s="132" t="s">
        <v>120</v>
      </c>
      <c r="F122" s="132" t="s">
        <v>122</v>
      </c>
      <c r="G122" s="134"/>
      <c r="H122" s="134">
        <v>1712.3</v>
      </c>
      <c r="I122" s="134">
        <f>G122+H122</f>
        <v>1712.3</v>
      </c>
      <c r="J122" s="134">
        <v>1712.3</v>
      </c>
    </row>
    <row r="123" spans="1:10" ht="12.75" x14ac:dyDescent="0.2">
      <c r="A123" s="1" t="s">
        <v>123</v>
      </c>
      <c r="B123" s="132" t="s">
        <v>38</v>
      </c>
      <c r="C123" s="132" t="s">
        <v>23</v>
      </c>
      <c r="D123" s="132" t="s">
        <v>114</v>
      </c>
      <c r="E123" s="132" t="s">
        <v>124</v>
      </c>
      <c r="F123" s="132"/>
      <c r="G123" s="134">
        <f>G124+G126</f>
        <v>6974</v>
      </c>
      <c r="H123" s="134">
        <f>H124+H126</f>
        <v>-6974</v>
      </c>
      <c r="I123" s="134">
        <f t="shared" si="35"/>
        <v>0</v>
      </c>
      <c r="J123" s="134">
        <f>J124+J126</f>
        <v>0</v>
      </c>
    </row>
    <row r="124" spans="1:10" ht="60" x14ac:dyDescent="0.2">
      <c r="A124" s="69" t="s">
        <v>125</v>
      </c>
      <c r="B124" s="132" t="s">
        <v>38</v>
      </c>
      <c r="C124" s="132" t="s">
        <v>23</v>
      </c>
      <c r="D124" s="132" t="s">
        <v>114</v>
      </c>
      <c r="E124" s="132" t="s">
        <v>126</v>
      </c>
      <c r="F124" s="132"/>
      <c r="G124" s="134">
        <f>G125</f>
        <v>6849</v>
      </c>
      <c r="H124" s="134">
        <f>H125</f>
        <v>-6849</v>
      </c>
      <c r="I124" s="134">
        <f t="shared" si="35"/>
        <v>0</v>
      </c>
      <c r="J124" s="134">
        <f>J125</f>
        <v>0</v>
      </c>
    </row>
    <row r="125" spans="1:10" ht="24" x14ac:dyDescent="0.2">
      <c r="A125" s="69" t="s">
        <v>127</v>
      </c>
      <c r="B125" s="132" t="s">
        <v>38</v>
      </c>
      <c r="C125" s="132" t="s">
        <v>23</v>
      </c>
      <c r="D125" s="132" t="s">
        <v>114</v>
      </c>
      <c r="E125" s="132" t="s">
        <v>126</v>
      </c>
      <c r="F125" s="132" t="s">
        <v>128</v>
      </c>
      <c r="G125" s="134">
        <v>6849</v>
      </c>
      <c r="H125" s="134">
        <v>-6849</v>
      </c>
      <c r="I125" s="134">
        <f t="shared" si="35"/>
        <v>0</v>
      </c>
      <c r="J125" s="134"/>
    </row>
    <row r="126" spans="1:10" ht="72" x14ac:dyDescent="0.2">
      <c r="A126" s="71" t="s">
        <v>129</v>
      </c>
      <c r="B126" s="154" t="s">
        <v>38</v>
      </c>
      <c r="C126" s="154" t="s">
        <v>23</v>
      </c>
      <c r="D126" s="154" t="s">
        <v>114</v>
      </c>
      <c r="E126" s="154" t="s">
        <v>130</v>
      </c>
      <c r="F126" s="132"/>
      <c r="G126" s="134">
        <f>G127</f>
        <v>125</v>
      </c>
      <c r="H126" s="134">
        <f>H127</f>
        <v>-125</v>
      </c>
      <c r="I126" s="134">
        <f t="shared" si="35"/>
        <v>0</v>
      </c>
      <c r="J126" s="134">
        <f>J127</f>
        <v>0</v>
      </c>
    </row>
    <row r="127" spans="1:10" ht="24" x14ac:dyDescent="0.2">
      <c r="A127" s="69" t="s">
        <v>127</v>
      </c>
      <c r="B127" s="154" t="s">
        <v>38</v>
      </c>
      <c r="C127" s="154" t="s">
        <v>23</v>
      </c>
      <c r="D127" s="154" t="s">
        <v>114</v>
      </c>
      <c r="E127" s="154" t="s">
        <v>130</v>
      </c>
      <c r="F127" s="132" t="s">
        <v>128</v>
      </c>
      <c r="G127" s="134">
        <v>125</v>
      </c>
      <c r="H127" s="134">
        <v>-125</v>
      </c>
      <c r="I127" s="134">
        <f t="shared" si="35"/>
        <v>0</v>
      </c>
      <c r="J127" s="134"/>
    </row>
    <row r="128" spans="1:10" ht="24" x14ac:dyDescent="0.2">
      <c r="A128" s="69" t="s">
        <v>131</v>
      </c>
      <c r="B128" s="132" t="s">
        <v>38</v>
      </c>
      <c r="C128" s="132" t="s">
        <v>23</v>
      </c>
      <c r="D128" s="132" t="s">
        <v>114</v>
      </c>
      <c r="E128" s="132" t="s">
        <v>132</v>
      </c>
      <c r="F128" s="132"/>
      <c r="G128" s="134">
        <f>G129+G131</f>
        <v>14187</v>
      </c>
      <c r="H128" s="134">
        <f>H129+H131</f>
        <v>-14187</v>
      </c>
      <c r="I128" s="134">
        <f t="shared" si="35"/>
        <v>0</v>
      </c>
      <c r="J128" s="134">
        <f>J129+J131</f>
        <v>0</v>
      </c>
    </row>
    <row r="129" spans="1:10" ht="60" x14ac:dyDescent="0.2">
      <c r="A129" s="69" t="s">
        <v>133</v>
      </c>
      <c r="B129" s="132" t="s">
        <v>38</v>
      </c>
      <c r="C129" s="132" t="s">
        <v>23</v>
      </c>
      <c r="D129" s="132" t="s">
        <v>114</v>
      </c>
      <c r="E129" s="132" t="s">
        <v>134</v>
      </c>
      <c r="F129" s="132"/>
      <c r="G129" s="134">
        <f t="shared" ref="G129:J129" si="46">G130</f>
        <v>1390</v>
      </c>
      <c r="H129" s="134">
        <f t="shared" si="46"/>
        <v>-1390</v>
      </c>
      <c r="I129" s="134">
        <f t="shared" si="46"/>
        <v>0</v>
      </c>
      <c r="J129" s="134">
        <f t="shared" si="46"/>
        <v>0</v>
      </c>
    </row>
    <row r="130" spans="1:10" ht="48" x14ac:dyDescent="0.2">
      <c r="A130" s="71" t="s">
        <v>135</v>
      </c>
      <c r="B130" s="132" t="s">
        <v>38</v>
      </c>
      <c r="C130" s="132" t="s">
        <v>23</v>
      </c>
      <c r="D130" s="132" t="s">
        <v>114</v>
      </c>
      <c r="E130" s="132" t="s">
        <v>134</v>
      </c>
      <c r="F130" s="132" t="s">
        <v>122</v>
      </c>
      <c r="G130" s="134">
        <v>1390</v>
      </c>
      <c r="H130" s="134">
        <v>-1390</v>
      </c>
      <c r="I130" s="134">
        <f t="shared" si="35"/>
        <v>0</v>
      </c>
      <c r="J130" s="134"/>
    </row>
    <row r="131" spans="1:10" ht="36.75" customHeight="1" x14ac:dyDescent="0.2">
      <c r="A131" s="69" t="s">
        <v>136</v>
      </c>
      <c r="B131" s="132" t="s">
        <v>38</v>
      </c>
      <c r="C131" s="132" t="s">
        <v>23</v>
      </c>
      <c r="D131" s="132" t="s">
        <v>114</v>
      </c>
      <c r="E131" s="132" t="s">
        <v>137</v>
      </c>
      <c r="F131" s="132"/>
      <c r="G131" s="134">
        <f t="shared" ref="G131:J131" si="47">G132</f>
        <v>12797</v>
      </c>
      <c r="H131" s="134">
        <f t="shared" si="47"/>
        <v>-12797</v>
      </c>
      <c r="I131" s="134">
        <f t="shared" si="47"/>
        <v>0</v>
      </c>
      <c r="J131" s="134">
        <f t="shared" si="47"/>
        <v>0</v>
      </c>
    </row>
    <row r="132" spans="1:10" ht="33" customHeight="1" x14ac:dyDescent="0.2">
      <c r="A132" s="71" t="s">
        <v>138</v>
      </c>
      <c r="B132" s="132" t="s">
        <v>38</v>
      </c>
      <c r="C132" s="132" t="s">
        <v>23</v>
      </c>
      <c r="D132" s="132" t="s">
        <v>114</v>
      </c>
      <c r="E132" s="132" t="s">
        <v>139</v>
      </c>
      <c r="F132" s="132" t="s">
        <v>140</v>
      </c>
      <c r="G132" s="135">
        <v>12797</v>
      </c>
      <c r="H132" s="135">
        <v>-12797</v>
      </c>
      <c r="I132" s="134">
        <f t="shared" si="35"/>
        <v>0</v>
      </c>
      <c r="J132" s="135"/>
    </row>
    <row r="133" spans="1:10" ht="24" x14ac:dyDescent="0.2">
      <c r="A133" s="68" t="s">
        <v>141</v>
      </c>
      <c r="B133" s="147" t="s">
        <v>142</v>
      </c>
      <c r="C133" s="147"/>
      <c r="D133" s="147"/>
      <c r="E133" s="147"/>
      <c r="F133" s="147"/>
      <c r="G133" s="149">
        <f t="shared" ref="G133:J133" si="48">G134+G162+G172+G158+G177</f>
        <v>41332.009999999995</v>
      </c>
      <c r="H133" s="149">
        <f t="shared" si="48"/>
        <v>-3513.349999999999</v>
      </c>
      <c r="I133" s="149">
        <f t="shared" si="48"/>
        <v>37818.659999999996</v>
      </c>
      <c r="J133" s="149">
        <f t="shared" si="48"/>
        <v>32357.62</v>
      </c>
    </row>
    <row r="134" spans="1:10" ht="12.75" x14ac:dyDescent="0.2">
      <c r="A134" s="69" t="s">
        <v>143</v>
      </c>
      <c r="B134" s="132" t="s">
        <v>142</v>
      </c>
      <c r="C134" s="132" t="s">
        <v>144</v>
      </c>
      <c r="D134" s="132"/>
      <c r="E134" s="132"/>
      <c r="F134" s="132"/>
      <c r="G134" s="134">
        <f t="shared" ref="G134:J134" si="49">G135+G138+G146+G150</f>
        <v>5326.71</v>
      </c>
      <c r="H134" s="134">
        <f t="shared" si="49"/>
        <v>620.32999999999993</v>
      </c>
      <c r="I134" s="134">
        <f t="shared" si="49"/>
        <v>5947.04</v>
      </c>
      <c r="J134" s="134">
        <f t="shared" si="49"/>
        <v>486</v>
      </c>
    </row>
    <row r="135" spans="1:10" ht="48" x14ac:dyDescent="0.2">
      <c r="A135" s="73" t="s">
        <v>145</v>
      </c>
      <c r="B135" s="132" t="s">
        <v>142</v>
      </c>
      <c r="C135" s="132" t="s">
        <v>144</v>
      </c>
      <c r="D135" s="132" t="s">
        <v>114</v>
      </c>
      <c r="E135" s="132"/>
      <c r="F135" s="132"/>
      <c r="G135" s="134">
        <f t="shared" ref="G135:J136" si="50">G136</f>
        <v>975.71</v>
      </c>
      <c r="H135" s="134">
        <f t="shared" si="50"/>
        <v>781.17</v>
      </c>
      <c r="I135" s="134">
        <f t="shared" si="50"/>
        <v>1756.88</v>
      </c>
      <c r="J135" s="134">
        <f t="shared" si="50"/>
        <v>0</v>
      </c>
    </row>
    <row r="136" spans="1:10" ht="14.25" customHeight="1" x14ac:dyDescent="0.2">
      <c r="A136" s="77" t="s">
        <v>146</v>
      </c>
      <c r="B136" s="132" t="s">
        <v>142</v>
      </c>
      <c r="C136" s="132" t="s">
        <v>144</v>
      </c>
      <c r="D136" s="132" t="s">
        <v>114</v>
      </c>
      <c r="E136" s="132" t="s">
        <v>94</v>
      </c>
      <c r="F136" s="132"/>
      <c r="G136" s="134">
        <f t="shared" si="50"/>
        <v>975.71</v>
      </c>
      <c r="H136" s="134">
        <f t="shared" si="50"/>
        <v>781.17</v>
      </c>
      <c r="I136" s="134">
        <f t="shared" si="50"/>
        <v>1756.88</v>
      </c>
      <c r="J136" s="134">
        <f t="shared" si="50"/>
        <v>0</v>
      </c>
    </row>
    <row r="137" spans="1:10" ht="27.75" customHeight="1" x14ac:dyDescent="0.2">
      <c r="A137" s="75" t="s">
        <v>97</v>
      </c>
      <c r="B137" s="132" t="s">
        <v>142</v>
      </c>
      <c r="C137" s="132" t="s">
        <v>144</v>
      </c>
      <c r="D137" s="132" t="s">
        <v>114</v>
      </c>
      <c r="E137" s="132" t="s">
        <v>96</v>
      </c>
      <c r="F137" s="132" t="s">
        <v>98</v>
      </c>
      <c r="G137" s="134">
        <v>975.71</v>
      </c>
      <c r="H137" s="134">
        <v>781.17</v>
      </c>
      <c r="I137" s="134">
        <f t="shared" si="35"/>
        <v>1756.88</v>
      </c>
      <c r="J137" s="134"/>
    </row>
    <row r="138" spans="1:10" ht="36" x14ac:dyDescent="0.2">
      <c r="A138" s="77" t="s">
        <v>147</v>
      </c>
      <c r="B138" s="132" t="s">
        <v>142</v>
      </c>
      <c r="C138" s="132" t="s">
        <v>144</v>
      </c>
      <c r="D138" s="132" t="s">
        <v>148</v>
      </c>
      <c r="E138" s="132"/>
      <c r="F138" s="132"/>
      <c r="G138" s="134">
        <f t="shared" ref="G138:J138" si="51">G139</f>
        <v>4012</v>
      </c>
      <c r="H138" s="134">
        <f t="shared" si="51"/>
        <v>-307.83999999999997</v>
      </c>
      <c r="I138" s="134">
        <f t="shared" si="51"/>
        <v>3704.16</v>
      </c>
      <c r="J138" s="134">
        <f t="shared" si="51"/>
        <v>0</v>
      </c>
    </row>
    <row r="139" spans="1:10" ht="44.25" customHeight="1" x14ac:dyDescent="0.2">
      <c r="A139" s="77" t="s">
        <v>146</v>
      </c>
      <c r="B139" s="132" t="s">
        <v>142</v>
      </c>
      <c r="C139" s="132" t="s">
        <v>144</v>
      </c>
      <c r="D139" s="132" t="s">
        <v>148</v>
      </c>
      <c r="E139" s="132" t="s">
        <v>94</v>
      </c>
      <c r="F139" s="132"/>
      <c r="G139" s="134">
        <f t="shared" ref="G139:J139" si="52">G140+G141+G142+G143+G144+G145</f>
        <v>4012</v>
      </c>
      <c r="H139" s="134">
        <f t="shared" si="52"/>
        <v>-307.83999999999997</v>
      </c>
      <c r="I139" s="134">
        <f t="shared" si="52"/>
        <v>3704.16</v>
      </c>
      <c r="J139" s="134">
        <f t="shared" si="52"/>
        <v>0</v>
      </c>
    </row>
    <row r="140" spans="1:10" ht="36" x14ac:dyDescent="0.2">
      <c r="A140" s="75" t="s">
        <v>97</v>
      </c>
      <c r="B140" s="132" t="s">
        <v>142</v>
      </c>
      <c r="C140" s="132" t="s">
        <v>144</v>
      </c>
      <c r="D140" s="132" t="s">
        <v>148</v>
      </c>
      <c r="E140" s="132" t="s">
        <v>96</v>
      </c>
      <c r="F140" s="132" t="s">
        <v>98</v>
      </c>
      <c r="G140" s="134">
        <v>3100</v>
      </c>
      <c r="H140" s="134">
        <v>-436.84</v>
      </c>
      <c r="I140" s="134">
        <f t="shared" si="35"/>
        <v>2663.16</v>
      </c>
      <c r="J140" s="134"/>
    </row>
    <row r="141" spans="1:10" ht="36" x14ac:dyDescent="0.2">
      <c r="A141" s="70" t="s">
        <v>101</v>
      </c>
      <c r="B141" s="132" t="s">
        <v>142</v>
      </c>
      <c r="C141" s="132" t="s">
        <v>144</v>
      </c>
      <c r="D141" s="132" t="s">
        <v>148</v>
      </c>
      <c r="E141" s="132" t="s">
        <v>96</v>
      </c>
      <c r="F141" s="132" t="s">
        <v>102</v>
      </c>
      <c r="G141" s="134">
        <v>54.6</v>
      </c>
      <c r="H141" s="134"/>
      <c r="I141" s="134">
        <f t="shared" si="35"/>
        <v>54.6</v>
      </c>
      <c r="J141" s="134"/>
    </row>
    <row r="142" spans="1:10" ht="24" x14ac:dyDescent="0.2">
      <c r="A142" s="76" t="s">
        <v>106</v>
      </c>
      <c r="B142" s="132" t="s">
        <v>142</v>
      </c>
      <c r="C142" s="132" t="s">
        <v>144</v>
      </c>
      <c r="D142" s="132" t="s">
        <v>148</v>
      </c>
      <c r="E142" s="132" t="s">
        <v>96</v>
      </c>
      <c r="F142" s="132" t="s">
        <v>107</v>
      </c>
      <c r="G142" s="134">
        <v>279.38</v>
      </c>
      <c r="H142" s="134">
        <v>199</v>
      </c>
      <c r="I142" s="134">
        <f t="shared" si="35"/>
        <v>478.38</v>
      </c>
      <c r="J142" s="134"/>
    </row>
    <row r="143" spans="1:10" ht="36" x14ac:dyDescent="0.2">
      <c r="A143" s="70" t="s">
        <v>103</v>
      </c>
      <c r="B143" s="132" t="s">
        <v>142</v>
      </c>
      <c r="C143" s="132" t="s">
        <v>144</v>
      </c>
      <c r="D143" s="132" t="s">
        <v>148</v>
      </c>
      <c r="E143" s="132" t="s">
        <v>96</v>
      </c>
      <c r="F143" s="132" t="s">
        <v>104</v>
      </c>
      <c r="G143" s="134">
        <v>562.52</v>
      </c>
      <c r="H143" s="134">
        <v>-70</v>
      </c>
      <c r="I143" s="134">
        <f t="shared" si="35"/>
        <v>492.52</v>
      </c>
      <c r="J143" s="134"/>
    </row>
    <row r="144" spans="1:10" ht="36" x14ac:dyDescent="0.2">
      <c r="A144" s="71" t="s">
        <v>108</v>
      </c>
      <c r="B144" s="132" t="s">
        <v>142</v>
      </c>
      <c r="C144" s="132" t="s">
        <v>144</v>
      </c>
      <c r="D144" s="132" t="s">
        <v>148</v>
      </c>
      <c r="E144" s="132" t="s">
        <v>96</v>
      </c>
      <c r="F144" s="132" t="s">
        <v>109</v>
      </c>
      <c r="G144" s="134">
        <v>12</v>
      </c>
      <c r="H144" s="134"/>
      <c r="I144" s="134">
        <f t="shared" si="35"/>
        <v>12</v>
      </c>
      <c r="J144" s="134"/>
    </row>
    <row r="145" spans="1:10" ht="18.75" customHeight="1" x14ac:dyDescent="0.2">
      <c r="A145" s="71" t="s">
        <v>110</v>
      </c>
      <c r="B145" s="132" t="s">
        <v>142</v>
      </c>
      <c r="C145" s="132" t="s">
        <v>144</v>
      </c>
      <c r="D145" s="132" t="s">
        <v>148</v>
      </c>
      <c r="E145" s="132" t="s">
        <v>96</v>
      </c>
      <c r="F145" s="132" t="s">
        <v>111</v>
      </c>
      <c r="G145" s="134">
        <v>3.5</v>
      </c>
      <c r="H145" s="134"/>
      <c r="I145" s="134">
        <f t="shared" si="35"/>
        <v>3.5</v>
      </c>
      <c r="J145" s="134"/>
    </row>
    <row r="146" spans="1:10" ht="20.25" customHeight="1" x14ac:dyDescent="0.2">
      <c r="A146" s="77" t="s">
        <v>149</v>
      </c>
      <c r="B146" s="132" t="s">
        <v>142</v>
      </c>
      <c r="C146" s="132" t="s">
        <v>144</v>
      </c>
      <c r="D146" s="132" t="s">
        <v>150</v>
      </c>
      <c r="E146" s="132"/>
      <c r="F146" s="132"/>
      <c r="G146" s="134">
        <f>G147</f>
        <v>333</v>
      </c>
      <c r="H146" s="134">
        <f>H147</f>
        <v>147</v>
      </c>
      <c r="I146" s="134">
        <f t="shared" si="35"/>
        <v>480</v>
      </c>
      <c r="J146" s="134">
        <f>J147</f>
        <v>480</v>
      </c>
    </row>
    <row r="147" spans="1:10" ht="17.25" customHeight="1" x14ac:dyDescent="0.2">
      <c r="A147" s="77" t="s">
        <v>149</v>
      </c>
      <c r="B147" s="132" t="s">
        <v>142</v>
      </c>
      <c r="C147" s="132" t="s">
        <v>144</v>
      </c>
      <c r="D147" s="132" t="s">
        <v>150</v>
      </c>
      <c r="E147" s="132" t="s">
        <v>44</v>
      </c>
      <c r="F147" s="132"/>
      <c r="G147" s="134">
        <f>G148</f>
        <v>333</v>
      </c>
      <c r="H147" s="134">
        <f>H148</f>
        <v>147</v>
      </c>
      <c r="I147" s="134">
        <f t="shared" si="35"/>
        <v>480</v>
      </c>
      <c r="J147" s="134">
        <f>J148</f>
        <v>480</v>
      </c>
    </row>
    <row r="148" spans="1:10" ht="16.5" customHeight="1" x14ac:dyDescent="0.2">
      <c r="A148" s="77" t="s">
        <v>151</v>
      </c>
      <c r="B148" s="132" t="s">
        <v>142</v>
      </c>
      <c r="C148" s="132" t="s">
        <v>144</v>
      </c>
      <c r="D148" s="132" t="s">
        <v>150</v>
      </c>
      <c r="E148" s="132" t="s">
        <v>152</v>
      </c>
      <c r="F148" s="132"/>
      <c r="G148" s="134">
        <f t="shared" ref="G148:J148" si="53">G149</f>
        <v>333</v>
      </c>
      <c r="H148" s="134">
        <f t="shared" si="53"/>
        <v>147</v>
      </c>
      <c r="I148" s="134">
        <f t="shared" si="53"/>
        <v>480</v>
      </c>
      <c r="J148" s="134">
        <f t="shared" si="53"/>
        <v>480</v>
      </c>
    </row>
    <row r="149" spans="1:10" ht="15.75" customHeight="1" x14ac:dyDescent="0.2">
      <c r="A149" s="77" t="s">
        <v>153</v>
      </c>
      <c r="B149" s="132" t="s">
        <v>142</v>
      </c>
      <c r="C149" s="132" t="s">
        <v>144</v>
      </c>
      <c r="D149" s="132" t="s">
        <v>150</v>
      </c>
      <c r="E149" s="132" t="s">
        <v>152</v>
      </c>
      <c r="F149" s="132" t="s">
        <v>154</v>
      </c>
      <c r="G149" s="134">
        <v>333</v>
      </c>
      <c r="H149" s="134">
        <v>147</v>
      </c>
      <c r="I149" s="134">
        <f>G149+H149</f>
        <v>480</v>
      </c>
      <c r="J149" s="134">
        <v>480</v>
      </c>
    </row>
    <row r="150" spans="1:10" ht="12.75" x14ac:dyDescent="0.2">
      <c r="A150" s="71" t="s">
        <v>155</v>
      </c>
      <c r="B150" s="154" t="s">
        <v>142</v>
      </c>
      <c r="C150" s="154" t="s">
        <v>144</v>
      </c>
      <c r="D150" s="154" t="s">
        <v>156</v>
      </c>
      <c r="E150" s="132"/>
      <c r="F150" s="132"/>
      <c r="G150" s="134">
        <f t="shared" ref="G150:J150" si="54">G155+G151</f>
        <v>6</v>
      </c>
      <c r="H150" s="134">
        <f t="shared" si="54"/>
        <v>0</v>
      </c>
      <c r="I150" s="134">
        <f t="shared" si="54"/>
        <v>6</v>
      </c>
      <c r="J150" s="134">
        <f t="shared" si="54"/>
        <v>6</v>
      </c>
    </row>
    <row r="151" spans="1:10" ht="24" x14ac:dyDescent="0.2">
      <c r="A151" s="84" t="s">
        <v>157</v>
      </c>
      <c r="B151" s="154" t="s">
        <v>142</v>
      </c>
      <c r="C151" s="154" t="s">
        <v>144</v>
      </c>
      <c r="D151" s="154" t="s">
        <v>156</v>
      </c>
      <c r="E151" s="132" t="s">
        <v>158</v>
      </c>
      <c r="F151" s="132"/>
      <c r="G151" s="134">
        <f t="shared" ref="G151:J153" si="55">G152</f>
        <v>0</v>
      </c>
      <c r="H151" s="134">
        <f t="shared" si="55"/>
        <v>6</v>
      </c>
      <c r="I151" s="134">
        <f t="shared" si="55"/>
        <v>6</v>
      </c>
      <c r="J151" s="134">
        <f t="shared" si="55"/>
        <v>6</v>
      </c>
    </row>
    <row r="152" spans="1:10" ht="48" x14ac:dyDescent="0.2">
      <c r="A152" s="84" t="s">
        <v>159</v>
      </c>
      <c r="B152" s="154" t="s">
        <v>142</v>
      </c>
      <c r="C152" s="154" t="s">
        <v>144</v>
      </c>
      <c r="D152" s="154" t="s">
        <v>156</v>
      </c>
      <c r="E152" s="132" t="s">
        <v>160</v>
      </c>
      <c r="F152" s="132"/>
      <c r="G152" s="134">
        <f t="shared" si="55"/>
        <v>0</v>
      </c>
      <c r="H152" s="134">
        <f t="shared" si="55"/>
        <v>6</v>
      </c>
      <c r="I152" s="134">
        <f t="shared" si="55"/>
        <v>6</v>
      </c>
      <c r="J152" s="134">
        <f t="shared" si="55"/>
        <v>6</v>
      </c>
    </row>
    <row r="153" spans="1:10" ht="84" customHeight="1" x14ac:dyDescent="0.2">
      <c r="A153" s="84" t="s">
        <v>161</v>
      </c>
      <c r="B153" s="154" t="s">
        <v>142</v>
      </c>
      <c r="C153" s="154" t="s">
        <v>144</v>
      </c>
      <c r="D153" s="154" t="s">
        <v>156</v>
      </c>
      <c r="E153" s="132" t="s">
        <v>162</v>
      </c>
      <c r="F153" s="132"/>
      <c r="G153" s="134">
        <f t="shared" si="55"/>
        <v>0</v>
      </c>
      <c r="H153" s="134">
        <f t="shared" si="55"/>
        <v>6</v>
      </c>
      <c r="I153" s="134">
        <f t="shared" si="55"/>
        <v>6</v>
      </c>
      <c r="J153" s="134">
        <f t="shared" si="55"/>
        <v>6</v>
      </c>
    </row>
    <row r="154" spans="1:10" ht="36" x14ac:dyDescent="0.2">
      <c r="A154" s="70" t="s">
        <v>103</v>
      </c>
      <c r="B154" s="154" t="s">
        <v>142</v>
      </c>
      <c r="C154" s="154" t="s">
        <v>144</v>
      </c>
      <c r="D154" s="154" t="s">
        <v>156</v>
      </c>
      <c r="E154" s="132" t="s">
        <v>162</v>
      </c>
      <c r="F154" s="132" t="s">
        <v>104</v>
      </c>
      <c r="G154" s="134"/>
      <c r="H154" s="134">
        <v>6</v>
      </c>
      <c r="I154" s="134">
        <f>G154+H154</f>
        <v>6</v>
      </c>
      <c r="J154" s="134">
        <v>6</v>
      </c>
    </row>
    <row r="155" spans="1:10" ht="24" x14ac:dyDescent="0.2">
      <c r="A155" s="72" t="s">
        <v>163</v>
      </c>
      <c r="B155" s="154" t="s">
        <v>142</v>
      </c>
      <c r="C155" s="154" t="s">
        <v>144</v>
      </c>
      <c r="D155" s="154" t="s">
        <v>156</v>
      </c>
      <c r="E155" s="132" t="s">
        <v>164</v>
      </c>
      <c r="F155" s="132"/>
      <c r="G155" s="134">
        <f t="shared" ref="G155:J155" si="56">G156</f>
        <v>6</v>
      </c>
      <c r="H155" s="134">
        <f t="shared" si="56"/>
        <v>-6</v>
      </c>
      <c r="I155" s="134">
        <f t="shared" si="56"/>
        <v>0</v>
      </c>
      <c r="J155" s="134">
        <f t="shared" si="56"/>
        <v>0</v>
      </c>
    </row>
    <row r="156" spans="1:10" ht="18" customHeight="1" x14ac:dyDescent="0.2">
      <c r="A156" s="69" t="s">
        <v>165</v>
      </c>
      <c r="B156" s="132" t="s">
        <v>142</v>
      </c>
      <c r="C156" s="132" t="s">
        <v>144</v>
      </c>
      <c r="D156" s="132" t="s">
        <v>156</v>
      </c>
      <c r="E156" s="132" t="s">
        <v>166</v>
      </c>
      <c r="F156" s="132"/>
      <c r="G156" s="134">
        <f>G157</f>
        <v>6</v>
      </c>
      <c r="H156" s="134">
        <f>H157</f>
        <v>-6</v>
      </c>
      <c r="I156" s="134">
        <f>G156+H156</f>
        <v>0</v>
      </c>
      <c r="J156" s="134">
        <f>J157</f>
        <v>0</v>
      </c>
    </row>
    <row r="157" spans="1:10" ht="24" customHeight="1" x14ac:dyDescent="0.2">
      <c r="A157" s="70" t="s">
        <v>103</v>
      </c>
      <c r="B157" s="132" t="s">
        <v>142</v>
      </c>
      <c r="C157" s="132" t="s">
        <v>144</v>
      </c>
      <c r="D157" s="132" t="s">
        <v>156</v>
      </c>
      <c r="E157" s="132" t="s">
        <v>166</v>
      </c>
      <c r="F157" s="132" t="s">
        <v>104</v>
      </c>
      <c r="G157" s="134">
        <v>6</v>
      </c>
      <c r="H157" s="134">
        <v>-6</v>
      </c>
      <c r="I157" s="134">
        <f>G157+H157</f>
        <v>0</v>
      </c>
      <c r="J157" s="134"/>
    </row>
    <row r="158" spans="1:10" ht="12.75" x14ac:dyDescent="0.2">
      <c r="A158" s="77" t="s">
        <v>167</v>
      </c>
      <c r="B158" s="132" t="s">
        <v>142</v>
      </c>
      <c r="C158" s="132" t="s">
        <v>42</v>
      </c>
      <c r="D158" s="132" t="s">
        <v>168</v>
      </c>
      <c r="E158" s="132"/>
      <c r="F158" s="132"/>
      <c r="G158" s="134">
        <f t="shared" ref="G158:J160" si="57">G159</f>
        <v>606.9</v>
      </c>
      <c r="H158" s="134">
        <f t="shared" si="57"/>
        <v>-606.9</v>
      </c>
      <c r="I158" s="134">
        <f t="shared" si="57"/>
        <v>0</v>
      </c>
      <c r="J158" s="134">
        <f t="shared" si="57"/>
        <v>0</v>
      </c>
    </row>
    <row r="159" spans="1:10" ht="12.75" x14ac:dyDescent="0.2">
      <c r="A159" s="69" t="s">
        <v>169</v>
      </c>
      <c r="B159" s="132" t="s">
        <v>142</v>
      </c>
      <c r="C159" s="132" t="s">
        <v>42</v>
      </c>
      <c r="D159" s="132" t="s">
        <v>170</v>
      </c>
      <c r="E159" s="132"/>
      <c r="F159" s="132"/>
      <c r="G159" s="134">
        <f t="shared" si="57"/>
        <v>606.9</v>
      </c>
      <c r="H159" s="134">
        <f t="shared" si="57"/>
        <v>-606.9</v>
      </c>
      <c r="I159" s="134">
        <f t="shared" si="57"/>
        <v>0</v>
      </c>
      <c r="J159" s="134">
        <f t="shared" si="57"/>
        <v>0</v>
      </c>
    </row>
    <row r="160" spans="1:10" ht="36" x14ac:dyDescent="0.2">
      <c r="A160" s="69" t="s">
        <v>179</v>
      </c>
      <c r="B160" s="132" t="s">
        <v>142</v>
      </c>
      <c r="C160" s="132" t="s">
        <v>42</v>
      </c>
      <c r="D160" s="132" t="s">
        <v>170</v>
      </c>
      <c r="E160" s="132" t="s">
        <v>180</v>
      </c>
      <c r="F160" s="132"/>
      <c r="G160" s="134">
        <f t="shared" si="57"/>
        <v>606.9</v>
      </c>
      <c r="H160" s="134">
        <f t="shared" si="57"/>
        <v>-606.9</v>
      </c>
      <c r="I160" s="134">
        <f t="shared" si="57"/>
        <v>0</v>
      </c>
      <c r="J160" s="134">
        <f t="shared" si="57"/>
        <v>0</v>
      </c>
    </row>
    <row r="161" spans="1:11" s="19" customFormat="1" ht="12.75" x14ac:dyDescent="0.2">
      <c r="A161" s="78" t="s">
        <v>177</v>
      </c>
      <c r="B161" s="132" t="s">
        <v>142</v>
      </c>
      <c r="C161" s="132" t="s">
        <v>42</v>
      </c>
      <c r="D161" s="132" t="s">
        <v>170</v>
      </c>
      <c r="E161" s="132" t="s">
        <v>180</v>
      </c>
      <c r="F161" s="132" t="s">
        <v>178</v>
      </c>
      <c r="G161" s="134">
        <v>606.9</v>
      </c>
      <c r="H161" s="134">
        <v>-606.9</v>
      </c>
      <c r="I161" s="134">
        <f>G161+H161</f>
        <v>0</v>
      </c>
      <c r="J161" s="134">
        <v>0</v>
      </c>
    </row>
    <row r="162" spans="1:11" s="22" customFormat="1" ht="12.75" x14ac:dyDescent="0.2">
      <c r="A162" s="73" t="s">
        <v>181</v>
      </c>
      <c r="B162" s="132" t="s">
        <v>142</v>
      </c>
      <c r="C162" s="132" t="s">
        <v>114</v>
      </c>
      <c r="D162" s="132"/>
      <c r="E162" s="132"/>
      <c r="F162" s="132"/>
      <c r="G162" s="134">
        <f t="shared" ref="G162:J162" si="58">G163</f>
        <v>400</v>
      </c>
      <c r="H162" s="134">
        <f t="shared" si="58"/>
        <v>600</v>
      </c>
      <c r="I162" s="134">
        <f t="shared" si="58"/>
        <v>1000</v>
      </c>
      <c r="J162" s="134">
        <f t="shared" si="58"/>
        <v>1000</v>
      </c>
      <c r="K162" s="21"/>
    </row>
    <row r="163" spans="1:11" ht="21.75" customHeight="1" x14ac:dyDescent="0.2">
      <c r="A163" s="77" t="s">
        <v>182</v>
      </c>
      <c r="B163" s="132" t="s">
        <v>142</v>
      </c>
      <c r="C163" s="132" t="s">
        <v>114</v>
      </c>
      <c r="D163" s="132" t="s">
        <v>183</v>
      </c>
      <c r="E163" s="132"/>
      <c r="F163" s="132"/>
      <c r="G163" s="134">
        <f t="shared" ref="G163:J163" si="59">G168+G164</f>
        <v>400</v>
      </c>
      <c r="H163" s="134">
        <f t="shared" si="59"/>
        <v>600</v>
      </c>
      <c r="I163" s="134">
        <f t="shared" si="59"/>
        <v>1000</v>
      </c>
      <c r="J163" s="134">
        <f t="shared" si="59"/>
        <v>1000</v>
      </c>
    </row>
    <row r="164" spans="1:11" ht="12.75" x14ac:dyDescent="0.2">
      <c r="A164" s="70" t="s">
        <v>479</v>
      </c>
      <c r="B164" s="132" t="s">
        <v>142</v>
      </c>
      <c r="C164" s="132" t="s">
        <v>114</v>
      </c>
      <c r="D164" s="132" t="s">
        <v>183</v>
      </c>
      <c r="E164" s="132" t="s">
        <v>78</v>
      </c>
      <c r="F164" s="132"/>
      <c r="G164" s="134">
        <f t="shared" ref="G164:J164" si="60">G165</f>
        <v>0</v>
      </c>
      <c r="H164" s="134">
        <f t="shared" si="60"/>
        <v>1000</v>
      </c>
      <c r="I164" s="134">
        <f t="shared" si="60"/>
        <v>1000</v>
      </c>
      <c r="J164" s="134">
        <f t="shared" si="60"/>
        <v>1000</v>
      </c>
    </row>
    <row r="165" spans="1:11" ht="24" x14ac:dyDescent="0.2">
      <c r="A165" s="238" t="s">
        <v>539</v>
      </c>
      <c r="B165" s="132" t="s">
        <v>142</v>
      </c>
      <c r="C165" s="132" t="s">
        <v>114</v>
      </c>
      <c r="D165" s="132" t="s">
        <v>183</v>
      </c>
      <c r="E165" s="132" t="s">
        <v>540</v>
      </c>
      <c r="F165" s="132"/>
      <c r="G165" s="134">
        <f t="shared" ref="G165:J165" si="61">G166+G167</f>
        <v>0</v>
      </c>
      <c r="H165" s="134">
        <f t="shared" si="61"/>
        <v>1000</v>
      </c>
      <c r="I165" s="134">
        <f t="shared" si="61"/>
        <v>1000</v>
      </c>
      <c r="J165" s="134">
        <f t="shared" si="61"/>
        <v>1000</v>
      </c>
    </row>
    <row r="166" spans="1:11" ht="13.5" customHeight="1" x14ac:dyDescent="0.2">
      <c r="A166" s="70" t="s">
        <v>103</v>
      </c>
      <c r="B166" s="132" t="s">
        <v>142</v>
      </c>
      <c r="C166" s="132" t="s">
        <v>114</v>
      </c>
      <c r="D166" s="132" t="s">
        <v>183</v>
      </c>
      <c r="E166" s="132" t="s">
        <v>540</v>
      </c>
      <c r="F166" s="132" t="s">
        <v>104</v>
      </c>
      <c r="G166" s="134"/>
      <c r="H166" s="134">
        <v>300</v>
      </c>
      <c r="I166" s="134">
        <f>G166+H166</f>
        <v>300</v>
      </c>
      <c r="J166" s="134">
        <v>300</v>
      </c>
    </row>
    <row r="167" spans="1:11" ht="29.25" customHeight="1" x14ac:dyDescent="0.2">
      <c r="A167" s="71" t="s">
        <v>186</v>
      </c>
      <c r="B167" s="132" t="s">
        <v>142</v>
      </c>
      <c r="C167" s="132" t="s">
        <v>114</v>
      </c>
      <c r="D167" s="132" t="s">
        <v>183</v>
      </c>
      <c r="E167" s="132" t="s">
        <v>540</v>
      </c>
      <c r="F167" s="132" t="s">
        <v>187</v>
      </c>
      <c r="G167" s="134"/>
      <c r="H167" s="134">
        <v>700</v>
      </c>
      <c r="I167" s="134">
        <f>G167+H167</f>
        <v>700</v>
      </c>
      <c r="J167" s="134">
        <v>700</v>
      </c>
    </row>
    <row r="168" spans="1:11" ht="12.75" x14ac:dyDescent="0.2">
      <c r="A168" s="71" t="s">
        <v>77</v>
      </c>
      <c r="B168" s="132" t="s">
        <v>142</v>
      </c>
      <c r="C168" s="132" t="s">
        <v>114</v>
      </c>
      <c r="D168" s="132" t="s">
        <v>183</v>
      </c>
      <c r="E168" s="132" t="s">
        <v>78</v>
      </c>
      <c r="F168" s="132"/>
      <c r="G168" s="134">
        <f>G169</f>
        <v>400</v>
      </c>
      <c r="H168" s="134">
        <f>H169</f>
        <v>-400</v>
      </c>
      <c r="I168" s="134">
        <f>G168+H168</f>
        <v>0</v>
      </c>
      <c r="J168" s="134">
        <f>J169</f>
        <v>0</v>
      </c>
    </row>
    <row r="169" spans="1:11" ht="24" x14ac:dyDescent="0.2">
      <c r="A169" s="74" t="s">
        <v>184</v>
      </c>
      <c r="B169" s="132" t="s">
        <v>142</v>
      </c>
      <c r="C169" s="132" t="s">
        <v>114</v>
      </c>
      <c r="D169" s="132" t="s">
        <v>183</v>
      </c>
      <c r="E169" s="132" t="s">
        <v>185</v>
      </c>
      <c r="F169" s="132"/>
      <c r="G169" s="134">
        <f t="shared" ref="G169:J169" si="62">G170+G171</f>
        <v>400</v>
      </c>
      <c r="H169" s="134">
        <f t="shared" si="62"/>
        <v>-400</v>
      </c>
      <c r="I169" s="134">
        <f t="shared" si="62"/>
        <v>0</v>
      </c>
      <c r="J169" s="134">
        <f t="shared" si="62"/>
        <v>0</v>
      </c>
    </row>
    <row r="170" spans="1:11" ht="36" x14ac:dyDescent="0.2">
      <c r="A170" s="70" t="s">
        <v>103</v>
      </c>
      <c r="B170" s="132" t="s">
        <v>142</v>
      </c>
      <c r="C170" s="132" t="s">
        <v>114</v>
      </c>
      <c r="D170" s="132" t="s">
        <v>183</v>
      </c>
      <c r="E170" s="132" t="s">
        <v>185</v>
      </c>
      <c r="F170" s="132" t="s">
        <v>104</v>
      </c>
      <c r="G170" s="134">
        <v>100</v>
      </c>
      <c r="H170" s="134">
        <v>-100</v>
      </c>
      <c r="I170" s="134">
        <f>G170+H170</f>
        <v>0</v>
      </c>
      <c r="J170" s="134"/>
    </row>
    <row r="171" spans="1:11" ht="36" x14ac:dyDescent="0.2">
      <c r="A171" s="71" t="s">
        <v>186</v>
      </c>
      <c r="B171" s="132" t="s">
        <v>142</v>
      </c>
      <c r="C171" s="132" t="s">
        <v>114</v>
      </c>
      <c r="D171" s="132" t="s">
        <v>183</v>
      </c>
      <c r="E171" s="132" t="s">
        <v>185</v>
      </c>
      <c r="F171" s="132" t="s">
        <v>187</v>
      </c>
      <c r="G171" s="134">
        <v>300</v>
      </c>
      <c r="H171" s="134">
        <v>-300</v>
      </c>
      <c r="I171" s="134">
        <f>G171+H171</f>
        <v>0</v>
      </c>
      <c r="J171" s="134"/>
    </row>
    <row r="172" spans="1:11" ht="20.25" customHeight="1" x14ac:dyDescent="0.2">
      <c r="A172" s="77" t="s">
        <v>188</v>
      </c>
      <c r="B172" s="132" t="s">
        <v>142</v>
      </c>
      <c r="C172" s="132" t="s">
        <v>156</v>
      </c>
      <c r="D172" s="132"/>
      <c r="E172" s="132"/>
      <c r="F172" s="132"/>
      <c r="G172" s="134">
        <f>G174</f>
        <v>100</v>
      </c>
      <c r="H172" s="134">
        <f>H174</f>
        <v>100</v>
      </c>
      <c r="I172" s="134">
        <f>G172+H172</f>
        <v>200</v>
      </c>
      <c r="J172" s="134">
        <f>J174</f>
        <v>200</v>
      </c>
    </row>
    <row r="173" spans="1:11" ht="22.5" customHeight="1" x14ac:dyDescent="0.2">
      <c r="A173" s="77" t="s">
        <v>189</v>
      </c>
      <c r="B173" s="132" t="s">
        <v>142</v>
      </c>
      <c r="C173" s="132" t="s">
        <v>156</v>
      </c>
      <c r="D173" s="132" t="s">
        <v>144</v>
      </c>
      <c r="E173" s="132"/>
      <c r="F173" s="132"/>
      <c r="G173" s="134">
        <f>G174</f>
        <v>100</v>
      </c>
      <c r="H173" s="134">
        <f>H174</f>
        <v>100</v>
      </c>
      <c r="I173" s="134">
        <f>G173+H173</f>
        <v>200</v>
      </c>
      <c r="J173" s="134">
        <f>J174</f>
        <v>200</v>
      </c>
    </row>
    <row r="174" spans="1:11" ht="24" hidden="1" customHeight="1" x14ac:dyDescent="0.2">
      <c r="A174" s="77" t="s">
        <v>190</v>
      </c>
      <c r="B174" s="132" t="s">
        <v>142</v>
      </c>
      <c r="C174" s="132" t="s">
        <v>156</v>
      </c>
      <c r="D174" s="132" t="s">
        <v>144</v>
      </c>
      <c r="E174" s="132" t="s">
        <v>191</v>
      </c>
      <c r="F174" s="132"/>
      <c r="G174" s="134">
        <f>G175</f>
        <v>100</v>
      </c>
      <c r="H174" s="134">
        <f>H175</f>
        <v>100</v>
      </c>
      <c r="I174" s="134">
        <f>G174+H174</f>
        <v>200</v>
      </c>
      <c r="J174" s="134">
        <f>J175</f>
        <v>200</v>
      </c>
    </row>
    <row r="175" spans="1:11" ht="22.5" hidden="1" customHeight="1" x14ac:dyDescent="0.2">
      <c r="A175" s="77" t="s">
        <v>192</v>
      </c>
      <c r="B175" s="132" t="s">
        <v>142</v>
      </c>
      <c r="C175" s="132" t="s">
        <v>156</v>
      </c>
      <c r="D175" s="132" t="s">
        <v>144</v>
      </c>
      <c r="E175" s="132" t="s">
        <v>193</v>
      </c>
      <c r="F175" s="132"/>
      <c r="G175" s="134">
        <f t="shared" ref="G175:J175" si="63">G176</f>
        <v>100</v>
      </c>
      <c r="H175" s="134">
        <f t="shared" si="63"/>
        <v>100</v>
      </c>
      <c r="I175" s="134">
        <f t="shared" si="63"/>
        <v>200</v>
      </c>
      <c r="J175" s="134">
        <f t="shared" si="63"/>
        <v>200</v>
      </c>
    </row>
    <row r="176" spans="1:11" ht="17.25" hidden="1" customHeight="1" x14ac:dyDescent="0.2">
      <c r="A176" s="71" t="s">
        <v>194</v>
      </c>
      <c r="B176" s="132" t="s">
        <v>142</v>
      </c>
      <c r="C176" s="132" t="s">
        <v>156</v>
      </c>
      <c r="D176" s="132" t="s">
        <v>144</v>
      </c>
      <c r="E176" s="132" t="s">
        <v>193</v>
      </c>
      <c r="F176" s="132" t="s">
        <v>195</v>
      </c>
      <c r="G176" s="134">
        <v>100</v>
      </c>
      <c r="H176" s="134">
        <v>100</v>
      </c>
      <c r="I176" s="134">
        <f>G176+H176</f>
        <v>200</v>
      </c>
      <c r="J176" s="134">
        <v>200</v>
      </c>
    </row>
    <row r="177" spans="1:10" ht="12.75" x14ac:dyDescent="0.2">
      <c r="A177" s="71" t="s">
        <v>474</v>
      </c>
      <c r="B177" s="132" t="s">
        <v>142</v>
      </c>
      <c r="C177" s="132"/>
      <c r="D177" s="132"/>
      <c r="E177" s="132"/>
      <c r="F177" s="132"/>
      <c r="G177" s="134">
        <f t="shared" ref="G177:J177" si="64">G178+G184</f>
        <v>34898.399999999994</v>
      </c>
      <c r="H177" s="134">
        <f t="shared" si="64"/>
        <v>-4226.7799999999988</v>
      </c>
      <c r="I177" s="134">
        <f t="shared" si="64"/>
        <v>30671.619999999995</v>
      </c>
      <c r="J177" s="134">
        <f t="shared" si="64"/>
        <v>30671.62</v>
      </c>
    </row>
    <row r="178" spans="1:10" ht="12.75" x14ac:dyDescent="0.2">
      <c r="A178" s="77" t="s">
        <v>167</v>
      </c>
      <c r="B178" s="132" t="s">
        <v>142</v>
      </c>
      <c r="C178" s="132" t="s">
        <v>42</v>
      </c>
      <c r="D178" s="132" t="s">
        <v>168</v>
      </c>
      <c r="E178" s="132"/>
      <c r="F178" s="132"/>
      <c r="G178" s="134">
        <f t="shared" ref="G178:J182" si="65">G179</f>
        <v>0</v>
      </c>
      <c r="H178" s="134">
        <f t="shared" si="65"/>
        <v>505.5</v>
      </c>
      <c r="I178" s="134">
        <f t="shared" si="65"/>
        <v>505.5</v>
      </c>
      <c r="J178" s="134">
        <f t="shared" si="65"/>
        <v>505.5</v>
      </c>
    </row>
    <row r="179" spans="1:10" ht="12.75" x14ac:dyDescent="0.2">
      <c r="A179" s="69" t="s">
        <v>169</v>
      </c>
      <c r="B179" s="132" t="s">
        <v>142</v>
      </c>
      <c r="C179" s="132" t="s">
        <v>42</v>
      </c>
      <c r="D179" s="132" t="s">
        <v>170</v>
      </c>
      <c r="E179" s="132"/>
      <c r="F179" s="132"/>
      <c r="G179" s="134">
        <f t="shared" si="65"/>
        <v>0</v>
      </c>
      <c r="H179" s="134">
        <f t="shared" si="65"/>
        <v>505.5</v>
      </c>
      <c r="I179" s="134">
        <f t="shared" si="65"/>
        <v>505.5</v>
      </c>
      <c r="J179" s="134">
        <f t="shared" si="65"/>
        <v>505.5</v>
      </c>
    </row>
    <row r="180" spans="1:10" ht="36" x14ac:dyDescent="0.2">
      <c r="A180" s="84" t="s">
        <v>171</v>
      </c>
      <c r="B180" s="132" t="s">
        <v>142</v>
      </c>
      <c r="C180" s="132" t="s">
        <v>42</v>
      </c>
      <c r="D180" s="132" t="s">
        <v>170</v>
      </c>
      <c r="E180" s="132" t="s">
        <v>172</v>
      </c>
      <c r="F180" s="132"/>
      <c r="G180" s="134">
        <f t="shared" si="65"/>
        <v>0</v>
      </c>
      <c r="H180" s="134">
        <f t="shared" si="65"/>
        <v>505.5</v>
      </c>
      <c r="I180" s="134">
        <f t="shared" si="65"/>
        <v>505.5</v>
      </c>
      <c r="J180" s="134">
        <f t="shared" si="65"/>
        <v>505.5</v>
      </c>
    </row>
    <row r="181" spans="1:10" ht="60" x14ac:dyDescent="0.2">
      <c r="A181" s="84" t="s">
        <v>173</v>
      </c>
      <c r="B181" s="132" t="s">
        <v>142</v>
      </c>
      <c r="C181" s="132" t="s">
        <v>42</v>
      </c>
      <c r="D181" s="132" t="s">
        <v>170</v>
      </c>
      <c r="E181" s="132" t="s">
        <v>174</v>
      </c>
      <c r="F181" s="132"/>
      <c r="G181" s="134">
        <f t="shared" si="65"/>
        <v>0</v>
      </c>
      <c r="H181" s="134">
        <f t="shared" si="65"/>
        <v>505.5</v>
      </c>
      <c r="I181" s="134">
        <f t="shared" si="65"/>
        <v>505.5</v>
      </c>
      <c r="J181" s="134">
        <f t="shared" si="65"/>
        <v>505.5</v>
      </c>
    </row>
    <row r="182" spans="1:10" ht="102.75" customHeight="1" x14ac:dyDescent="0.2">
      <c r="A182" s="239" t="s">
        <v>175</v>
      </c>
      <c r="B182" s="132" t="s">
        <v>142</v>
      </c>
      <c r="C182" s="132" t="s">
        <v>42</v>
      </c>
      <c r="D182" s="132" t="s">
        <v>170</v>
      </c>
      <c r="E182" s="132" t="s">
        <v>176</v>
      </c>
      <c r="F182" s="132"/>
      <c r="G182" s="134">
        <f t="shared" si="65"/>
        <v>0</v>
      </c>
      <c r="H182" s="134">
        <f t="shared" si="65"/>
        <v>505.5</v>
      </c>
      <c r="I182" s="134">
        <f t="shared" si="65"/>
        <v>505.5</v>
      </c>
      <c r="J182" s="134">
        <f t="shared" si="65"/>
        <v>505.5</v>
      </c>
    </row>
    <row r="183" spans="1:10" ht="12.75" x14ac:dyDescent="0.2">
      <c r="A183" s="78" t="s">
        <v>177</v>
      </c>
      <c r="B183" s="132" t="s">
        <v>142</v>
      </c>
      <c r="C183" s="132" t="s">
        <v>42</v>
      </c>
      <c r="D183" s="132" t="s">
        <v>170</v>
      </c>
      <c r="E183" s="132" t="s">
        <v>176</v>
      </c>
      <c r="F183" s="132" t="s">
        <v>178</v>
      </c>
      <c r="G183" s="134"/>
      <c r="H183" s="134">
        <v>505.5</v>
      </c>
      <c r="I183" s="134">
        <f>G183+H183</f>
        <v>505.5</v>
      </c>
      <c r="J183" s="134">
        <v>505.5</v>
      </c>
    </row>
    <row r="184" spans="1:10" ht="36" x14ac:dyDescent="0.2">
      <c r="A184" s="77" t="s">
        <v>196</v>
      </c>
      <c r="B184" s="132" t="s">
        <v>142</v>
      </c>
      <c r="C184" s="132" t="s">
        <v>197</v>
      </c>
      <c r="D184" s="132" t="s">
        <v>168</v>
      </c>
      <c r="E184" s="132"/>
      <c r="F184" s="132"/>
      <c r="G184" s="134">
        <f t="shared" ref="G184:J184" si="66">G185+G195</f>
        <v>34898.399999999994</v>
      </c>
      <c r="H184" s="134">
        <f t="shared" si="66"/>
        <v>-4732.2799999999988</v>
      </c>
      <c r="I184" s="134">
        <f t="shared" si="66"/>
        <v>30166.119999999995</v>
      </c>
      <c r="J184" s="134">
        <f t="shared" si="66"/>
        <v>30166.12</v>
      </c>
    </row>
    <row r="185" spans="1:10" ht="36" x14ac:dyDescent="0.2">
      <c r="A185" s="77" t="s">
        <v>198</v>
      </c>
      <c r="B185" s="132" t="s">
        <v>142</v>
      </c>
      <c r="C185" s="132" t="s">
        <v>197</v>
      </c>
      <c r="D185" s="132" t="s">
        <v>144</v>
      </c>
      <c r="E185" s="132"/>
      <c r="F185" s="132"/>
      <c r="G185" s="134">
        <f t="shared" ref="G185:J185" si="67">G190+G186</f>
        <v>34898.399999999994</v>
      </c>
      <c r="H185" s="134">
        <f t="shared" si="67"/>
        <v>-4732.2799999999988</v>
      </c>
      <c r="I185" s="134">
        <f t="shared" si="67"/>
        <v>30166.119999999995</v>
      </c>
      <c r="J185" s="134">
        <f t="shared" si="67"/>
        <v>30166.12</v>
      </c>
    </row>
    <row r="186" spans="1:10" ht="36" x14ac:dyDescent="0.2">
      <c r="A186" s="84" t="s">
        <v>171</v>
      </c>
      <c r="B186" s="132" t="s">
        <v>142</v>
      </c>
      <c r="C186" s="132" t="s">
        <v>197</v>
      </c>
      <c r="D186" s="132" t="s">
        <v>144</v>
      </c>
      <c r="E186" s="132" t="s">
        <v>174</v>
      </c>
      <c r="F186" s="132"/>
      <c r="G186" s="134">
        <f t="shared" ref="G186:J188" si="68">G187</f>
        <v>0</v>
      </c>
      <c r="H186" s="134">
        <f t="shared" si="68"/>
        <v>9309</v>
      </c>
      <c r="I186" s="134">
        <f t="shared" si="68"/>
        <v>9309</v>
      </c>
      <c r="J186" s="134">
        <f t="shared" si="68"/>
        <v>9309</v>
      </c>
    </row>
    <row r="187" spans="1:10" ht="56.25" hidden="1" customHeight="1" x14ac:dyDescent="0.2">
      <c r="A187" s="239" t="s">
        <v>199</v>
      </c>
      <c r="B187" s="161" t="s">
        <v>142</v>
      </c>
      <c r="C187" s="161" t="s">
        <v>197</v>
      </c>
      <c r="D187" s="161" t="s">
        <v>144</v>
      </c>
      <c r="E187" s="161" t="s">
        <v>200</v>
      </c>
      <c r="F187" s="161"/>
      <c r="G187" s="134">
        <f t="shared" si="68"/>
        <v>0</v>
      </c>
      <c r="H187" s="134">
        <f t="shared" si="68"/>
        <v>9309</v>
      </c>
      <c r="I187" s="134">
        <f t="shared" si="68"/>
        <v>9309</v>
      </c>
      <c r="J187" s="134">
        <f t="shared" si="68"/>
        <v>9309</v>
      </c>
    </row>
    <row r="188" spans="1:10" ht="22.5" hidden="1" customHeight="1" x14ac:dyDescent="0.2">
      <c r="A188" s="239" t="s">
        <v>201</v>
      </c>
      <c r="B188" s="161" t="s">
        <v>142</v>
      </c>
      <c r="C188" s="161" t="s">
        <v>197</v>
      </c>
      <c r="D188" s="161" t="s">
        <v>144</v>
      </c>
      <c r="E188" s="161" t="s">
        <v>202</v>
      </c>
      <c r="F188" s="161"/>
      <c r="G188" s="134">
        <f t="shared" si="68"/>
        <v>0</v>
      </c>
      <c r="H188" s="134">
        <f t="shared" si="68"/>
        <v>9309</v>
      </c>
      <c r="I188" s="134">
        <f t="shared" si="68"/>
        <v>9309</v>
      </c>
      <c r="J188" s="134">
        <f t="shared" si="68"/>
        <v>9309</v>
      </c>
    </row>
    <row r="189" spans="1:10" ht="24" x14ac:dyDescent="0.2">
      <c r="A189" s="70" t="s">
        <v>203</v>
      </c>
      <c r="B189" s="161" t="s">
        <v>142</v>
      </c>
      <c r="C189" s="161" t="s">
        <v>197</v>
      </c>
      <c r="D189" s="161" t="s">
        <v>144</v>
      </c>
      <c r="E189" s="161" t="s">
        <v>202</v>
      </c>
      <c r="F189" s="161" t="s">
        <v>204</v>
      </c>
      <c r="G189" s="134"/>
      <c r="H189" s="134">
        <v>9309</v>
      </c>
      <c r="I189" s="134">
        <f>G189+H189</f>
        <v>9309</v>
      </c>
      <c r="J189" s="134">
        <v>9309</v>
      </c>
    </row>
    <row r="190" spans="1:10" ht="12.75" x14ac:dyDescent="0.2">
      <c r="A190" s="69" t="s">
        <v>205</v>
      </c>
      <c r="B190" s="132" t="s">
        <v>142</v>
      </c>
      <c r="C190" s="132" t="s">
        <v>197</v>
      </c>
      <c r="D190" s="132" t="s">
        <v>144</v>
      </c>
      <c r="E190" s="132" t="s">
        <v>206</v>
      </c>
      <c r="F190" s="132"/>
      <c r="G190" s="134">
        <f>G191+G193</f>
        <v>34898.399999999994</v>
      </c>
      <c r="H190" s="134">
        <f>H191+H193</f>
        <v>-14041.279999999999</v>
      </c>
      <c r="I190" s="134">
        <f>G190+H190</f>
        <v>20857.119999999995</v>
      </c>
      <c r="J190" s="134">
        <f>J191+J193</f>
        <v>20857.12</v>
      </c>
    </row>
    <row r="191" spans="1:10" ht="36" x14ac:dyDescent="0.2">
      <c r="A191" s="69" t="s">
        <v>207</v>
      </c>
      <c r="B191" s="132" t="s">
        <v>142</v>
      </c>
      <c r="C191" s="132" t="s">
        <v>197</v>
      </c>
      <c r="D191" s="132" t="s">
        <v>144</v>
      </c>
      <c r="E191" s="132" t="s">
        <v>208</v>
      </c>
      <c r="F191" s="132"/>
      <c r="G191" s="134">
        <f t="shared" ref="G191:J191" si="69">G192</f>
        <v>9466.2999999999993</v>
      </c>
      <c r="H191" s="134">
        <f t="shared" si="69"/>
        <v>-9466.2999999999993</v>
      </c>
      <c r="I191" s="134">
        <f t="shared" si="69"/>
        <v>0</v>
      </c>
      <c r="J191" s="134">
        <f t="shared" si="69"/>
        <v>0</v>
      </c>
    </row>
    <row r="192" spans="1:10" ht="18.75" customHeight="1" x14ac:dyDescent="0.2">
      <c r="A192" s="71" t="s">
        <v>209</v>
      </c>
      <c r="B192" s="132" t="s">
        <v>142</v>
      </c>
      <c r="C192" s="132" t="s">
        <v>197</v>
      </c>
      <c r="D192" s="132" t="s">
        <v>144</v>
      </c>
      <c r="E192" s="132" t="s">
        <v>208</v>
      </c>
      <c r="F192" s="132" t="s">
        <v>204</v>
      </c>
      <c r="G192" s="134">
        <v>9466.2999999999993</v>
      </c>
      <c r="H192" s="134">
        <v>-9466.2999999999993</v>
      </c>
      <c r="I192" s="134">
        <f>G192+H192</f>
        <v>0</v>
      </c>
      <c r="J192" s="134"/>
    </row>
    <row r="193" spans="1:10" ht="23.25" customHeight="1" x14ac:dyDescent="0.2">
      <c r="A193" s="69" t="s">
        <v>210</v>
      </c>
      <c r="B193" s="132" t="s">
        <v>142</v>
      </c>
      <c r="C193" s="132" t="s">
        <v>197</v>
      </c>
      <c r="D193" s="132" t="s">
        <v>144</v>
      </c>
      <c r="E193" s="132" t="s">
        <v>211</v>
      </c>
      <c r="F193" s="132"/>
      <c r="G193" s="134">
        <f t="shared" ref="G193:J193" si="70">G194</f>
        <v>25432.1</v>
      </c>
      <c r="H193" s="134">
        <f t="shared" si="70"/>
        <v>-4574.9799999999996</v>
      </c>
      <c r="I193" s="134">
        <f t="shared" si="70"/>
        <v>20857.12</v>
      </c>
      <c r="J193" s="134">
        <f t="shared" si="70"/>
        <v>20857.12</v>
      </c>
    </row>
    <row r="194" spans="1:10" ht="21" customHeight="1" x14ac:dyDescent="0.2">
      <c r="A194" s="71" t="s">
        <v>209</v>
      </c>
      <c r="B194" s="132" t="s">
        <v>142</v>
      </c>
      <c r="C194" s="132" t="s">
        <v>197</v>
      </c>
      <c r="D194" s="132" t="s">
        <v>144</v>
      </c>
      <c r="E194" s="132" t="s">
        <v>211</v>
      </c>
      <c r="F194" s="132" t="s">
        <v>204</v>
      </c>
      <c r="G194" s="135">
        <v>25432.1</v>
      </c>
      <c r="H194" s="135">
        <v>-4574.9799999999996</v>
      </c>
      <c r="I194" s="134">
        <f>G194+H194</f>
        <v>20857.12</v>
      </c>
      <c r="J194" s="135">
        <v>20857.12</v>
      </c>
    </row>
    <row r="195" spans="1:10" ht="24" hidden="1" x14ac:dyDescent="0.2">
      <c r="A195" s="240" t="s">
        <v>574</v>
      </c>
      <c r="B195" s="132" t="s">
        <v>142</v>
      </c>
      <c r="C195" s="132" t="s">
        <v>197</v>
      </c>
      <c r="D195" s="132" t="s">
        <v>170</v>
      </c>
      <c r="E195" s="132"/>
      <c r="F195" s="132"/>
      <c r="G195" s="134">
        <f t="shared" ref="G195:J196" si="71">G196</f>
        <v>0</v>
      </c>
      <c r="H195" s="134">
        <f t="shared" si="71"/>
        <v>0</v>
      </c>
      <c r="I195" s="134">
        <f t="shared" si="71"/>
        <v>0</v>
      </c>
      <c r="J195" s="134">
        <f t="shared" si="71"/>
        <v>0</v>
      </c>
    </row>
    <row r="196" spans="1:10" ht="21" hidden="1" customHeight="1" x14ac:dyDescent="0.2">
      <c r="A196" s="71" t="s">
        <v>577</v>
      </c>
      <c r="B196" s="132" t="s">
        <v>142</v>
      </c>
      <c r="C196" s="132" t="s">
        <v>197</v>
      </c>
      <c r="D196" s="132" t="s">
        <v>170</v>
      </c>
      <c r="E196" s="132" t="s">
        <v>575</v>
      </c>
      <c r="F196" s="132"/>
      <c r="G196" s="134">
        <f t="shared" si="71"/>
        <v>0</v>
      </c>
      <c r="H196" s="134">
        <f t="shared" si="71"/>
        <v>0</v>
      </c>
      <c r="I196" s="134">
        <f t="shared" si="71"/>
        <v>0</v>
      </c>
      <c r="J196" s="134">
        <f t="shared" si="71"/>
        <v>0</v>
      </c>
    </row>
    <row r="197" spans="1:10" ht="12.75" hidden="1" x14ac:dyDescent="0.2">
      <c r="A197" s="71" t="s">
        <v>578</v>
      </c>
      <c r="B197" s="132" t="s">
        <v>142</v>
      </c>
      <c r="C197" s="132" t="s">
        <v>197</v>
      </c>
      <c r="D197" s="132" t="s">
        <v>170</v>
      </c>
      <c r="E197" s="132" t="s">
        <v>575</v>
      </c>
      <c r="F197" s="132" t="s">
        <v>576</v>
      </c>
      <c r="G197" s="135"/>
      <c r="H197" s="135"/>
      <c r="I197" s="134">
        <f>G197+H197</f>
        <v>0</v>
      </c>
      <c r="J197" s="135"/>
    </row>
    <row r="198" spans="1:10" ht="24" x14ac:dyDescent="0.2">
      <c r="A198" s="68" t="s">
        <v>212</v>
      </c>
      <c r="B198" s="147" t="s">
        <v>213</v>
      </c>
      <c r="C198" s="147"/>
      <c r="D198" s="147"/>
      <c r="E198" s="147"/>
      <c r="F198" s="147"/>
      <c r="G198" s="157">
        <f>G199+G304+G324+G347+G377+G419+G450+G477+G428</f>
        <v>43316.829999999994</v>
      </c>
      <c r="H198" s="157">
        <f>H199+H304+H324+H347+H377+H419+H450+H477+H428</f>
        <v>-8066.9269999999979</v>
      </c>
      <c r="I198" s="157">
        <f>I199+I304+I324+I347+I377+I419+I450+I477+I428</f>
        <v>35249.903000000006</v>
      </c>
      <c r="J198" s="157">
        <f>J199+J304+J324+J347+J377+J419+J450+J477+J428</f>
        <v>34049.183000000005</v>
      </c>
    </row>
    <row r="199" spans="1:10" ht="12.75" x14ac:dyDescent="0.2">
      <c r="A199" s="73" t="s">
        <v>214</v>
      </c>
      <c r="B199" s="132" t="s">
        <v>213</v>
      </c>
      <c r="C199" s="132" t="s">
        <v>144</v>
      </c>
      <c r="D199" s="132"/>
      <c r="E199" s="132"/>
      <c r="F199" s="132"/>
      <c r="G199" s="134">
        <f t="shared" ref="G199:J199" si="72">G200+G204+G214+G250+G244</f>
        <v>22628.26</v>
      </c>
      <c r="H199" s="134">
        <f t="shared" si="72"/>
        <v>-11092.286999999998</v>
      </c>
      <c r="I199" s="134">
        <f t="shared" si="72"/>
        <v>11535.973000000002</v>
      </c>
      <c r="J199" s="134">
        <f t="shared" si="72"/>
        <v>11501.043000000001</v>
      </c>
    </row>
    <row r="200" spans="1:10" ht="43.5" customHeight="1" x14ac:dyDescent="0.2">
      <c r="A200" s="73" t="s">
        <v>215</v>
      </c>
      <c r="B200" s="132" t="s">
        <v>213</v>
      </c>
      <c r="C200" s="132" t="s">
        <v>144</v>
      </c>
      <c r="D200" s="132" t="s">
        <v>42</v>
      </c>
      <c r="E200" s="132"/>
      <c r="F200" s="132"/>
      <c r="G200" s="159">
        <f t="shared" ref="G200:J202" si="73">G201</f>
        <v>1264.54</v>
      </c>
      <c r="H200" s="159">
        <f t="shared" si="73"/>
        <v>-1264.54</v>
      </c>
      <c r="I200" s="134">
        <f>G200+H200</f>
        <v>0</v>
      </c>
      <c r="J200" s="159">
        <f t="shared" si="73"/>
        <v>0</v>
      </c>
    </row>
    <row r="201" spans="1:10" ht="29.25" customHeight="1" x14ac:dyDescent="0.2">
      <c r="A201" s="73" t="s">
        <v>163</v>
      </c>
      <c r="B201" s="132" t="s">
        <v>213</v>
      </c>
      <c r="C201" s="132" t="s">
        <v>144</v>
      </c>
      <c r="D201" s="132" t="s">
        <v>42</v>
      </c>
      <c r="E201" s="132" t="s">
        <v>94</v>
      </c>
      <c r="F201" s="132"/>
      <c r="G201" s="159">
        <f t="shared" si="73"/>
        <v>1264.54</v>
      </c>
      <c r="H201" s="159">
        <f t="shared" si="73"/>
        <v>-1264.54</v>
      </c>
      <c r="I201" s="134">
        <f>G201+H201</f>
        <v>0</v>
      </c>
      <c r="J201" s="159">
        <f t="shared" si="73"/>
        <v>0</v>
      </c>
    </row>
    <row r="202" spans="1:10" ht="20.25" customHeight="1" x14ac:dyDescent="0.2">
      <c r="A202" s="73" t="s">
        <v>216</v>
      </c>
      <c r="B202" s="132" t="s">
        <v>213</v>
      </c>
      <c r="C202" s="132" t="s">
        <v>144</v>
      </c>
      <c r="D202" s="132" t="s">
        <v>42</v>
      </c>
      <c r="E202" s="132" t="s">
        <v>217</v>
      </c>
      <c r="F202" s="132"/>
      <c r="G202" s="134">
        <f t="shared" si="73"/>
        <v>1264.54</v>
      </c>
      <c r="H202" s="134">
        <f t="shared" si="73"/>
        <v>-1264.54</v>
      </c>
      <c r="I202" s="134">
        <f t="shared" si="73"/>
        <v>0</v>
      </c>
      <c r="J202" s="134">
        <f t="shared" si="73"/>
        <v>0</v>
      </c>
    </row>
    <row r="203" spans="1:10" ht="30" customHeight="1" x14ac:dyDescent="0.2">
      <c r="A203" s="75" t="s">
        <v>97</v>
      </c>
      <c r="B203" s="132" t="s">
        <v>213</v>
      </c>
      <c r="C203" s="132" t="s">
        <v>144</v>
      </c>
      <c r="D203" s="132" t="s">
        <v>42</v>
      </c>
      <c r="E203" s="132" t="s">
        <v>217</v>
      </c>
      <c r="F203" s="132" t="s">
        <v>98</v>
      </c>
      <c r="G203" s="159">
        <v>1264.54</v>
      </c>
      <c r="H203" s="159">
        <v>-1264.54</v>
      </c>
      <c r="I203" s="134">
        <f>G203+H203</f>
        <v>0</v>
      </c>
      <c r="J203" s="159"/>
    </row>
    <row r="204" spans="1:10" ht="23.25" customHeight="1" x14ac:dyDescent="0.2">
      <c r="A204" s="73" t="s">
        <v>218</v>
      </c>
      <c r="B204" s="132" t="s">
        <v>213</v>
      </c>
      <c r="C204" s="132" t="s">
        <v>144</v>
      </c>
      <c r="D204" s="132" t="s">
        <v>170</v>
      </c>
      <c r="E204" s="132"/>
      <c r="F204" s="132"/>
      <c r="G204" s="159">
        <f>G205</f>
        <v>520.75</v>
      </c>
      <c r="H204" s="159">
        <f>H205</f>
        <v>-485.82</v>
      </c>
      <c r="I204" s="134">
        <f>G204+H204</f>
        <v>34.930000000000007</v>
      </c>
      <c r="J204" s="159">
        <f>J205</f>
        <v>0</v>
      </c>
    </row>
    <row r="205" spans="1:10" ht="24" customHeight="1" x14ac:dyDescent="0.2">
      <c r="A205" s="73" t="s">
        <v>163</v>
      </c>
      <c r="B205" s="132" t="s">
        <v>213</v>
      </c>
      <c r="C205" s="132" t="s">
        <v>144</v>
      </c>
      <c r="D205" s="132" t="s">
        <v>170</v>
      </c>
      <c r="E205" s="132" t="s">
        <v>94</v>
      </c>
      <c r="F205" s="132"/>
      <c r="G205" s="159">
        <f t="shared" ref="G205:J205" si="74">G208+G212+G206</f>
        <v>520.75</v>
      </c>
      <c r="H205" s="159">
        <f t="shared" si="74"/>
        <v>-485.82</v>
      </c>
      <c r="I205" s="159">
        <f t="shared" si="74"/>
        <v>34.93</v>
      </c>
      <c r="J205" s="159">
        <f t="shared" si="74"/>
        <v>0</v>
      </c>
    </row>
    <row r="206" spans="1:10" s="3" customFormat="1" ht="41.25" hidden="1" customHeight="1" x14ac:dyDescent="0.2">
      <c r="A206" s="79" t="s">
        <v>219</v>
      </c>
      <c r="B206" s="160">
        <v>800</v>
      </c>
      <c r="C206" s="161" t="s">
        <v>144</v>
      </c>
      <c r="D206" s="161" t="s">
        <v>170</v>
      </c>
      <c r="E206" s="161" t="s">
        <v>220</v>
      </c>
      <c r="F206" s="161"/>
      <c r="G206" s="159">
        <f t="shared" ref="G206:J206" si="75">G207</f>
        <v>0</v>
      </c>
      <c r="H206" s="159">
        <f t="shared" si="75"/>
        <v>0</v>
      </c>
      <c r="I206" s="159">
        <f t="shared" si="75"/>
        <v>0</v>
      </c>
      <c r="J206" s="159">
        <f t="shared" si="75"/>
        <v>0</v>
      </c>
    </row>
    <row r="207" spans="1:10" ht="36" hidden="1" x14ac:dyDescent="0.2">
      <c r="A207" s="75" t="s">
        <v>97</v>
      </c>
      <c r="B207" s="160">
        <v>800</v>
      </c>
      <c r="C207" s="161" t="s">
        <v>144</v>
      </c>
      <c r="D207" s="161" t="s">
        <v>170</v>
      </c>
      <c r="E207" s="161" t="s">
        <v>220</v>
      </c>
      <c r="F207" s="161" t="s">
        <v>98</v>
      </c>
      <c r="G207" s="159"/>
      <c r="H207" s="159"/>
      <c r="I207" s="134">
        <f>G207+H207</f>
        <v>0</v>
      </c>
      <c r="J207" s="159"/>
    </row>
    <row r="208" spans="1:10" ht="12.75" x14ac:dyDescent="0.2">
      <c r="A208" s="73" t="s">
        <v>95</v>
      </c>
      <c r="B208" s="132" t="s">
        <v>213</v>
      </c>
      <c r="C208" s="132" t="s">
        <v>144</v>
      </c>
      <c r="D208" s="132" t="s">
        <v>170</v>
      </c>
      <c r="E208" s="132" t="s">
        <v>96</v>
      </c>
      <c r="F208" s="132"/>
      <c r="G208" s="134">
        <f t="shared" ref="G208:J208" si="76">G209+G210+G211</f>
        <v>520.75</v>
      </c>
      <c r="H208" s="134">
        <f t="shared" si="76"/>
        <v>-485.82</v>
      </c>
      <c r="I208" s="134">
        <f t="shared" si="76"/>
        <v>34.93</v>
      </c>
      <c r="J208" s="134">
        <f t="shared" si="76"/>
        <v>0</v>
      </c>
    </row>
    <row r="209" spans="1:10" ht="36" x14ac:dyDescent="0.2">
      <c r="A209" s="75" t="s">
        <v>97</v>
      </c>
      <c r="B209" s="132" t="s">
        <v>213</v>
      </c>
      <c r="C209" s="132" t="s">
        <v>144</v>
      </c>
      <c r="D209" s="132" t="s">
        <v>170</v>
      </c>
      <c r="E209" s="132" t="s">
        <v>96</v>
      </c>
      <c r="F209" s="132" t="s">
        <v>98</v>
      </c>
      <c r="G209" s="159">
        <v>520.75</v>
      </c>
      <c r="H209" s="159">
        <v>-520.75</v>
      </c>
      <c r="I209" s="134">
        <f>G209+H209</f>
        <v>0</v>
      </c>
      <c r="J209" s="159"/>
    </row>
    <row r="210" spans="1:10" ht="32.25" hidden="1" customHeight="1" x14ac:dyDescent="0.2">
      <c r="A210" s="70" t="s">
        <v>101</v>
      </c>
      <c r="B210" s="132" t="s">
        <v>213</v>
      </c>
      <c r="C210" s="132" t="s">
        <v>144</v>
      </c>
      <c r="D210" s="132" t="s">
        <v>170</v>
      </c>
      <c r="E210" s="132" t="s">
        <v>96</v>
      </c>
      <c r="F210" s="132" t="s">
        <v>102</v>
      </c>
      <c r="G210" s="159"/>
      <c r="H210" s="159">
        <v>34.93</v>
      </c>
      <c r="I210" s="134">
        <f>G210+H210</f>
        <v>34.93</v>
      </c>
      <c r="J210" s="159"/>
    </row>
    <row r="211" spans="1:10" ht="32.25" hidden="1" customHeight="1" x14ac:dyDescent="0.2">
      <c r="A211" s="70" t="s">
        <v>103</v>
      </c>
      <c r="B211" s="132" t="s">
        <v>213</v>
      </c>
      <c r="C211" s="132" t="s">
        <v>144</v>
      </c>
      <c r="D211" s="132" t="s">
        <v>170</v>
      </c>
      <c r="E211" s="132" t="s">
        <v>96</v>
      </c>
      <c r="F211" s="132" t="s">
        <v>104</v>
      </c>
      <c r="G211" s="159"/>
      <c r="H211" s="159"/>
      <c r="I211" s="134">
        <f>G211+H211</f>
        <v>0</v>
      </c>
      <c r="J211" s="159"/>
    </row>
    <row r="212" spans="1:10" ht="33.75" hidden="1" customHeight="1" x14ac:dyDescent="0.2">
      <c r="A212" s="73" t="s">
        <v>221</v>
      </c>
      <c r="B212" s="132" t="s">
        <v>213</v>
      </c>
      <c r="C212" s="132" t="s">
        <v>144</v>
      </c>
      <c r="D212" s="132" t="s">
        <v>170</v>
      </c>
      <c r="E212" s="132" t="s">
        <v>222</v>
      </c>
      <c r="F212" s="132"/>
      <c r="G212" s="134">
        <f t="shared" ref="G212:J212" si="77">G213</f>
        <v>0</v>
      </c>
      <c r="H212" s="134">
        <f t="shared" si="77"/>
        <v>0</v>
      </c>
      <c r="I212" s="134">
        <f t="shared" si="77"/>
        <v>0</v>
      </c>
      <c r="J212" s="134">
        <f t="shared" si="77"/>
        <v>0</v>
      </c>
    </row>
    <row r="213" spans="1:10" ht="16.5" hidden="1" customHeight="1" x14ac:dyDescent="0.2">
      <c r="A213" s="75" t="s">
        <v>97</v>
      </c>
      <c r="B213" s="132" t="s">
        <v>213</v>
      </c>
      <c r="C213" s="132" t="s">
        <v>144</v>
      </c>
      <c r="D213" s="132" t="s">
        <v>170</v>
      </c>
      <c r="E213" s="132" t="s">
        <v>222</v>
      </c>
      <c r="F213" s="132" t="s">
        <v>98</v>
      </c>
      <c r="G213" s="159"/>
      <c r="H213" s="159"/>
      <c r="I213" s="134">
        <f>G213+H213</f>
        <v>0</v>
      </c>
      <c r="J213" s="159"/>
    </row>
    <row r="214" spans="1:10" ht="24" customHeight="1" x14ac:dyDescent="0.2">
      <c r="A214" s="73" t="s">
        <v>145</v>
      </c>
      <c r="B214" s="132" t="s">
        <v>213</v>
      </c>
      <c r="C214" s="132" t="s">
        <v>144</v>
      </c>
      <c r="D214" s="132" t="s">
        <v>114</v>
      </c>
      <c r="E214" s="132"/>
      <c r="F214" s="132"/>
      <c r="G214" s="159">
        <f t="shared" ref="G214:J214" si="78">G227+G234+G215+G219</f>
        <v>12941.07</v>
      </c>
      <c r="H214" s="159">
        <f t="shared" si="78"/>
        <v>-12175.369999999999</v>
      </c>
      <c r="I214" s="159">
        <f t="shared" si="78"/>
        <v>765.70000000000061</v>
      </c>
      <c r="J214" s="159">
        <f t="shared" si="78"/>
        <v>765.7</v>
      </c>
    </row>
    <row r="215" spans="1:10" ht="39" customHeight="1" x14ac:dyDescent="0.2">
      <c r="A215" s="84" t="s">
        <v>223</v>
      </c>
      <c r="B215" s="132" t="s">
        <v>213</v>
      </c>
      <c r="C215" s="132" t="s">
        <v>144</v>
      </c>
      <c r="D215" s="132" t="s">
        <v>114</v>
      </c>
      <c r="E215" s="132" t="s">
        <v>224</v>
      </c>
      <c r="F215" s="132"/>
      <c r="G215" s="159">
        <f t="shared" ref="G215:J217" si="79">G216</f>
        <v>0</v>
      </c>
      <c r="H215" s="159">
        <f t="shared" si="79"/>
        <v>0.7</v>
      </c>
      <c r="I215" s="159">
        <f t="shared" si="79"/>
        <v>0.7</v>
      </c>
      <c r="J215" s="159">
        <f t="shared" si="79"/>
        <v>0.7</v>
      </c>
    </row>
    <row r="216" spans="1:10" ht="60" x14ac:dyDescent="0.2">
      <c r="A216" s="84" t="s">
        <v>225</v>
      </c>
      <c r="B216" s="132" t="s">
        <v>213</v>
      </c>
      <c r="C216" s="132" t="s">
        <v>144</v>
      </c>
      <c r="D216" s="132" t="s">
        <v>114</v>
      </c>
      <c r="E216" s="132" t="s">
        <v>226</v>
      </c>
      <c r="F216" s="132"/>
      <c r="G216" s="159">
        <f t="shared" si="79"/>
        <v>0</v>
      </c>
      <c r="H216" s="159">
        <f t="shared" si="79"/>
        <v>0.7</v>
      </c>
      <c r="I216" s="159">
        <f t="shared" si="79"/>
        <v>0.7</v>
      </c>
      <c r="J216" s="159">
        <f t="shared" si="79"/>
        <v>0.7</v>
      </c>
    </row>
    <row r="217" spans="1:10" ht="108" x14ac:dyDescent="0.2">
      <c r="A217" s="84" t="s">
        <v>227</v>
      </c>
      <c r="B217" s="132" t="s">
        <v>213</v>
      </c>
      <c r="C217" s="132" t="s">
        <v>144</v>
      </c>
      <c r="D217" s="132" t="s">
        <v>114</v>
      </c>
      <c r="E217" s="132" t="s">
        <v>228</v>
      </c>
      <c r="F217" s="132"/>
      <c r="G217" s="159">
        <f t="shared" si="79"/>
        <v>0</v>
      </c>
      <c r="H217" s="159">
        <f t="shared" si="79"/>
        <v>0.7</v>
      </c>
      <c r="I217" s="159">
        <f t="shared" si="79"/>
        <v>0.7</v>
      </c>
      <c r="J217" s="159">
        <f t="shared" si="79"/>
        <v>0.7</v>
      </c>
    </row>
    <row r="218" spans="1:10" ht="36" x14ac:dyDescent="0.2">
      <c r="A218" s="70" t="s">
        <v>103</v>
      </c>
      <c r="B218" s="132" t="s">
        <v>213</v>
      </c>
      <c r="C218" s="132" t="s">
        <v>144</v>
      </c>
      <c r="D218" s="132" t="s">
        <v>114</v>
      </c>
      <c r="E218" s="132" t="s">
        <v>228</v>
      </c>
      <c r="F218" s="132" t="s">
        <v>104</v>
      </c>
      <c r="G218" s="159"/>
      <c r="H218" s="159">
        <v>0.7</v>
      </c>
      <c r="I218" s="159">
        <f>G218+H218</f>
        <v>0.7</v>
      </c>
      <c r="J218" s="159">
        <v>0.7</v>
      </c>
    </row>
    <row r="219" spans="1:10" ht="56.25" hidden="1" customHeight="1" x14ac:dyDescent="0.2">
      <c r="A219" s="84" t="s">
        <v>171</v>
      </c>
      <c r="B219" s="132" t="s">
        <v>213</v>
      </c>
      <c r="C219" s="132" t="s">
        <v>144</v>
      </c>
      <c r="D219" s="132" t="s">
        <v>114</v>
      </c>
      <c r="E219" s="132" t="s">
        <v>172</v>
      </c>
      <c r="F219" s="132"/>
      <c r="G219" s="159">
        <f t="shared" ref="G219:J220" si="80">G220</f>
        <v>0</v>
      </c>
      <c r="H219" s="159">
        <f t="shared" si="80"/>
        <v>765</v>
      </c>
      <c r="I219" s="159">
        <f t="shared" si="80"/>
        <v>765</v>
      </c>
      <c r="J219" s="159">
        <f t="shared" si="80"/>
        <v>765</v>
      </c>
    </row>
    <row r="220" spans="1:10" ht="22.5" hidden="1" customHeight="1" x14ac:dyDescent="0.2">
      <c r="A220" s="84" t="s">
        <v>173</v>
      </c>
      <c r="B220" s="132" t="s">
        <v>213</v>
      </c>
      <c r="C220" s="132" t="s">
        <v>144</v>
      </c>
      <c r="D220" s="132" t="s">
        <v>114</v>
      </c>
      <c r="E220" s="132" t="s">
        <v>174</v>
      </c>
      <c r="F220" s="132"/>
      <c r="G220" s="159">
        <f t="shared" si="80"/>
        <v>0</v>
      </c>
      <c r="H220" s="159">
        <f t="shared" si="80"/>
        <v>765</v>
      </c>
      <c r="I220" s="159">
        <f t="shared" si="80"/>
        <v>765</v>
      </c>
      <c r="J220" s="159">
        <f t="shared" si="80"/>
        <v>765</v>
      </c>
    </row>
    <row r="221" spans="1:10" ht="108" x14ac:dyDescent="0.2">
      <c r="A221" s="84" t="s">
        <v>229</v>
      </c>
      <c r="B221" s="132" t="s">
        <v>213</v>
      </c>
      <c r="C221" s="132" t="s">
        <v>144</v>
      </c>
      <c r="D221" s="132" t="s">
        <v>114</v>
      </c>
      <c r="E221" s="132" t="s">
        <v>230</v>
      </c>
      <c r="F221" s="132"/>
      <c r="G221" s="159">
        <f t="shared" ref="G221:J221" si="81">G222+G223+G224+G225+G226</f>
        <v>0</v>
      </c>
      <c r="H221" s="159">
        <f t="shared" si="81"/>
        <v>765</v>
      </c>
      <c r="I221" s="159">
        <f t="shared" si="81"/>
        <v>765</v>
      </c>
      <c r="J221" s="159">
        <f t="shared" si="81"/>
        <v>765</v>
      </c>
    </row>
    <row r="222" spans="1:10" ht="36" x14ac:dyDescent="0.2">
      <c r="A222" s="75" t="s">
        <v>97</v>
      </c>
      <c r="B222" s="132" t="s">
        <v>213</v>
      </c>
      <c r="C222" s="132" t="s">
        <v>144</v>
      </c>
      <c r="D222" s="132" t="s">
        <v>114</v>
      </c>
      <c r="E222" s="132" t="s">
        <v>230</v>
      </c>
      <c r="F222" s="132" t="s">
        <v>98</v>
      </c>
      <c r="G222" s="159"/>
      <c r="H222" s="134">
        <v>492.41</v>
      </c>
      <c r="I222" s="159">
        <f>G222+H222</f>
        <v>492.41</v>
      </c>
      <c r="J222" s="134">
        <v>492.41</v>
      </c>
    </row>
    <row r="223" spans="1:10" ht="36" x14ac:dyDescent="0.2">
      <c r="A223" s="70" t="s">
        <v>101</v>
      </c>
      <c r="B223" s="132" t="s">
        <v>213</v>
      </c>
      <c r="C223" s="132" t="s">
        <v>144</v>
      </c>
      <c r="D223" s="132" t="s">
        <v>114</v>
      </c>
      <c r="E223" s="132" t="s">
        <v>230</v>
      </c>
      <c r="F223" s="132" t="s">
        <v>102</v>
      </c>
      <c r="G223" s="159"/>
      <c r="H223" s="134">
        <v>1</v>
      </c>
      <c r="I223" s="159">
        <f>G223+H223</f>
        <v>1</v>
      </c>
      <c r="J223" s="134">
        <v>1</v>
      </c>
    </row>
    <row r="224" spans="1:10" ht="60" hidden="1" x14ac:dyDescent="0.2">
      <c r="A224" s="70" t="s">
        <v>231</v>
      </c>
      <c r="B224" s="132" t="s">
        <v>213</v>
      </c>
      <c r="C224" s="132" t="s">
        <v>144</v>
      </c>
      <c r="D224" s="132" t="s">
        <v>114</v>
      </c>
      <c r="E224" s="132" t="s">
        <v>230</v>
      </c>
      <c r="F224" s="132" t="s">
        <v>232</v>
      </c>
      <c r="G224" s="159"/>
      <c r="H224" s="134"/>
      <c r="I224" s="159">
        <f>G224+H224</f>
        <v>0</v>
      </c>
      <c r="J224" s="134"/>
    </row>
    <row r="225" spans="1:10" ht="22.5" hidden="1" customHeight="1" x14ac:dyDescent="0.2">
      <c r="A225" s="76" t="s">
        <v>106</v>
      </c>
      <c r="B225" s="132" t="s">
        <v>213</v>
      </c>
      <c r="C225" s="132" t="s">
        <v>144</v>
      </c>
      <c r="D225" s="132" t="s">
        <v>114</v>
      </c>
      <c r="E225" s="132" t="s">
        <v>230</v>
      </c>
      <c r="F225" s="132" t="s">
        <v>107</v>
      </c>
      <c r="G225" s="159"/>
      <c r="H225" s="159"/>
      <c r="I225" s="159">
        <f>G225+H225</f>
        <v>0</v>
      </c>
      <c r="J225" s="159"/>
    </row>
    <row r="226" spans="1:10" ht="36" x14ac:dyDescent="0.2">
      <c r="A226" s="70" t="s">
        <v>103</v>
      </c>
      <c r="B226" s="132" t="s">
        <v>213</v>
      </c>
      <c r="C226" s="132" t="s">
        <v>144</v>
      </c>
      <c r="D226" s="132" t="s">
        <v>114</v>
      </c>
      <c r="E226" s="132" t="s">
        <v>230</v>
      </c>
      <c r="F226" s="132" t="s">
        <v>104</v>
      </c>
      <c r="G226" s="159"/>
      <c r="H226" s="159">
        <f>278.59-7</f>
        <v>271.58999999999997</v>
      </c>
      <c r="I226" s="159">
        <f>G226+H226</f>
        <v>271.58999999999997</v>
      </c>
      <c r="J226" s="159">
        <f>278.59-7</f>
        <v>271.58999999999997</v>
      </c>
    </row>
    <row r="227" spans="1:10" ht="24" x14ac:dyDescent="0.2">
      <c r="A227" s="72" t="s">
        <v>163</v>
      </c>
      <c r="B227" s="132" t="s">
        <v>213</v>
      </c>
      <c r="C227" s="132" t="s">
        <v>144</v>
      </c>
      <c r="D227" s="132" t="s">
        <v>114</v>
      </c>
      <c r="E227" s="132" t="s">
        <v>164</v>
      </c>
      <c r="F227" s="132"/>
      <c r="G227" s="159">
        <f t="shared" ref="G227:J227" si="82">G228+G232</f>
        <v>782.7</v>
      </c>
      <c r="H227" s="159">
        <f t="shared" si="82"/>
        <v>-782.7</v>
      </c>
      <c r="I227" s="159">
        <f t="shared" si="82"/>
        <v>0</v>
      </c>
      <c r="J227" s="159">
        <f t="shared" si="82"/>
        <v>0</v>
      </c>
    </row>
    <row r="228" spans="1:10" ht="16.5" customHeight="1" x14ac:dyDescent="0.2">
      <c r="A228" s="70" t="s">
        <v>233</v>
      </c>
      <c r="B228" s="132" t="s">
        <v>213</v>
      </c>
      <c r="C228" s="132" t="s">
        <v>144</v>
      </c>
      <c r="D228" s="132" t="s">
        <v>114</v>
      </c>
      <c r="E228" s="132" t="s">
        <v>234</v>
      </c>
      <c r="F228" s="132"/>
      <c r="G228" s="134">
        <f t="shared" ref="G228:J228" si="83">G229+G230+G231</f>
        <v>782</v>
      </c>
      <c r="H228" s="134">
        <f t="shared" si="83"/>
        <v>-782</v>
      </c>
      <c r="I228" s="134">
        <f t="shared" si="83"/>
        <v>0</v>
      </c>
      <c r="J228" s="134">
        <f t="shared" si="83"/>
        <v>0</v>
      </c>
    </row>
    <row r="229" spans="1:10" ht="24" customHeight="1" x14ac:dyDescent="0.2">
      <c r="A229" s="75" t="s">
        <v>97</v>
      </c>
      <c r="B229" s="132" t="s">
        <v>213</v>
      </c>
      <c r="C229" s="132" t="s">
        <v>144</v>
      </c>
      <c r="D229" s="132" t="s">
        <v>114</v>
      </c>
      <c r="E229" s="132" t="s">
        <v>234</v>
      </c>
      <c r="F229" s="132" t="s">
        <v>98</v>
      </c>
      <c r="G229" s="134">
        <v>502.41</v>
      </c>
      <c r="H229" s="134">
        <v>-502.41</v>
      </c>
      <c r="I229" s="134">
        <f>G229+H229</f>
        <v>0</v>
      </c>
      <c r="J229" s="134"/>
    </row>
    <row r="230" spans="1:10" ht="27.75" customHeight="1" x14ac:dyDescent="0.2">
      <c r="A230" s="70" t="s">
        <v>101</v>
      </c>
      <c r="B230" s="132" t="s">
        <v>213</v>
      </c>
      <c r="C230" s="132" t="s">
        <v>144</v>
      </c>
      <c r="D230" s="132" t="s">
        <v>114</v>
      </c>
      <c r="E230" s="132" t="s">
        <v>234</v>
      </c>
      <c r="F230" s="132" t="s">
        <v>102</v>
      </c>
      <c r="G230" s="134">
        <v>1</v>
      </c>
      <c r="H230" s="134">
        <v>-1</v>
      </c>
      <c r="I230" s="134">
        <f>G230+H230</f>
        <v>0</v>
      </c>
      <c r="J230" s="134"/>
    </row>
    <row r="231" spans="1:10" ht="28.5" customHeight="1" x14ac:dyDescent="0.2">
      <c r="A231" s="70" t="s">
        <v>103</v>
      </c>
      <c r="B231" s="132" t="s">
        <v>213</v>
      </c>
      <c r="C231" s="132" t="s">
        <v>144</v>
      </c>
      <c r="D231" s="132" t="s">
        <v>114</v>
      </c>
      <c r="E231" s="132" t="s">
        <v>234</v>
      </c>
      <c r="F231" s="132" t="s">
        <v>104</v>
      </c>
      <c r="G231" s="134">
        <v>278.58999999999997</v>
      </c>
      <c r="H231" s="134">
        <v>-278.58999999999997</v>
      </c>
      <c r="I231" s="134">
        <f>G231+H231</f>
        <v>0</v>
      </c>
      <c r="J231" s="134"/>
    </row>
    <row r="232" spans="1:10" ht="14.25" customHeight="1" x14ac:dyDescent="0.2">
      <c r="A232" s="69" t="s">
        <v>235</v>
      </c>
      <c r="B232" s="132" t="s">
        <v>213</v>
      </c>
      <c r="C232" s="132" t="s">
        <v>144</v>
      </c>
      <c r="D232" s="132" t="s">
        <v>114</v>
      </c>
      <c r="E232" s="132" t="s">
        <v>236</v>
      </c>
      <c r="F232" s="132"/>
      <c r="G232" s="159">
        <f>G233</f>
        <v>0.7</v>
      </c>
      <c r="H232" s="159">
        <f>H233</f>
        <v>-0.7</v>
      </c>
      <c r="I232" s="134">
        <f>G232+H232</f>
        <v>0</v>
      </c>
      <c r="J232" s="159">
        <f>J233</f>
        <v>0</v>
      </c>
    </row>
    <row r="233" spans="1:10" ht="28.5" customHeight="1" x14ac:dyDescent="0.2">
      <c r="A233" s="70" t="s">
        <v>103</v>
      </c>
      <c r="B233" s="132" t="s">
        <v>213</v>
      </c>
      <c r="C233" s="132" t="s">
        <v>144</v>
      </c>
      <c r="D233" s="132" t="s">
        <v>114</v>
      </c>
      <c r="E233" s="132" t="s">
        <v>236</v>
      </c>
      <c r="F233" s="132" t="s">
        <v>104</v>
      </c>
      <c r="G233" s="159">
        <v>0.7</v>
      </c>
      <c r="H233" s="159">
        <v>-0.7</v>
      </c>
      <c r="I233" s="134">
        <f>G233+H233</f>
        <v>0</v>
      </c>
      <c r="J233" s="159"/>
    </row>
    <row r="234" spans="1:10" ht="28.5" customHeight="1" x14ac:dyDescent="0.2">
      <c r="A234" s="73" t="s">
        <v>163</v>
      </c>
      <c r="B234" s="132" t="s">
        <v>213</v>
      </c>
      <c r="C234" s="132" t="s">
        <v>144</v>
      </c>
      <c r="D234" s="132" t="s">
        <v>114</v>
      </c>
      <c r="E234" s="132" t="s">
        <v>94</v>
      </c>
      <c r="F234" s="132"/>
      <c r="G234" s="159">
        <f t="shared" ref="G234:J234" si="84">G237+G235</f>
        <v>12158.369999999999</v>
      </c>
      <c r="H234" s="159">
        <f t="shared" si="84"/>
        <v>-12158.369999999999</v>
      </c>
      <c r="I234" s="159">
        <f t="shared" si="84"/>
        <v>6.2527760746888816E-13</v>
      </c>
      <c r="J234" s="159">
        <f t="shared" si="84"/>
        <v>0</v>
      </c>
    </row>
    <row r="235" spans="1:10" ht="24" hidden="1" x14ac:dyDescent="0.2">
      <c r="A235" s="73" t="s">
        <v>580</v>
      </c>
      <c r="B235" s="132" t="s">
        <v>213</v>
      </c>
      <c r="C235" s="132" t="s">
        <v>144</v>
      </c>
      <c r="D235" s="132" t="s">
        <v>114</v>
      </c>
      <c r="E235" s="132" t="s">
        <v>217</v>
      </c>
      <c r="F235" s="132"/>
      <c r="G235" s="159">
        <f t="shared" ref="G235:J235" si="85">G236</f>
        <v>0</v>
      </c>
      <c r="H235" s="159">
        <f t="shared" si="85"/>
        <v>0</v>
      </c>
      <c r="I235" s="159">
        <f t="shared" si="85"/>
        <v>0</v>
      </c>
      <c r="J235" s="159">
        <f t="shared" si="85"/>
        <v>0</v>
      </c>
    </row>
    <row r="236" spans="1:10" ht="15.75" hidden="1" customHeight="1" x14ac:dyDescent="0.2">
      <c r="A236" s="75" t="s">
        <v>97</v>
      </c>
      <c r="B236" s="132" t="s">
        <v>213</v>
      </c>
      <c r="C236" s="132" t="s">
        <v>144</v>
      </c>
      <c r="D236" s="132" t="s">
        <v>114</v>
      </c>
      <c r="E236" s="132" t="s">
        <v>217</v>
      </c>
      <c r="F236" s="132" t="s">
        <v>98</v>
      </c>
      <c r="G236" s="159"/>
      <c r="H236" s="159"/>
      <c r="I236" s="134">
        <f>G236+H236</f>
        <v>0</v>
      </c>
      <c r="J236" s="159"/>
    </row>
    <row r="237" spans="1:10" ht="31.5" hidden="1" customHeight="1" x14ac:dyDescent="0.2">
      <c r="A237" s="73" t="s">
        <v>95</v>
      </c>
      <c r="B237" s="132" t="s">
        <v>213</v>
      </c>
      <c r="C237" s="132" t="s">
        <v>144</v>
      </c>
      <c r="D237" s="132" t="s">
        <v>114</v>
      </c>
      <c r="E237" s="132" t="s">
        <v>96</v>
      </c>
      <c r="F237" s="132"/>
      <c r="G237" s="134">
        <f t="shared" ref="G237:J237" si="86">G238+G239+G240+G241+G242+G243</f>
        <v>12158.369999999999</v>
      </c>
      <c r="H237" s="134">
        <f t="shared" si="86"/>
        <v>-12158.369999999999</v>
      </c>
      <c r="I237" s="134">
        <f t="shared" si="86"/>
        <v>6.2527760746888816E-13</v>
      </c>
      <c r="J237" s="134">
        <f t="shared" si="86"/>
        <v>0</v>
      </c>
    </row>
    <row r="238" spans="1:10" ht="31.5" hidden="1" customHeight="1" x14ac:dyDescent="0.2">
      <c r="A238" s="75" t="s">
        <v>97</v>
      </c>
      <c r="B238" s="132" t="s">
        <v>213</v>
      </c>
      <c r="C238" s="132" t="s">
        <v>144</v>
      </c>
      <c r="D238" s="132" t="s">
        <v>114</v>
      </c>
      <c r="E238" s="132" t="s">
        <v>96</v>
      </c>
      <c r="F238" s="132" t="s">
        <v>98</v>
      </c>
      <c r="G238" s="134">
        <v>11178.9</v>
      </c>
      <c r="H238" s="134">
        <v>-11178.9</v>
      </c>
      <c r="I238" s="134">
        <f t="shared" ref="I238:I249" si="87">G238+H238</f>
        <v>0</v>
      </c>
      <c r="J238" s="134"/>
    </row>
    <row r="239" spans="1:10" ht="29.25" customHeight="1" x14ac:dyDescent="0.2">
      <c r="A239" s="70" t="s">
        <v>101</v>
      </c>
      <c r="B239" s="132" t="s">
        <v>213</v>
      </c>
      <c r="C239" s="132" t="s">
        <v>144</v>
      </c>
      <c r="D239" s="132" t="s">
        <v>114</v>
      </c>
      <c r="E239" s="132" t="s">
        <v>96</v>
      </c>
      <c r="F239" s="132" t="s">
        <v>102</v>
      </c>
      <c r="G239" s="134">
        <v>100.6</v>
      </c>
      <c r="H239" s="134">
        <v>-100.6</v>
      </c>
      <c r="I239" s="134">
        <f t="shared" si="87"/>
        <v>0</v>
      </c>
      <c r="J239" s="134"/>
    </row>
    <row r="240" spans="1:10" ht="17.25" customHeight="1" x14ac:dyDescent="0.2">
      <c r="A240" s="76" t="s">
        <v>106</v>
      </c>
      <c r="B240" s="132" t="s">
        <v>213</v>
      </c>
      <c r="C240" s="132" t="s">
        <v>144</v>
      </c>
      <c r="D240" s="132" t="s">
        <v>114</v>
      </c>
      <c r="E240" s="132" t="s">
        <v>96</v>
      </c>
      <c r="F240" s="132" t="s">
        <v>107</v>
      </c>
      <c r="G240" s="134">
        <v>143.30000000000001</v>
      </c>
      <c r="H240" s="134">
        <v>-143.30000000000001</v>
      </c>
      <c r="I240" s="134">
        <f t="shared" si="87"/>
        <v>0</v>
      </c>
      <c r="J240" s="134"/>
    </row>
    <row r="241" spans="1:10" ht="17.25" customHeight="1" x14ac:dyDescent="0.2">
      <c r="A241" s="70" t="s">
        <v>103</v>
      </c>
      <c r="B241" s="132" t="s">
        <v>213</v>
      </c>
      <c r="C241" s="132" t="s">
        <v>144</v>
      </c>
      <c r="D241" s="132" t="s">
        <v>114</v>
      </c>
      <c r="E241" s="132" t="s">
        <v>96</v>
      </c>
      <c r="F241" s="132" t="s">
        <v>104</v>
      </c>
      <c r="G241" s="134">
        <f>5587.52-5472.2</f>
        <v>115.32000000000062</v>
      </c>
      <c r="H241" s="134">
        <v>-115.32</v>
      </c>
      <c r="I241" s="134">
        <f t="shared" si="87"/>
        <v>6.2527760746888816E-13</v>
      </c>
      <c r="J241" s="134"/>
    </row>
    <row r="242" spans="1:10" ht="27" customHeight="1" x14ac:dyDescent="0.2">
      <c r="A242" s="71" t="s">
        <v>237</v>
      </c>
      <c r="B242" s="132" t="s">
        <v>213</v>
      </c>
      <c r="C242" s="132" t="s">
        <v>144</v>
      </c>
      <c r="D242" s="132" t="s">
        <v>114</v>
      </c>
      <c r="E242" s="132" t="s">
        <v>96</v>
      </c>
      <c r="F242" s="132" t="s">
        <v>109</v>
      </c>
      <c r="G242" s="134">
        <v>360.41</v>
      </c>
      <c r="H242" s="134">
        <v>-360.41</v>
      </c>
      <c r="I242" s="134">
        <f t="shared" si="87"/>
        <v>0</v>
      </c>
      <c r="J242" s="134"/>
    </row>
    <row r="243" spans="1:10" ht="27" customHeight="1" x14ac:dyDescent="0.2">
      <c r="A243" s="80" t="s">
        <v>110</v>
      </c>
      <c r="B243" s="162" t="s">
        <v>213</v>
      </c>
      <c r="C243" s="162" t="s">
        <v>144</v>
      </c>
      <c r="D243" s="162" t="s">
        <v>114</v>
      </c>
      <c r="E243" s="162" t="s">
        <v>96</v>
      </c>
      <c r="F243" s="162" t="s">
        <v>111</v>
      </c>
      <c r="G243" s="134">
        <v>259.83999999999997</v>
      </c>
      <c r="H243" s="134">
        <v>-259.83999999999997</v>
      </c>
      <c r="I243" s="134">
        <f t="shared" si="87"/>
        <v>0</v>
      </c>
      <c r="J243" s="134"/>
    </row>
    <row r="244" spans="1:10" ht="27" customHeight="1" x14ac:dyDescent="0.2">
      <c r="A244" s="77" t="s">
        <v>147</v>
      </c>
      <c r="B244" s="132" t="s">
        <v>213</v>
      </c>
      <c r="C244" s="132" t="s">
        <v>144</v>
      </c>
      <c r="D244" s="132" t="s">
        <v>148</v>
      </c>
      <c r="E244" s="132"/>
      <c r="F244" s="132"/>
      <c r="G244" s="134">
        <f>G245</f>
        <v>773.01</v>
      </c>
      <c r="H244" s="134">
        <f>H245</f>
        <v>-773.01</v>
      </c>
      <c r="I244" s="134">
        <f t="shared" si="87"/>
        <v>0</v>
      </c>
      <c r="J244" s="134">
        <f>J245</f>
        <v>0</v>
      </c>
    </row>
    <row r="245" spans="1:10" ht="27" customHeight="1" x14ac:dyDescent="0.2">
      <c r="A245" s="77" t="s">
        <v>146</v>
      </c>
      <c r="B245" s="132" t="s">
        <v>213</v>
      </c>
      <c r="C245" s="132" t="s">
        <v>144</v>
      </c>
      <c r="D245" s="132" t="s">
        <v>148</v>
      </c>
      <c r="E245" s="132" t="s">
        <v>94</v>
      </c>
      <c r="F245" s="132"/>
      <c r="G245" s="134">
        <f>G246+G247+G248+G249</f>
        <v>773.01</v>
      </c>
      <c r="H245" s="134">
        <f>H246+H247+H248+H249</f>
        <v>-773.01</v>
      </c>
      <c r="I245" s="134">
        <f t="shared" si="87"/>
        <v>0</v>
      </c>
      <c r="J245" s="134">
        <f>J246+J247+J248+J249</f>
        <v>0</v>
      </c>
    </row>
    <row r="246" spans="1:10" ht="43.5" customHeight="1" x14ac:dyDescent="0.2">
      <c r="A246" s="75" t="s">
        <v>97</v>
      </c>
      <c r="B246" s="132" t="s">
        <v>213</v>
      </c>
      <c r="C246" s="132" t="s">
        <v>144</v>
      </c>
      <c r="D246" s="132" t="s">
        <v>148</v>
      </c>
      <c r="E246" s="132" t="s">
        <v>96</v>
      </c>
      <c r="F246" s="132" t="s">
        <v>98</v>
      </c>
      <c r="G246" s="134">
        <v>773.01</v>
      </c>
      <c r="H246" s="134">
        <v>-773.01</v>
      </c>
      <c r="I246" s="134">
        <f t="shared" si="87"/>
        <v>0</v>
      </c>
      <c r="J246" s="134"/>
    </row>
    <row r="247" spans="1:10" ht="43.5" hidden="1" customHeight="1" x14ac:dyDescent="0.2">
      <c r="A247" s="70" t="s">
        <v>101</v>
      </c>
      <c r="B247" s="132" t="s">
        <v>213</v>
      </c>
      <c r="C247" s="132" t="s">
        <v>144</v>
      </c>
      <c r="D247" s="132" t="s">
        <v>148</v>
      </c>
      <c r="E247" s="132" t="s">
        <v>96</v>
      </c>
      <c r="F247" s="132" t="s">
        <v>102</v>
      </c>
      <c r="G247" s="134"/>
      <c r="H247" s="134"/>
      <c r="I247" s="134">
        <f t="shared" si="87"/>
        <v>0</v>
      </c>
      <c r="J247" s="134"/>
    </row>
    <row r="248" spans="1:10" ht="43.5" hidden="1" customHeight="1" x14ac:dyDescent="0.2">
      <c r="A248" s="76" t="s">
        <v>106</v>
      </c>
      <c r="B248" s="132" t="s">
        <v>213</v>
      </c>
      <c r="C248" s="132" t="s">
        <v>144</v>
      </c>
      <c r="D248" s="132" t="s">
        <v>148</v>
      </c>
      <c r="E248" s="132" t="s">
        <v>96</v>
      </c>
      <c r="F248" s="132" t="s">
        <v>107</v>
      </c>
      <c r="G248" s="134"/>
      <c r="H248" s="134"/>
      <c r="I248" s="134">
        <f t="shared" si="87"/>
        <v>0</v>
      </c>
      <c r="J248" s="134"/>
    </row>
    <row r="249" spans="1:10" ht="43.5" hidden="1" customHeight="1" x14ac:dyDescent="0.2">
      <c r="A249" s="70" t="s">
        <v>103</v>
      </c>
      <c r="B249" s="132" t="s">
        <v>213</v>
      </c>
      <c r="C249" s="132" t="s">
        <v>144</v>
      </c>
      <c r="D249" s="132" t="s">
        <v>148</v>
      </c>
      <c r="E249" s="132" t="s">
        <v>96</v>
      </c>
      <c r="F249" s="132" t="s">
        <v>104</v>
      </c>
      <c r="G249" s="134"/>
      <c r="H249" s="134"/>
      <c r="I249" s="134">
        <f t="shared" si="87"/>
        <v>0</v>
      </c>
      <c r="J249" s="134"/>
    </row>
    <row r="250" spans="1:10" ht="12.75" x14ac:dyDescent="0.2">
      <c r="A250" s="73" t="s">
        <v>155</v>
      </c>
      <c r="B250" s="132" t="s">
        <v>213</v>
      </c>
      <c r="C250" s="132" t="s">
        <v>144</v>
      </c>
      <c r="D250" s="132" t="s">
        <v>156</v>
      </c>
      <c r="E250" s="132"/>
      <c r="F250" s="132"/>
      <c r="G250" s="134">
        <f t="shared" ref="G250:J250" si="88">G266+G268+G276+G272+G251+G259+G293+G280</f>
        <v>7128.8899999999994</v>
      </c>
      <c r="H250" s="134">
        <f t="shared" si="88"/>
        <v>3606.4530000000013</v>
      </c>
      <c r="I250" s="134">
        <f t="shared" si="88"/>
        <v>10735.343000000001</v>
      </c>
      <c r="J250" s="134">
        <f t="shared" si="88"/>
        <v>10735.343000000001</v>
      </c>
    </row>
    <row r="251" spans="1:10" ht="24" x14ac:dyDescent="0.2">
      <c r="A251" s="84" t="s">
        <v>238</v>
      </c>
      <c r="B251" s="132" t="s">
        <v>213</v>
      </c>
      <c r="C251" s="132" t="s">
        <v>144</v>
      </c>
      <c r="D251" s="132" t="s">
        <v>156</v>
      </c>
      <c r="E251" s="132" t="s">
        <v>239</v>
      </c>
      <c r="F251" s="132"/>
      <c r="G251" s="134">
        <f t="shared" ref="G251:J252" si="89">G252</f>
        <v>0</v>
      </c>
      <c r="H251" s="134">
        <f t="shared" si="89"/>
        <v>617.20000000000005</v>
      </c>
      <c r="I251" s="134">
        <f t="shared" si="89"/>
        <v>617.20000000000005</v>
      </c>
      <c r="J251" s="134">
        <f t="shared" si="89"/>
        <v>617.20000000000005</v>
      </c>
    </row>
    <row r="252" spans="1:10" ht="36" x14ac:dyDescent="0.2">
      <c r="A252" s="84" t="s">
        <v>240</v>
      </c>
      <c r="B252" s="132" t="s">
        <v>213</v>
      </c>
      <c r="C252" s="132" t="s">
        <v>144</v>
      </c>
      <c r="D252" s="132" t="s">
        <v>156</v>
      </c>
      <c r="E252" s="132" t="s">
        <v>241</v>
      </c>
      <c r="F252" s="132"/>
      <c r="G252" s="134">
        <f t="shared" si="89"/>
        <v>0</v>
      </c>
      <c r="H252" s="134">
        <f t="shared" si="89"/>
        <v>617.20000000000005</v>
      </c>
      <c r="I252" s="134">
        <f t="shared" si="89"/>
        <v>617.20000000000005</v>
      </c>
      <c r="J252" s="134">
        <f t="shared" si="89"/>
        <v>617.20000000000005</v>
      </c>
    </row>
    <row r="253" spans="1:10" ht="48" x14ac:dyDescent="0.2">
      <c r="A253" s="84" t="s">
        <v>242</v>
      </c>
      <c r="B253" s="132" t="s">
        <v>213</v>
      </c>
      <c r="C253" s="132" t="s">
        <v>144</v>
      </c>
      <c r="D253" s="132" t="s">
        <v>156</v>
      </c>
      <c r="E253" s="132" t="s">
        <v>243</v>
      </c>
      <c r="F253" s="132"/>
      <c r="G253" s="134">
        <f t="shared" ref="G253:J253" si="90">G254+G255+G256+G257+G258</f>
        <v>0</v>
      </c>
      <c r="H253" s="134">
        <f t="shared" si="90"/>
        <v>617.20000000000005</v>
      </c>
      <c r="I253" s="134">
        <f t="shared" si="90"/>
        <v>617.20000000000005</v>
      </c>
      <c r="J253" s="134">
        <f t="shared" si="90"/>
        <v>617.20000000000005</v>
      </c>
    </row>
    <row r="254" spans="1:10" s="22" customFormat="1" ht="36" x14ac:dyDescent="0.2">
      <c r="A254" s="241" t="s">
        <v>97</v>
      </c>
      <c r="B254" s="132" t="s">
        <v>213</v>
      </c>
      <c r="C254" s="132" t="s">
        <v>144</v>
      </c>
      <c r="D254" s="132" t="s">
        <v>156</v>
      </c>
      <c r="E254" s="132" t="s">
        <v>243</v>
      </c>
      <c r="F254" s="132" t="s">
        <v>98</v>
      </c>
      <c r="G254" s="134"/>
      <c r="H254" s="134">
        <f>454.56+12.2</f>
        <v>466.76</v>
      </c>
      <c r="I254" s="134">
        <f>G254+H254</f>
        <v>466.76</v>
      </c>
      <c r="J254" s="134">
        <f>454.56+12.2</f>
        <v>466.76</v>
      </c>
    </row>
    <row r="255" spans="1:10" ht="36" x14ac:dyDescent="0.2">
      <c r="A255" s="241" t="s">
        <v>101</v>
      </c>
      <c r="B255" s="132" t="s">
        <v>213</v>
      </c>
      <c r="C255" s="132" t="s">
        <v>144</v>
      </c>
      <c r="D255" s="132" t="s">
        <v>156</v>
      </c>
      <c r="E255" s="132" t="s">
        <v>243</v>
      </c>
      <c r="F255" s="132" t="s">
        <v>102</v>
      </c>
      <c r="G255" s="134"/>
      <c r="H255" s="134">
        <v>1</v>
      </c>
      <c r="I255" s="134">
        <f>G255+H255</f>
        <v>1</v>
      </c>
      <c r="J255" s="134">
        <v>1</v>
      </c>
    </row>
    <row r="256" spans="1:10" ht="60" hidden="1" x14ac:dyDescent="0.2">
      <c r="A256" s="241" t="s">
        <v>231</v>
      </c>
      <c r="B256" s="132" t="s">
        <v>213</v>
      </c>
      <c r="C256" s="132" t="s">
        <v>144</v>
      </c>
      <c r="D256" s="132" t="s">
        <v>156</v>
      </c>
      <c r="E256" s="132" t="s">
        <v>243</v>
      </c>
      <c r="F256" s="132" t="s">
        <v>232</v>
      </c>
      <c r="G256" s="134"/>
      <c r="H256" s="134"/>
      <c r="I256" s="134">
        <f>G256+H256</f>
        <v>0</v>
      </c>
      <c r="J256" s="134"/>
    </row>
    <row r="257" spans="1:10" ht="32.25" hidden="1" customHeight="1" x14ac:dyDescent="0.2">
      <c r="A257" s="242" t="s">
        <v>106</v>
      </c>
      <c r="B257" s="132" t="s">
        <v>213</v>
      </c>
      <c r="C257" s="132" t="s">
        <v>144</v>
      </c>
      <c r="D257" s="132" t="s">
        <v>156</v>
      </c>
      <c r="E257" s="132" t="s">
        <v>243</v>
      </c>
      <c r="F257" s="132" t="s">
        <v>107</v>
      </c>
      <c r="G257" s="134"/>
      <c r="H257" s="134"/>
      <c r="I257" s="134">
        <f>G257+H257</f>
        <v>0</v>
      </c>
      <c r="J257" s="134"/>
    </row>
    <row r="258" spans="1:10" ht="24.75" customHeight="1" x14ac:dyDescent="0.2">
      <c r="A258" s="241" t="s">
        <v>103</v>
      </c>
      <c r="B258" s="132" t="s">
        <v>213</v>
      </c>
      <c r="C258" s="132" t="s">
        <v>144</v>
      </c>
      <c r="D258" s="132" t="s">
        <v>156</v>
      </c>
      <c r="E258" s="132" t="s">
        <v>243</v>
      </c>
      <c r="F258" s="132" t="s">
        <v>104</v>
      </c>
      <c r="G258" s="134"/>
      <c r="H258" s="134">
        <v>149.44</v>
      </c>
      <c r="I258" s="134">
        <f>G258+H258</f>
        <v>149.44</v>
      </c>
      <c r="J258" s="134">
        <v>149.44</v>
      </c>
    </row>
    <row r="259" spans="1:10" ht="36" x14ac:dyDescent="0.2">
      <c r="A259" s="84" t="s">
        <v>171</v>
      </c>
      <c r="B259" s="132" t="s">
        <v>213</v>
      </c>
      <c r="C259" s="132" t="s">
        <v>144</v>
      </c>
      <c r="D259" s="132" t="s">
        <v>156</v>
      </c>
      <c r="E259" s="132" t="s">
        <v>172</v>
      </c>
      <c r="F259" s="132"/>
      <c r="G259" s="134">
        <f t="shared" ref="G259:J259" si="91">G260</f>
        <v>0</v>
      </c>
      <c r="H259" s="134">
        <f t="shared" si="91"/>
        <v>262.60000000000002</v>
      </c>
      <c r="I259" s="134">
        <f t="shared" si="91"/>
        <v>262.60000000000002</v>
      </c>
      <c r="J259" s="134">
        <f t="shared" si="91"/>
        <v>262.60000000000002</v>
      </c>
    </row>
    <row r="260" spans="1:10" ht="60" x14ac:dyDescent="0.2">
      <c r="A260" s="84" t="s">
        <v>173</v>
      </c>
      <c r="B260" s="132" t="s">
        <v>213</v>
      </c>
      <c r="C260" s="132" t="s">
        <v>144</v>
      </c>
      <c r="D260" s="132" t="s">
        <v>156</v>
      </c>
      <c r="E260" s="132" t="s">
        <v>174</v>
      </c>
      <c r="F260" s="132"/>
      <c r="G260" s="134">
        <f t="shared" ref="G260:J260" si="92">G261+G264</f>
        <v>0</v>
      </c>
      <c r="H260" s="134">
        <f t="shared" si="92"/>
        <v>262.60000000000002</v>
      </c>
      <c r="I260" s="134">
        <f t="shared" si="92"/>
        <v>262.60000000000002</v>
      </c>
      <c r="J260" s="134">
        <f t="shared" si="92"/>
        <v>262.60000000000002</v>
      </c>
    </row>
    <row r="261" spans="1:10" ht="56.25" hidden="1" customHeight="1" x14ac:dyDescent="0.2">
      <c r="A261" s="84" t="s">
        <v>244</v>
      </c>
      <c r="B261" s="132" t="s">
        <v>213</v>
      </c>
      <c r="C261" s="132" t="s">
        <v>144</v>
      </c>
      <c r="D261" s="132" t="s">
        <v>156</v>
      </c>
      <c r="E261" s="132" t="s">
        <v>245</v>
      </c>
      <c r="F261" s="132"/>
      <c r="G261" s="134">
        <f t="shared" ref="G261:J261" si="93">G262+G263</f>
        <v>0</v>
      </c>
      <c r="H261" s="134">
        <f t="shared" si="93"/>
        <v>51</v>
      </c>
      <c r="I261" s="134">
        <f t="shared" si="93"/>
        <v>51</v>
      </c>
      <c r="J261" s="134">
        <f t="shared" si="93"/>
        <v>51</v>
      </c>
    </row>
    <row r="262" spans="1:10" ht="24.75" hidden="1" customHeight="1" x14ac:dyDescent="0.2">
      <c r="A262" s="76" t="s">
        <v>106</v>
      </c>
      <c r="B262" s="132" t="s">
        <v>213</v>
      </c>
      <c r="C262" s="132" t="s">
        <v>144</v>
      </c>
      <c r="D262" s="132" t="s">
        <v>156</v>
      </c>
      <c r="E262" s="132" t="s">
        <v>245</v>
      </c>
      <c r="F262" s="132" t="s">
        <v>107</v>
      </c>
      <c r="G262" s="134"/>
      <c r="H262" s="134"/>
      <c r="I262" s="134">
        <f>G262+H262</f>
        <v>0</v>
      </c>
      <c r="J262" s="134"/>
    </row>
    <row r="263" spans="1:10" ht="36" x14ac:dyDescent="0.2">
      <c r="A263" s="70" t="s">
        <v>103</v>
      </c>
      <c r="B263" s="132" t="s">
        <v>213</v>
      </c>
      <c r="C263" s="132" t="s">
        <v>144</v>
      </c>
      <c r="D263" s="132" t="s">
        <v>156</v>
      </c>
      <c r="E263" s="132" t="s">
        <v>245</v>
      </c>
      <c r="F263" s="132" t="s">
        <v>104</v>
      </c>
      <c r="G263" s="134"/>
      <c r="H263" s="134">
        <v>51</v>
      </c>
      <c r="I263" s="134">
        <f>G263+H263</f>
        <v>51</v>
      </c>
      <c r="J263" s="134">
        <v>51</v>
      </c>
    </row>
    <row r="264" spans="1:10" ht="21.75" hidden="1" customHeight="1" x14ac:dyDescent="0.2">
      <c r="A264" s="84" t="s">
        <v>246</v>
      </c>
      <c r="B264" s="132" t="s">
        <v>213</v>
      </c>
      <c r="C264" s="132" t="s">
        <v>144</v>
      </c>
      <c r="D264" s="132" t="s">
        <v>156</v>
      </c>
      <c r="E264" s="132" t="s">
        <v>247</v>
      </c>
      <c r="F264" s="132"/>
      <c r="G264" s="134">
        <f t="shared" ref="G264:J264" si="94">G265</f>
        <v>0</v>
      </c>
      <c r="H264" s="134">
        <f t="shared" si="94"/>
        <v>211.6</v>
      </c>
      <c r="I264" s="134">
        <f t="shared" si="94"/>
        <v>211.6</v>
      </c>
      <c r="J264" s="134">
        <f t="shared" si="94"/>
        <v>211.6</v>
      </c>
    </row>
    <row r="265" spans="1:10" ht="21.75" customHeight="1" x14ac:dyDescent="0.2">
      <c r="A265" s="75" t="s">
        <v>97</v>
      </c>
      <c r="B265" s="132" t="s">
        <v>213</v>
      </c>
      <c r="C265" s="132" t="s">
        <v>144</v>
      </c>
      <c r="D265" s="132" t="s">
        <v>156</v>
      </c>
      <c r="E265" s="132" t="s">
        <v>247</v>
      </c>
      <c r="F265" s="132" t="s">
        <v>98</v>
      </c>
      <c r="G265" s="134"/>
      <c r="H265" s="134">
        <v>211.6</v>
      </c>
      <c r="I265" s="134">
        <f>G265+H265</f>
        <v>211.6</v>
      </c>
      <c r="J265" s="134">
        <v>211.6</v>
      </c>
    </row>
    <row r="266" spans="1:10" ht="27" customHeight="1" x14ac:dyDescent="0.2">
      <c r="A266" s="70" t="s">
        <v>248</v>
      </c>
      <c r="B266" s="132" t="s">
        <v>213</v>
      </c>
      <c r="C266" s="132" t="s">
        <v>144</v>
      </c>
      <c r="D266" s="132" t="s">
        <v>156</v>
      </c>
      <c r="E266" s="132" t="s">
        <v>249</v>
      </c>
      <c r="F266" s="132"/>
      <c r="G266" s="134">
        <f>G267</f>
        <v>49</v>
      </c>
      <c r="H266" s="134">
        <f>H267</f>
        <v>-49</v>
      </c>
      <c r="I266" s="134">
        <f>G266+H266</f>
        <v>0</v>
      </c>
      <c r="J266" s="134">
        <f>J267</f>
        <v>0</v>
      </c>
    </row>
    <row r="267" spans="1:10" s="22" customFormat="1" ht="36" x14ac:dyDescent="0.2">
      <c r="A267" s="70" t="s">
        <v>103</v>
      </c>
      <c r="B267" s="132" t="s">
        <v>213</v>
      </c>
      <c r="C267" s="132" t="s">
        <v>144</v>
      </c>
      <c r="D267" s="132" t="s">
        <v>156</v>
      </c>
      <c r="E267" s="132" t="s">
        <v>249</v>
      </c>
      <c r="F267" s="132" t="s">
        <v>104</v>
      </c>
      <c r="G267" s="159">
        <v>49</v>
      </c>
      <c r="H267" s="159">
        <v>-49</v>
      </c>
      <c r="I267" s="134">
        <f>G267+H267</f>
        <v>0</v>
      </c>
      <c r="J267" s="159"/>
    </row>
    <row r="268" spans="1:10" ht="24" x14ac:dyDescent="0.2">
      <c r="A268" s="70" t="s">
        <v>250</v>
      </c>
      <c r="B268" s="132" t="s">
        <v>213</v>
      </c>
      <c r="C268" s="132" t="s">
        <v>144</v>
      </c>
      <c r="D268" s="132" t="s">
        <v>156</v>
      </c>
      <c r="E268" s="132" t="s">
        <v>251</v>
      </c>
      <c r="F268" s="132"/>
      <c r="G268" s="134">
        <f t="shared" ref="G268:J268" si="95">G269+G270+G271</f>
        <v>605</v>
      </c>
      <c r="H268" s="134">
        <f t="shared" si="95"/>
        <v>-605</v>
      </c>
      <c r="I268" s="134">
        <f t="shared" si="95"/>
        <v>0</v>
      </c>
      <c r="J268" s="134">
        <f t="shared" si="95"/>
        <v>0</v>
      </c>
    </row>
    <row r="269" spans="1:10" ht="36" x14ac:dyDescent="0.2">
      <c r="A269" s="75" t="s">
        <v>97</v>
      </c>
      <c r="B269" s="132" t="s">
        <v>213</v>
      </c>
      <c r="C269" s="132" t="s">
        <v>144</v>
      </c>
      <c r="D269" s="132" t="s">
        <v>156</v>
      </c>
      <c r="E269" s="132" t="s">
        <v>251</v>
      </c>
      <c r="F269" s="132" t="s">
        <v>98</v>
      </c>
      <c r="G269" s="134">
        <v>454.56</v>
      </c>
      <c r="H269" s="134">
        <v>-454.56</v>
      </c>
      <c r="I269" s="134">
        <f t="shared" ref="I269:I276" si="96">G269+H269</f>
        <v>0</v>
      </c>
      <c r="J269" s="134"/>
    </row>
    <row r="270" spans="1:10" ht="36" x14ac:dyDescent="0.2">
      <c r="A270" s="70" t="s">
        <v>101</v>
      </c>
      <c r="B270" s="132" t="s">
        <v>213</v>
      </c>
      <c r="C270" s="132" t="s">
        <v>144</v>
      </c>
      <c r="D270" s="132" t="s">
        <v>156</v>
      </c>
      <c r="E270" s="132" t="s">
        <v>251</v>
      </c>
      <c r="F270" s="132" t="s">
        <v>102</v>
      </c>
      <c r="G270" s="134">
        <v>1</v>
      </c>
      <c r="H270" s="134">
        <v>-1</v>
      </c>
      <c r="I270" s="134">
        <f t="shared" si="96"/>
        <v>0</v>
      </c>
      <c r="J270" s="134"/>
    </row>
    <row r="271" spans="1:10" ht="23.25" customHeight="1" x14ac:dyDescent="0.2">
      <c r="A271" s="70" t="s">
        <v>103</v>
      </c>
      <c r="B271" s="132" t="s">
        <v>213</v>
      </c>
      <c r="C271" s="132" t="s">
        <v>144</v>
      </c>
      <c r="D271" s="132" t="s">
        <v>156</v>
      </c>
      <c r="E271" s="132" t="s">
        <v>251</v>
      </c>
      <c r="F271" s="132" t="s">
        <v>104</v>
      </c>
      <c r="G271" s="134">
        <v>149.44</v>
      </c>
      <c r="H271" s="134">
        <v>-149.44</v>
      </c>
      <c r="I271" s="134">
        <f t="shared" si="96"/>
        <v>0</v>
      </c>
      <c r="J271" s="134"/>
    </row>
    <row r="272" spans="1:10" ht="60" x14ac:dyDescent="0.2">
      <c r="A272" s="81" t="s">
        <v>252</v>
      </c>
      <c r="B272" s="154" t="s">
        <v>213</v>
      </c>
      <c r="C272" s="154" t="s">
        <v>144</v>
      </c>
      <c r="D272" s="154" t="s">
        <v>156</v>
      </c>
      <c r="E272" s="154" t="s">
        <v>253</v>
      </c>
      <c r="F272" s="132"/>
      <c r="G272" s="134">
        <f>G273+G274+G275</f>
        <v>212</v>
      </c>
      <c r="H272" s="134">
        <f>H273+H274+H275</f>
        <v>-212</v>
      </c>
      <c r="I272" s="134">
        <f t="shared" si="96"/>
        <v>0</v>
      </c>
      <c r="J272" s="134">
        <f>J273+J274+J275</f>
        <v>0</v>
      </c>
    </row>
    <row r="273" spans="1:10" ht="36" x14ac:dyDescent="0.2">
      <c r="A273" s="75" t="s">
        <v>97</v>
      </c>
      <c r="B273" s="154" t="s">
        <v>213</v>
      </c>
      <c r="C273" s="154" t="s">
        <v>144</v>
      </c>
      <c r="D273" s="154" t="s">
        <v>156</v>
      </c>
      <c r="E273" s="154" t="s">
        <v>253</v>
      </c>
      <c r="F273" s="132" t="s">
        <v>98</v>
      </c>
      <c r="G273" s="134">
        <v>212</v>
      </c>
      <c r="H273" s="134">
        <v>-212</v>
      </c>
      <c r="I273" s="134">
        <f t="shared" si="96"/>
        <v>0</v>
      </c>
      <c r="J273" s="134"/>
    </row>
    <row r="274" spans="1:10" ht="37.5" hidden="1" customHeight="1" x14ac:dyDescent="0.2">
      <c r="A274" s="76" t="s">
        <v>106</v>
      </c>
      <c r="B274" s="132" t="s">
        <v>213</v>
      </c>
      <c r="C274" s="132" t="s">
        <v>144</v>
      </c>
      <c r="D274" s="132" t="s">
        <v>156</v>
      </c>
      <c r="E274" s="132" t="s">
        <v>254</v>
      </c>
      <c r="F274" s="132" t="s">
        <v>107</v>
      </c>
      <c r="G274" s="134"/>
      <c r="H274" s="134"/>
      <c r="I274" s="134">
        <f t="shared" si="96"/>
        <v>0</v>
      </c>
      <c r="J274" s="134"/>
    </row>
    <row r="275" spans="1:10" ht="25.5" hidden="1" customHeight="1" x14ac:dyDescent="0.2">
      <c r="A275" s="70" t="s">
        <v>103</v>
      </c>
      <c r="B275" s="132" t="s">
        <v>213</v>
      </c>
      <c r="C275" s="132" t="s">
        <v>144</v>
      </c>
      <c r="D275" s="132" t="s">
        <v>156</v>
      </c>
      <c r="E275" s="132" t="s">
        <v>254</v>
      </c>
      <c r="F275" s="132" t="s">
        <v>104</v>
      </c>
      <c r="G275" s="134"/>
      <c r="H275" s="134"/>
      <c r="I275" s="134">
        <f t="shared" si="96"/>
        <v>0</v>
      </c>
      <c r="J275" s="134"/>
    </row>
    <row r="276" spans="1:10" ht="24" x14ac:dyDescent="0.2">
      <c r="A276" s="73" t="s">
        <v>255</v>
      </c>
      <c r="B276" s="132" t="s">
        <v>213</v>
      </c>
      <c r="C276" s="132" t="s">
        <v>144</v>
      </c>
      <c r="D276" s="132" t="s">
        <v>156</v>
      </c>
      <c r="E276" s="132" t="s">
        <v>256</v>
      </c>
      <c r="F276" s="132"/>
      <c r="G276" s="159">
        <f>G277</f>
        <v>134.19999999999999</v>
      </c>
      <c r="H276" s="159">
        <f>H277</f>
        <v>0</v>
      </c>
      <c r="I276" s="134">
        <f t="shared" si="96"/>
        <v>134.19999999999999</v>
      </c>
      <c r="J276" s="159">
        <f>J277</f>
        <v>134.19999999999999</v>
      </c>
    </row>
    <row r="277" spans="1:10" ht="25.5" customHeight="1" x14ac:dyDescent="0.2">
      <c r="A277" s="73" t="s">
        <v>26</v>
      </c>
      <c r="B277" s="132" t="s">
        <v>213</v>
      </c>
      <c r="C277" s="132" t="s">
        <v>144</v>
      </c>
      <c r="D277" s="132" t="s">
        <v>156</v>
      </c>
      <c r="E277" s="132" t="s">
        <v>257</v>
      </c>
      <c r="F277" s="132"/>
      <c r="G277" s="134">
        <f t="shared" ref="G277:J277" si="97">G279+G278</f>
        <v>134.19999999999999</v>
      </c>
      <c r="H277" s="134">
        <f t="shared" si="97"/>
        <v>0</v>
      </c>
      <c r="I277" s="134">
        <f t="shared" si="97"/>
        <v>134.19999999999999</v>
      </c>
      <c r="J277" s="134">
        <f t="shared" si="97"/>
        <v>134.19999999999999</v>
      </c>
    </row>
    <row r="278" spans="1:10" s="22" customFormat="1" ht="60" x14ac:dyDescent="0.2">
      <c r="A278" s="70" t="s">
        <v>231</v>
      </c>
      <c r="B278" s="132" t="s">
        <v>213</v>
      </c>
      <c r="C278" s="132" t="s">
        <v>144</v>
      </c>
      <c r="D278" s="132" t="s">
        <v>156</v>
      </c>
      <c r="E278" s="132" t="s">
        <v>257</v>
      </c>
      <c r="F278" s="132" t="s">
        <v>232</v>
      </c>
      <c r="G278" s="134"/>
      <c r="H278" s="134">
        <v>134.19999999999999</v>
      </c>
      <c r="I278" s="134">
        <f>G278+H278</f>
        <v>134.19999999999999</v>
      </c>
      <c r="J278" s="134">
        <v>134.19999999999999</v>
      </c>
    </row>
    <row r="279" spans="1:10" ht="36" x14ac:dyDescent="0.2">
      <c r="A279" s="70" t="s">
        <v>103</v>
      </c>
      <c r="B279" s="132" t="s">
        <v>213</v>
      </c>
      <c r="C279" s="132" t="s">
        <v>144</v>
      </c>
      <c r="D279" s="132" t="s">
        <v>156</v>
      </c>
      <c r="E279" s="132" t="s">
        <v>257</v>
      </c>
      <c r="F279" s="132" t="s">
        <v>104</v>
      </c>
      <c r="G279" s="159">
        <v>134.19999999999999</v>
      </c>
      <c r="H279" s="159">
        <v>-134.19999999999999</v>
      </c>
      <c r="I279" s="134">
        <f>G279+H279</f>
        <v>0</v>
      </c>
      <c r="J279" s="159"/>
    </row>
    <row r="280" spans="1:10" ht="12.75" x14ac:dyDescent="0.2">
      <c r="A280" s="70" t="s">
        <v>479</v>
      </c>
      <c r="B280" s="132" t="s">
        <v>213</v>
      </c>
      <c r="C280" s="132" t="s">
        <v>144</v>
      </c>
      <c r="D280" s="132" t="s">
        <v>156</v>
      </c>
      <c r="E280" s="132" t="s">
        <v>78</v>
      </c>
      <c r="F280" s="132"/>
      <c r="G280" s="159">
        <f t="shared" ref="G280:J280" si="98">G281+G284</f>
        <v>0</v>
      </c>
      <c r="H280" s="159">
        <f t="shared" si="98"/>
        <v>9721.3430000000008</v>
      </c>
      <c r="I280" s="159">
        <f t="shared" si="98"/>
        <v>9721.3430000000008</v>
      </c>
      <c r="J280" s="159">
        <f t="shared" si="98"/>
        <v>9721.3430000000008</v>
      </c>
    </row>
    <row r="281" spans="1:10" ht="36" x14ac:dyDescent="0.2">
      <c r="A281" s="235" t="s">
        <v>523</v>
      </c>
      <c r="B281" s="132" t="s">
        <v>213</v>
      </c>
      <c r="C281" s="132" t="s">
        <v>144</v>
      </c>
      <c r="D281" s="132" t="s">
        <v>156</v>
      </c>
      <c r="E281" s="132" t="s">
        <v>525</v>
      </c>
      <c r="F281" s="132"/>
      <c r="G281" s="159">
        <f t="shared" ref="G281:J281" si="99">SUM(G282:G283)</f>
        <v>0</v>
      </c>
      <c r="H281" s="159">
        <f t="shared" si="99"/>
        <v>414</v>
      </c>
      <c r="I281" s="159">
        <f t="shared" si="99"/>
        <v>414</v>
      </c>
      <c r="J281" s="159">
        <f t="shared" si="99"/>
        <v>414</v>
      </c>
    </row>
    <row r="282" spans="1:10" ht="12.75" x14ac:dyDescent="0.2">
      <c r="A282" s="235"/>
      <c r="B282" s="132" t="s">
        <v>213</v>
      </c>
      <c r="C282" s="132" t="s">
        <v>144</v>
      </c>
      <c r="D282" s="132" t="s">
        <v>156</v>
      </c>
      <c r="E282" s="132" t="s">
        <v>525</v>
      </c>
      <c r="F282" s="132" t="s">
        <v>295</v>
      </c>
      <c r="G282" s="159"/>
      <c r="H282" s="159"/>
      <c r="I282" s="134">
        <f t="shared" ref="I282:I283" si="100">G282+H282</f>
        <v>0</v>
      </c>
      <c r="J282" s="159"/>
    </row>
    <row r="283" spans="1:10" ht="36" x14ac:dyDescent="0.2">
      <c r="A283" s="70" t="s">
        <v>103</v>
      </c>
      <c r="B283" s="132" t="s">
        <v>213</v>
      </c>
      <c r="C283" s="132" t="s">
        <v>144</v>
      </c>
      <c r="D283" s="132" t="s">
        <v>156</v>
      </c>
      <c r="E283" s="132" t="s">
        <v>525</v>
      </c>
      <c r="F283" s="132" t="s">
        <v>104</v>
      </c>
      <c r="G283" s="159"/>
      <c r="H283" s="159">
        <v>414</v>
      </c>
      <c r="I283" s="134">
        <f t="shared" si="100"/>
        <v>414</v>
      </c>
      <c r="J283" s="159">
        <v>414</v>
      </c>
    </row>
    <row r="284" spans="1:10" ht="24.75" customHeight="1" x14ac:dyDescent="0.2">
      <c r="A284" s="238" t="s">
        <v>537</v>
      </c>
      <c r="B284" s="132" t="s">
        <v>213</v>
      </c>
      <c r="C284" s="132" t="s">
        <v>144</v>
      </c>
      <c r="D284" s="132" t="s">
        <v>156</v>
      </c>
      <c r="E284" s="132" t="s">
        <v>538</v>
      </c>
      <c r="F284" s="132"/>
      <c r="G284" s="159">
        <f t="shared" ref="G284:J284" si="101">SUM(G285:G292)</f>
        <v>0</v>
      </c>
      <c r="H284" s="159">
        <f t="shared" si="101"/>
        <v>9307.3430000000008</v>
      </c>
      <c r="I284" s="159">
        <f t="shared" si="101"/>
        <v>9307.3430000000008</v>
      </c>
      <c r="J284" s="159">
        <f t="shared" si="101"/>
        <v>9307.3430000000008</v>
      </c>
    </row>
    <row r="285" spans="1:10" ht="24.75" hidden="1" customHeight="1" x14ac:dyDescent="0.2">
      <c r="A285" s="75" t="s">
        <v>97</v>
      </c>
      <c r="B285" s="132" t="s">
        <v>213</v>
      </c>
      <c r="C285" s="132" t="s">
        <v>144</v>
      </c>
      <c r="D285" s="132" t="s">
        <v>156</v>
      </c>
      <c r="E285" s="132" t="s">
        <v>538</v>
      </c>
      <c r="F285" s="132" t="s">
        <v>98</v>
      </c>
      <c r="G285" s="159"/>
      <c r="H285" s="134">
        <f>1858.39+216.663</f>
        <v>2075.0529999999999</v>
      </c>
      <c r="I285" s="134">
        <f t="shared" ref="I285:I291" si="102">G285+H285</f>
        <v>2075.0529999999999</v>
      </c>
      <c r="J285" s="134">
        <f>1858.39+216.663</f>
        <v>2075.0529999999999</v>
      </c>
    </row>
    <row r="286" spans="1:10" ht="24.75" customHeight="1" x14ac:dyDescent="0.2">
      <c r="A286" s="70" t="s">
        <v>101</v>
      </c>
      <c r="B286" s="132" t="s">
        <v>213</v>
      </c>
      <c r="C286" s="132" t="s">
        <v>144</v>
      </c>
      <c r="D286" s="132" t="s">
        <v>156</v>
      </c>
      <c r="E286" s="132" t="s">
        <v>538</v>
      </c>
      <c r="F286" s="132" t="s">
        <v>102</v>
      </c>
      <c r="G286" s="159"/>
      <c r="H286" s="134">
        <v>91.4</v>
      </c>
      <c r="I286" s="134">
        <f t="shared" si="102"/>
        <v>91.4</v>
      </c>
      <c r="J286" s="134">
        <v>91.4</v>
      </c>
    </row>
    <row r="287" spans="1:10" ht="24.75" customHeight="1" x14ac:dyDescent="0.2">
      <c r="A287" s="70" t="s">
        <v>231</v>
      </c>
      <c r="B287" s="132" t="s">
        <v>213</v>
      </c>
      <c r="C287" s="132" t="s">
        <v>144</v>
      </c>
      <c r="D287" s="132" t="s">
        <v>156</v>
      </c>
      <c r="E287" s="132" t="s">
        <v>538</v>
      </c>
      <c r="F287" s="132" t="s">
        <v>232</v>
      </c>
      <c r="G287" s="159"/>
      <c r="H287" s="134">
        <v>128.19</v>
      </c>
      <c r="I287" s="134">
        <f t="shared" si="102"/>
        <v>128.19</v>
      </c>
      <c r="J287" s="134">
        <v>128.19</v>
      </c>
    </row>
    <row r="288" spans="1:10" ht="24.75" customHeight="1" x14ac:dyDescent="0.2">
      <c r="A288" s="76" t="s">
        <v>106</v>
      </c>
      <c r="B288" s="132" t="s">
        <v>213</v>
      </c>
      <c r="C288" s="132" t="s">
        <v>144</v>
      </c>
      <c r="D288" s="132" t="s">
        <v>156</v>
      </c>
      <c r="E288" s="132" t="s">
        <v>538</v>
      </c>
      <c r="F288" s="132" t="s">
        <v>107</v>
      </c>
      <c r="G288" s="159"/>
      <c r="H288" s="134">
        <v>619.6</v>
      </c>
      <c r="I288" s="134">
        <f t="shared" si="102"/>
        <v>619.6</v>
      </c>
      <c r="J288" s="134">
        <v>619.6</v>
      </c>
    </row>
    <row r="289" spans="1:10" ht="24.75" hidden="1" customHeight="1" x14ac:dyDescent="0.2">
      <c r="A289" s="76"/>
      <c r="B289" s="132" t="s">
        <v>213</v>
      </c>
      <c r="C289" s="132" t="s">
        <v>144</v>
      </c>
      <c r="D289" s="132" t="s">
        <v>156</v>
      </c>
      <c r="E289" s="132" t="s">
        <v>538</v>
      </c>
      <c r="F289" s="132" t="s">
        <v>295</v>
      </c>
      <c r="G289" s="159"/>
      <c r="H289" s="134"/>
      <c r="I289" s="134">
        <f t="shared" si="102"/>
        <v>0</v>
      </c>
      <c r="J289" s="134"/>
    </row>
    <row r="290" spans="1:10" ht="24.75" customHeight="1" x14ac:dyDescent="0.2">
      <c r="A290" s="70" t="s">
        <v>103</v>
      </c>
      <c r="B290" s="132" t="s">
        <v>213</v>
      </c>
      <c r="C290" s="132" t="s">
        <v>144</v>
      </c>
      <c r="D290" s="132" t="s">
        <v>156</v>
      </c>
      <c r="E290" s="132" t="s">
        <v>538</v>
      </c>
      <c r="F290" s="132" t="s">
        <v>104</v>
      </c>
      <c r="G290" s="159"/>
      <c r="H290" s="134">
        <f>5151.57-128.19+883.3</f>
        <v>5906.68</v>
      </c>
      <c r="I290" s="134">
        <f t="shared" si="102"/>
        <v>5906.68</v>
      </c>
      <c r="J290" s="134">
        <f>5151.57-128.19+883.3</f>
        <v>5906.68</v>
      </c>
    </row>
    <row r="291" spans="1:10" ht="24.75" hidden="1" customHeight="1" x14ac:dyDescent="0.2">
      <c r="A291" s="71" t="s">
        <v>237</v>
      </c>
      <c r="B291" s="132" t="s">
        <v>213</v>
      </c>
      <c r="C291" s="132" t="s">
        <v>144</v>
      </c>
      <c r="D291" s="132" t="s">
        <v>156</v>
      </c>
      <c r="E291" s="132" t="s">
        <v>538</v>
      </c>
      <c r="F291" s="132" t="s">
        <v>109</v>
      </c>
      <c r="G291" s="159"/>
      <c r="H291" s="134">
        <v>421.5</v>
      </c>
      <c r="I291" s="134">
        <f t="shared" si="102"/>
        <v>421.5</v>
      </c>
      <c r="J291" s="134">
        <v>421.5</v>
      </c>
    </row>
    <row r="292" spans="1:10" ht="13.5" customHeight="1" x14ac:dyDescent="0.2">
      <c r="A292" s="80" t="s">
        <v>110</v>
      </c>
      <c r="B292" s="132" t="s">
        <v>213</v>
      </c>
      <c r="C292" s="132" t="s">
        <v>144</v>
      </c>
      <c r="D292" s="132" t="s">
        <v>156</v>
      </c>
      <c r="E292" s="132" t="s">
        <v>538</v>
      </c>
      <c r="F292" s="132" t="s">
        <v>111</v>
      </c>
      <c r="G292" s="159"/>
      <c r="H292" s="134">
        <v>64.92</v>
      </c>
      <c r="I292" s="134">
        <f>G292+H292</f>
        <v>64.92</v>
      </c>
      <c r="J292" s="134">
        <v>64.92</v>
      </c>
    </row>
    <row r="293" spans="1:10" ht="18.75" customHeight="1" x14ac:dyDescent="0.2">
      <c r="A293" s="73" t="s">
        <v>77</v>
      </c>
      <c r="B293" s="132" t="s">
        <v>213</v>
      </c>
      <c r="C293" s="132" t="s">
        <v>144</v>
      </c>
      <c r="D293" s="132" t="s">
        <v>156</v>
      </c>
      <c r="E293" s="132" t="s">
        <v>78</v>
      </c>
      <c r="F293" s="132"/>
      <c r="G293" s="159">
        <f t="shared" ref="G293:J293" si="103">G294+G296</f>
        <v>6128.69</v>
      </c>
      <c r="H293" s="159">
        <f t="shared" si="103"/>
        <v>-6128.69</v>
      </c>
      <c r="I293" s="159">
        <f t="shared" si="103"/>
        <v>0</v>
      </c>
      <c r="J293" s="159">
        <f t="shared" si="103"/>
        <v>0</v>
      </c>
    </row>
    <row r="294" spans="1:10" ht="24.75" customHeight="1" x14ac:dyDescent="0.2">
      <c r="A294" s="82" t="s">
        <v>258</v>
      </c>
      <c r="B294" s="132" t="s">
        <v>213</v>
      </c>
      <c r="C294" s="132" t="s">
        <v>144</v>
      </c>
      <c r="D294" s="132" t="s">
        <v>156</v>
      </c>
      <c r="E294" s="132" t="s">
        <v>259</v>
      </c>
      <c r="F294" s="132"/>
      <c r="G294" s="159">
        <f t="shared" ref="G294:J294" si="104">G295</f>
        <v>170.49</v>
      </c>
      <c r="H294" s="159">
        <f t="shared" si="104"/>
        <v>-170.49</v>
      </c>
      <c r="I294" s="159">
        <f t="shared" si="104"/>
        <v>0</v>
      </c>
      <c r="J294" s="159">
        <f t="shared" si="104"/>
        <v>0</v>
      </c>
    </row>
    <row r="295" spans="1:10" ht="24.75" customHeight="1" x14ac:dyDescent="0.2">
      <c r="A295" s="70" t="s">
        <v>103</v>
      </c>
      <c r="B295" s="132" t="s">
        <v>213</v>
      </c>
      <c r="C295" s="132" t="s">
        <v>144</v>
      </c>
      <c r="D295" s="132" t="s">
        <v>156</v>
      </c>
      <c r="E295" s="132" t="s">
        <v>259</v>
      </c>
      <c r="F295" s="132" t="s">
        <v>104</v>
      </c>
      <c r="G295" s="159">
        <v>170.49</v>
      </c>
      <c r="H295" s="159">
        <v>-170.49</v>
      </c>
      <c r="I295" s="134">
        <f>G295+H295</f>
        <v>0</v>
      </c>
      <c r="J295" s="159"/>
    </row>
    <row r="296" spans="1:10" s="22" customFormat="1" ht="14.25" customHeight="1" x14ac:dyDescent="0.2">
      <c r="A296" s="71" t="s">
        <v>260</v>
      </c>
      <c r="B296" s="132" t="s">
        <v>213</v>
      </c>
      <c r="C296" s="132" t="s">
        <v>144</v>
      </c>
      <c r="D296" s="132" t="s">
        <v>156</v>
      </c>
      <c r="E296" s="132" t="s">
        <v>261</v>
      </c>
      <c r="F296" s="132"/>
      <c r="G296" s="159">
        <f t="shared" ref="G296:J296" si="105">G300+G301+G302+G303+G297+G298+G299</f>
        <v>5958.2</v>
      </c>
      <c r="H296" s="159">
        <f t="shared" si="105"/>
        <v>-5958.2</v>
      </c>
      <c r="I296" s="159">
        <f t="shared" si="105"/>
        <v>0</v>
      </c>
      <c r="J296" s="159">
        <f t="shared" si="105"/>
        <v>0</v>
      </c>
    </row>
    <row r="297" spans="1:10" ht="15" hidden="1" customHeight="1" x14ac:dyDescent="0.2">
      <c r="A297" s="75" t="s">
        <v>97</v>
      </c>
      <c r="B297" s="132" t="s">
        <v>213</v>
      </c>
      <c r="C297" s="132" t="s">
        <v>144</v>
      </c>
      <c r="D297" s="132" t="s">
        <v>156</v>
      </c>
      <c r="E297" s="132" t="s">
        <v>261</v>
      </c>
      <c r="F297" s="132" t="s">
        <v>98</v>
      </c>
      <c r="G297" s="159"/>
      <c r="H297" s="159"/>
      <c r="I297" s="159">
        <f t="shared" ref="I297:I303" si="106">G297+H297</f>
        <v>0</v>
      </c>
      <c r="J297" s="159"/>
    </row>
    <row r="298" spans="1:10" ht="27" hidden="1" customHeight="1" x14ac:dyDescent="0.2">
      <c r="A298" s="70" t="s">
        <v>101</v>
      </c>
      <c r="B298" s="132" t="s">
        <v>213</v>
      </c>
      <c r="C298" s="132" t="s">
        <v>144</v>
      </c>
      <c r="D298" s="132" t="s">
        <v>156</v>
      </c>
      <c r="E298" s="132" t="s">
        <v>261</v>
      </c>
      <c r="F298" s="132" t="s">
        <v>102</v>
      </c>
      <c r="G298" s="159"/>
      <c r="H298" s="159"/>
      <c r="I298" s="159">
        <f t="shared" si="106"/>
        <v>0</v>
      </c>
      <c r="J298" s="159"/>
    </row>
    <row r="299" spans="1:10" ht="24" hidden="1" customHeight="1" x14ac:dyDescent="0.2">
      <c r="A299" s="70" t="s">
        <v>231</v>
      </c>
      <c r="B299" s="132" t="s">
        <v>213</v>
      </c>
      <c r="C299" s="132" t="s">
        <v>144</v>
      </c>
      <c r="D299" s="132" t="s">
        <v>156</v>
      </c>
      <c r="E299" s="132" t="s">
        <v>261</v>
      </c>
      <c r="F299" s="132" t="s">
        <v>232</v>
      </c>
      <c r="G299" s="159"/>
      <c r="H299" s="159"/>
      <c r="I299" s="159">
        <f t="shared" si="106"/>
        <v>0</v>
      </c>
      <c r="J299" s="159"/>
    </row>
    <row r="300" spans="1:10" ht="24" hidden="1" customHeight="1" x14ac:dyDescent="0.2">
      <c r="A300" s="76" t="s">
        <v>106</v>
      </c>
      <c r="B300" s="132" t="s">
        <v>213</v>
      </c>
      <c r="C300" s="132" t="s">
        <v>144</v>
      </c>
      <c r="D300" s="132" t="s">
        <v>156</v>
      </c>
      <c r="E300" s="132" t="s">
        <v>261</v>
      </c>
      <c r="F300" s="132" t="s">
        <v>107</v>
      </c>
      <c r="G300" s="159"/>
      <c r="H300" s="159"/>
      <c r="I300" s="134">
        <f t="shared" si="106"/>
        <v>0</v>
      </c>
      <c r="J300" s="159"/>
    </row>
    <row r="301" spans="1:10" ht="18" customHeight="1" x14ac:dyDescent="0.2">
      <c r="A301" s="70" t="s">
        <v>103</v>
      </c>
      <c r="B301" s="132" t="s">
        <v>213</v>
      </c>
      <c r="C301" s="132" t="s">
        <v>144</v>
      </c>
      <c r="D301" s="132" t="s">
        <v>156</v>
      </c>
      <c r="E301" s="132" t="s">
        <v>261</v>
      </c>
      <c r="F301" s="132" t="s">
        <v>104</v>
      </c>
      <c r="G301" s="159">
        <v>5472.2</v>
      </c>
      <c r="H301" s="159">
        <v>-5472.2</v>
      </c>
      <c r="I301" s="134">
        <f t="shared" si="106"/>
        <v>0</v>
      </c>
      <c r="J301" s="159"/>
    </row>
    <row r="302" spans="1:10" ht="25.5" customHeight="1" x14ac:dyDescent="0.2">
      <c r="A302" s="71" t="s">
        <v>237</v>
      </c>
      <c r="B302" s="132" t="s">
        <v>213</v>
      </c>
      <c r="C302" s="132" t="s">
        <v>144</v>
      </c>
      <c r="D302" s="132" t="s">
        <v>156</v>
      </c>
      <c r="E302" s="132" t="s">
        <v>261</v>
      </c>
      <c r="F302" s="132" t="s">
        <v>109</v>
      </c>
      <c r="G302" s="159">
        <v>276</v>
      </c>
      <c r="H302" s="159">
        <v>-276</v>
      </c>
      <c r="I302" s="134">
        <f t="shared" si="106"/>
        <v>0</v>
      </c>
      <c r="J302" s="159"/>
    </row>
    <row r="303" spans="1:10" ht="16.5" hidden="1" customHeight="1" x14ac:dyDescent="0.2">
      <c r="A303" s="80" t="s">
        <v>110</v>
      </c>
      <c r="B303" s="132" t="s">
        <v>213</v>
      </c>
      <c r="C303" s="132" t="s">
        <v>144</v>
      </c>
      <c r="D303" s="132" t="s">
        <v>156</v>
      </c>
      <c r="E303" s="132" t="s">
        <v>261</v>
      </c>
      <c r="F303" s="132" t="s">
        <v>111</v>
      </c>
      <c r="G303" s="159">
        <v>210</v>
      </c>
      <c r="H303" s="159">
        <v>-210</v>
      </c>
      <c r="I303" s="134">
        <f t="shared" si="106"/>
        <v>0</v>
      </c>
      <c r="J303" s="159"/>
    </row>
    <row r="304" spans="1:10" ht="24.75" customHeight="1" x14ac:dyDescent="0.2">
      <c r="A304" s="73" t="s">
        <v>262</v>
      </c>
      <c r="B304" s="132" t="s">
        <v>213</v>
      </c>
      <c r="C304" s="132" t="s">
        <v>170</v>
      </c>
      <c r="D304" s="132"/>
      <c r="E304" s="132"/>
      <c r="F304" s="132"/>
      <c r="G304" s="159">
        <f t="shared" ref="G304:J304" si="107">G305+G309</f>
        <v>575</v>
      </c>
      <c r="H304" s="159">
        <f t="shared" si="107"/>
        <v>85</v>
      </c>
      <c r="I304" s="159">
        <f t="shared" si="107"/>
        <v>660</v>
      </c>
      <c r="J304" s="159">
        <f t="shared" si="107"/>
        <v>660</v>
      </c>
    </row>
    <row r="305" spans="1:10" ht="36" x14ac:dyDescent="0.2">
      <c r="A305" s="73" t="s">
        <v>263</v>
      </c>
      <c r="B305" s="132" t="s">
        <v>213</v>
      </c>
      <c r="C305" s="132" t="s">
        <v>170</v>
      </c>
      <c r="D305" s="132" t="s">
        <v>22</v>
      </c>
      <c r="E305" s="132"/>
      <c r="F305" s="132"/>
      <c r="G305" s="159">
        <f>G306</f>
        <v>575</v>
      </c>
      <c r="H305" s="159">
        <f>H306</f>
        <v>0</v>
      </c>
      <c r="I305" s="134">
        <f>G305+H305</f>
        <v>575</v>
      </c>
      <c r="J305" s="159">
        <f>J306</f>
        <v>575</v>
      </c>
    </row>
    <row r="306" spans="1:10" ht="16.5" customHeight="1" x14ac:dyDescent="0.2">
      <c r="A306" s="73" t="s">
        <v>264</v>
      </c>
      <c r="B306" s="132" t="s">
        <v>213</v>
      </c>
      <c r="C306" s="132" t="s">
        <v>170</v>
      </c>
      <c r="D306" s="132" t="s">
        <v>22</v>
      </c>
      <c r="E306" s="132" t="s">
        <v>265</v>
      </c>
      <c r="F306" s="132"/>
      <c r="G306" s="159">
        <f t="shared" ref="G306:J306" si="108">G307+G308</f>
        <v>575</v>
      </c>
      <c r="H306" s="159">
        <f t="shared" si="108"/>
        <v>0</v>
      </c>
      <c r="I306" s="159">
        <f t="shared" si="108"/>
        <v>575</v>
      </c>
      <c r="J306" s="159">
        <f t="shared" si="108"/>
        <v>575</v>
      </c>
    </row>
    <row r="307" spans="1:10" ht="14.25" customHeight="1" x14ac:dyDescent="0.2">
      <c r="A307" s="75" t="s">
        <v>97</v>
      </c>
      <c r="B307" s="132" t="s">
        <v>213</v>
      </c>
      <c r="C307" s="132" t="s">
        <v>170</v>
      </c>
      <c r="D307" s="132" t="s">
        <v>22</v>
      </c>
      <c r="E307" s="132" t="s">
        <v>266</v>
      </c>
      <c r="F307" s="132" t="s">
        <v>98</v>
      </c>
      <c r="G307" s="159">
        <v>500</v>
      </c>
      <c r="H307" s="159"/>
      <c r="I307" s="134">
        <f>G307+H307</f>
        <v>500</v>
      </c>
      <c r="J307" s="159">
        <v>500</v>
      </c>
    </row>
    <row r="308" spans="1:10" ht="38.25" customHeight="1" x14ac:dyDescent="0.2">
      <c r="A308" s="70" t="s">
        <v>103</v>
      </c>
      <c r="B308" s="132" t="s">
        <v>213</v>
      </c>
      <c r="C308" s="132" t="s">
        <v>170</v>
      </c>
      <c r="D308" s="132" t="s">
        <v>22</v>
      </c>
      <c r="E308" s="132" t="s">
        <v>266</v>
      </c>
      <c r="F308" s="132" t="s">
        <v>104</v>
      </c>
      <c r="G308" s="159">
        <v>75</v>
      </c>
      <c r="H308" s="159"/>
      <c r="I308" s="134">
        <f>G308+H308</f>
        <v>75</v>
      </c>
      <c r="J308" s="159">
        <v>75</v>
      </c>
    </row>
    <row r="309" spans="1:10" ht="14.25" customHeight="1" x14ac:dyDescent="0.2">
      <c r="A309" s="83" t="s">
        <v>267</v>
      </c>
      <c r="B309" s="132" t="s">
        <v>213</v>
      </c>
      <c r="C309" s="132" t="s">
        <v>170</v>
      </c>
      <c r="D309" s="132" t="s">
        <v>197</v>
      </c>
      <c r="E309" s="132"/>
      <c r="F309" s="132"/>
      <c r="G309" s="159">
        <f t="shared" ref="G309:J309" si="109">G317+G310</f>
        <v>0</v>
      </c>
      <c r="H309" s="159">
        <f t="shared" si="109"/>
        <v>85</v>
      </c>
      <c r="I309" s="159">
        <f t="shared" si="109"/>
        <v>85</v>
      </c>
      <c r="J309" s="159">
        <f t="shared" si="109"/>
        <v>85</v>
      </c>
    </row>
    <row r="310" spans="1:10" ht="35.25" customHeight="1" x14ac:dyDescent="0.2">
      <c r="A310" s="70" t="s">
        <v>479</v>
      </c>
      <c r="B310" s="132" t="s">
        <v>213</v>
      </c>
      <c r="C310" s="132" t="s">
        <v>170</v>
      </c>
      <c r="D310" s="132" t="s">
        <v>197</v>
      </c>
      <c r="E310" s="132" t="s">
        <v>78</v>
      </c>
      <c r="F310" s="132"/>
      <c r="G310" s="159">
        <f t="shared" ref="G310:J310" si="110">G311+G313+G315</f>
        <v>0</v>
      </c>
      <c r="H310" s="159">
        <f t="shared" si="110"/>
        <v>85</v>
      </c>
      <c r="I310" s="159">
        <f t="shared" si="110"/>
        <v>85</v>
      </c>
      <c r="J310" s="159">
        <f t="shared" si="110"/>
        <v>85</v>
      </c>
    </row>
    <row r="311" spans="1:10" ht="60" x14ac:dyDescent="0.2">
      <c r="A311" s="235" t="s">
        <v>526</v>
      </c>
      <c r="B311" s="132" t="s">
        <v>213</v>
      </c>
      <c r="C311" s="132" t="s">
        <v>170</v>
      </c>
      <c r="D311" s="132" t="s">
        <v>197</v>
      </c>
      <c r="E311" s="132" t="s">
        <v>583</v>
      </c>
      <c r="F311" s="132"/>
      <c r="G311" s="159">
        <f>G312</f>
        <v>0</v>
      </c>
      <c r="H311" s="159">
        <f>H312</f>
        <v>20</v>
      </c>
      <c r="I311" s="134">
        <f t="shared" ref="I311:I316" si="111">G311+H311</f>
        <v>20</v>
      </c>
      <c r="J311" s="159">
        <f>J312</f>
        <v>20</v>
      </c>
    </row>
    <row r="312" spans="1:10" ht="36" x14ac:dyDescent="0.2">
      <c r="A312" s="70" t="s">
        <v>103</v>
      </c>
      <c r="B312" s="132" t="s">
        <v>213</v>
      </c>
      <c r="C312" s="132" t="s">
        <v>170</v>
      </c>
      <c r="D312" s="132" t="s">
        <v>197</v>
      </c>
      <c r="E312" s="132" t="s">
        <v>583</v>
      </c>
      <c r="F312" s="132" t="s">
        <v>104</v>
      </c>
      <c r="G312" s="159"/>
      <c r="H312" s="159">
        <v>20</v>
      </c>
      <c r="I312" s="134">
        <f t="shared" si="111"/>
        <v>20</v>
      </c>
      <c r="J312" s="159">
        <v>20</v>
      </c>
    </row>
    <row r="313" spans="1:10" ht="30" customHeight="1" x14ac:dyDescent="0.2">
      <c r="A313" s="235" t="s">
        <v>527</v>
      </c>
      <c r="B313" s="132" t="s">
        <v>213</v>
      </c>
      <c r="C313" s="132" t="s">
        <v>170</v>
      </c>
      <c r="D313" s="132" t="s">
        <v>197</v>
      </c>
      <c r="E313" s="132" t="s">
        <v>530</v>
      </c>
      <c r="F313" s="132"/>
      <c r="G313" s="159">
        <f>G314</f>
        <v>0</v>
      </c>
      <c r="H313" s="159">
        <f>H314</f>
        <v>15</v>
      </c>
      <c r="I313" s="134">
        <f t="shared" si="111"/>
        <v>15</v>
      </c>
      <c r="J313" s="159">
        <f>J314</f>
        <v>15</v>
      </c>
    </row>
    <row r="314" spans="1:10" ht="20.25" customHeight="1" x14ac:dyDescent="0.2">
      <c r="A314" s="70" t="s">
        <v>103</v>
      </c>
      <c r="B314" s="132" t="s">
        <v>213</v>
      </c>
      <c r="C314" s="132" t="s">
        <v>170</v>
      </c>
      <c r="D314" s="132" t="s">
        <v>197</v>
      </c>
      <c r="E314" s="132" t="s">
        <v>530</v>
      </c>
      <c r="F314" s="132" t="s">
        <v>104</v>
      </c>
      <c r="G314" s="159"/>
      <c r="H314" s="159">
        <v>15</v>
      </c>
      <c r="I314" s="134">
        <f t="shared" si="111"/>
        <v>15</v>
      </c>
      <c r="J314" s="159">
        <v>15</v>
      </c>
    </row>
    <row r="315" spans="1:10" s="22" customFormat="1" ht="36" x14ac:dyDescent="0.2">
      <c r="A315" s="235" t="s">
        <v>528</v>
      </c>
      <c r="B315" s="132" t="s">
        <v>213</v>
      </c>
      <c r="C315" s="132" t="s">
        <v>170</v>
      </c>
      <c r="D315" s="132" t="s">
        <v>197</v>
      </c>
      <c r="E315" s="132" t="s">
        <v>529</v>
      </c>
      <c r="F315" s="132"/>
      <c r="G315" s="159">
        <f>G316</f>
        <v>0</v>
      </c>
      <c r="H315" s="159">
        <f>H316</f>
        <v>50</v>
      </c>
      <c r="I315" s="134">
        <f t="shared" si="111"/>
        <v>50</v>
      </c>
      <c r="J315" s="159">
        <f>J316</f>
        <v>50</v>
      </c>
    </row>
    <row r="316" spans="1:10" s="22" customFormat="1" ht="15" customHeight="1" x14ac:dyDescent="0.2">
      <c r="A316" s="70" t="s">
        <v>103</v>
      </c>
      <c r="B316" s="132" t="s">
        <v>213</v>
      </c>
      <c r="C316" s="132" t="s">
        <v>170</v>
      </c>
      <c r="D316" s="132" t="s">
        <v>197</v>
      </c>
      <c r="E316" s="132" t="s">
        <v>529</v>
      </c>
      <c r="F316" s="132" t="s">
        <v>104</v>
      </c>
      <c r="G316" s="159"/>
      <c r="H316" s="159">
        <v>50</v>
      </c>
      <c r="I316" s="134">
        <f t="shared" si="111"/>
        <v>50</v>
      </c>
      <c r="J316" s="159">
        <v>50</v>
      </c>
    </row>
    <row r="317" spans="1:10" s="22" customFormat="1" ht="23.25" hidden="1" customHeight="1" x14ac:dyDescent="0.2">
      <c r="A317" s="73" t="s">
        <v>77</v>
      </c>
      <c r="B317" s="132" t="s">
        <v>213</v>
      </c>
      <c r="C317" s="132" t="s">
        <v>170</v>
      </c>
      <c r="D317" s="132" t="s">
        <v>197</v>
      </c>
      <c r="E317" s="132" t="s">
        <v>78</v>
      </c>
      <c r="F317" s="132"/>
      <c r="G317" s="159">
        <f t="shared" ref="G317:J317" si="112">G318+G320+G322</f>
        <v>0</v>
      </c>
      <c r="H317" s="159">
        <f t="shared" si="112"/>
        <v>0</v>
      </c>
      <c r="I317" s="159">
        <f t="shared" si="112"/>
        <v>0</v>
      </c>
      <c r="J317" s="159">
        <f t="shared" si="112"/>
        <v>0</v>
      </c>
    </row>
    <row r="318" spans="1:10" s="22" customFormat="1" ht="23.25" hidden="1" customHeight="1" x14ac:dyDescent="0.2">
      <c r="A318" s="82" t="s">
        <v>268</v>
      </c>
      <c r="B318" s="132" t="s">
        <v>213</v>
      </c>
      <c r="C318" s="132" t="s">
        <v>170</v>
      </c>
      <c r="D318" s="132" t="s">
        <v>197</v>
      </c>
      <c r="E318" s="132" t="s">
        <v>269</v>
      </c>
      <c r="F318" s="132"/>
      <c r="G318" s="159">
        <f>G319</f>
        <v>0</v>
      </c>
      <c r="H318" s="159">
        <f>H319</f>
        <v>0</v>
      </c>
      <c r="I318" s="134">
        <f>G318+H318</f>
        <v>0</v>
      </c>
      <c r="J318" s="159">
        <f>J319</f>
        <v>0</v>
      </c>
    </row>
    <row r="319" spans="1:10" ht="24.75" hidden="1" customHeight="1" x14ac:dyDescent="0.2">
      <c r="A319" s="70" t="s">
        <v>103</v>
      </c>
      <c r="B319" s="132" t="s">
        <v>213</v>
      </c>
      <c r="C319" s="132" t="s">
        <v>170</v>
      </c>
      <c r="D319" s="132" t="s">
        <v>197</v>
      </c>
      <c r="E319" s="132" t="s">
        <v>269</v>
      </c>
      <c r="F319" s="132" t="s">
        <v>104</v>
      </c>
      <c r="G319" s="159"/>
      <c r="H319" s="159"/>
      <c r="I319" s="134">
        <f>G319+H319</f>
        <v>0</v>
      </c>
      <c r="J319" s="159"/>
    </row>
    <row r="320" spans="1:10" ht="36" hidden="1" x14ac:dyDescent="0.2">
      <c r="A320" s="71" t="s">
        <v>270</v>
      </c>
      <c r="B320" s="132" t="s">
        <v>213</v>
      </c>
      <c r="C320" s="132" t="s">
        <v>170</v>
      </c>
      <c r="D320" s="132" t="s">
        <v>197</v>
      </c>
      <c r="E320" s="132" t="s">
        <v>271</v>
      </c>
      <c r="F320" s="132"/>
      <c r="G320" s="159">
        <f>G321</f>
        <v>0</v>
      </c>
      <c r="H320" s="159">
        <f>H321</f>
        <v>0</v>
      </c>
      <c r="I320" s="134">
        <f>G320+H320</f>
        <v>0</v>
      </c>
      <c r="J320" s="159">
        <f>J321</f>
        <v>0</v>
      </c>
    </row>
    <row r="321" spans="1:10" ht="36" hidden="1" x14ac:dyDescent="0.2">
      <c r="A321" s="70" t="s">
        <v>103</v>
      </c>
      <c r="B321" s="132" t="s">
        <v>213</v>
      </c>
      <c r="C321" s="132" t="s">
        <v>170</v>
      </c>
      <c r="D321" s="132" t="s">
        <v>197</v>
      </c>
      <c r="E321" s="132" t="s">
        <v>271</v>
      </c>
      <c r="F321" s="132" t="s">
        <v>104</v>
      </c>
      <c r="G321" s="159"/>
      <c r="H321" s="159"/>
      <c r="I321" s="134">
        <f>G321+H321</f>
        <v>0</v>
      </c>
      <c r="J321" s="159"/>
    </row>
    <row r="322" spans="1:10" ht="48" hidden="1" x14ac:dyDescent="0.2">
      <c r="A322" s="243" t="s">
        <v>272</v>
      </c>
      <c r="B322" s="132" t="s">
        <v>213</v>
      </c>
      <c r="C322" s="132" t="s">
        <v>170</v>
      </c>
      <c r="D322" s="132" t="s">
        <v>197</v>
      </c>
      <c r="E322" s="132" t="s">
        <v>273</v>
      </c>
      <c r="F322" s="132"/>
      <c r="G322" s="159">
        <f t="shared" ref="G322:J322" si="113">G323</f>
        <v>0</v>
      </c>
      <c r="H322" s="159">
        <f t="shared" si="113"/>
        <v>0</v>
      </c>
      <c r="I322" s="159">
        <f t="shared" si="113"/>
        <v>0</v>
      </c>
      <c r="J322" s="159">
        <f t="shared" si="113"/>
        <v>0</v>
      </c>
    </row>
    <row r="323" spans="1:10" ht="17.25" hidden="1" customHeight="1" x14ac:dyDescent="0.2">
      <c r="A323" s="70" t="s">
        <v>103</v>
      </c>
      <c r="B323" s="132" t="s">
        <v>213</v>
      </c>
      <c r="C323" s="132" t="s">
        <v>170</v>
      </c>
      <c r="D323" s="132" t="s">
        <v>197</v>
      </c>
      <c r="E323" s="132" t="s">
        <v>273</v>
      </c>
      <c r="F323" s="132" t="s">
        <v>104</v>
      </c>
      <c r="G323" s="159"/>
      <c r="H323" s="159"/>
      <c r="I323" s="134">
        <f>G323+H323</f>
        <v>0</v>
      </c>
      <c r="J323" s="159"/>
    </row>
    <row r="324" spans="1:10" ht="17.25" customHeight="1" x14ac:dyDescent="0.2">
      <c r="A324" s="73" t="s">
        <v>181</v>
      </c>
      <c r="B324" s="132" t="s">
        <v>213</v>
      </c>
      <c r="C324" s="132" t="s">
        <v>114</v>
      </c>
      <c r="D324" s="132"/>
      <c r="E324" s="132"/>
      <c r="F324" s="132"/>
      <c r="G324" s="159">
        <f t="shared" ref="G324:J324" si="114">G325+G332</f>
        <v>1727.1100000000001</v>
      </c>
      <c r="H324" s="159">
        <f t="shared" si="114"/>
        <v>126.64999999999986</v>
      </c>
      <c r="I324" s="159">
        <f t="shared" si="114"/>
        <v>1853.76</v>
      </c>
      <c r="J324" s="159">
        <f t="shared" si="114"/>
        <v>1853.76</v>
      </c>
    </row>
    <row r="325" spans="1:10" ht="17.25" customHeight="1" x14ac:dyDescent="0.2">
      <c r="A325" s="73" t="s">
        <v>274</v>
      </c>
      <c r="B325" s="132" t="s">
        <v>213</v>
      </c>
      <c r="C325" s="132" t="s">
        <v>114</v>
      </c>
      <c r="D325" s="132" t="s">
        <v>80</v>
      </c>
      <c r="E325" s="132"/>
      <c r="F325" s="132"/>
      <c r="G325" s="159">
        <f t="shared" ref="G325:J325" si="115">G329+G326</f>
        <v>0</v>
      </c>
      <c r="H325" s="159">
        <f t="shared" si="115"/>
        <v>150</v>
      </c>
      <c r="I325" s="159">
        <f t="shared" si="115"/>
        <v>150</v>
      </c>
      <c r="J325" s="159">
        <f t="shared" si="115"/>
        <v>150</v>
      </c>
    </row>
    <row r="326" spans="1:10" ht="17.25" customHeight="1" x14ac:dyDescent="0.2">
      <c r="A326" s="70" t="s">
        <v>479</v>
      </c>
      <c r="B326" s="132" t="s">
        <v>213</v>
      </c>
      <c r="C326" s="132" t="s">
        <v>114</v>
      </c>
      <c r="D326" s="132" t="s">
        <v>80</v>
      </c>
      <c r="E326" s="132" t="s">
        <v>78</v>
      </c>
      <c r="F326" s="132"/>
      <c r="G326" s="159">
        <f t="shared" ref="G326:J327" si="116">G327</f>
        <v>0</v>
      </c>
      <c r="H326" s="159">
        <f t="shared" si="116"/>
        <v>150</v>
      </c>
      <c r="I326" s="159">
        <f t="shared" si="116"/>
        <v>150</v>
      </c>
      <c r="J326" s="159">
        <f t="shared" si="116"/>
        <v>150</v>
      </c>
    </row>
    <row r="327" spans="1:10" ht="42" customHeight="1" x14ac:dyDescent="0.2">
      <c r="A327" s="235" t="s">
        <v>514</v>
      </c>
      <c r="B327" s="132" t="s">
        <v>213</v>
      </c>
      <c r="C327" s="132" t="s">
        <v>114</v>
      </c>
      <c r="D327" s="132" t="s">
        <v>80</v>
      </c>
      <c r="E327" s="132" t="s">
        <v>515</v>
      </c>
      <c r="F327" s="132"/>
      <c r="G327" s="159">
        <f t="shared" si="116"/>
        <v>0</v>
      </c>
      <c r="H327" s="159">
        <f t="shared" si="116"/>
        <v>150</v>
      </c>
      <c r="I327" s="159">
        <f t="shared" si="116"/>
        <v>150</v>
      </c>
      <c r="J327" s="159">
        <f t="shared" si="116"/>
        <v>150</v>
      </c>
    </row>
    <row r="328" spans="1:10" ht="23.25" customHeight="1" x14ac:dyDescent="0.2">
      <c r="A328" s="70" t="s">
        <v>103</v>
      </c>
      <c r="B328" s="132" t="s">
        <v>213</v>
      </c>
      <c r="C328" s="132" t="s">
        <v>114</v>
      </c>
      <c r="D328" s="132" t="s">
        <v>80</v>
      </c>
      <c r="E328" s="132" t="s">
        <v>515</v>
      </c>
      <c r="F328" s="132" t="s">
        <v>104</v>
      </c>
      <c r="G328" s="159"/>
      <c r="H328" s="159">
        <v>150</v>
      </c>
      <c r="I328" s="134">
        <f>G328+H328</f>
        <v>150</v>
      </c>
      <c r="J328" s="159">
        <v>150</v>
      </c>
    </row>
    <row r="329" spans="1:10" ht="23.25" hidden="1" customHeight="1" x14ac:dyDescent="0.2">
      <c r="A329" s="73" t="s">
        <v>77</v>
      </c>
      <c r="B329" s="132" t="s">
        <v>213</v>
      </c>
      <c r="C329" s="132" t="s">
        <v>114</v>
      </c>
      <c r="D329" s="132" t="s">
        <v>80</v>
      </c>
      <c r="E329" s="132" t="s">
        <v>78</v>
      </c>
      <c r="F329" s="132"/>
      <c r="G329" s="159">
        <f>G330</f>
        <v>0</v>
      </c>
      <c r="H329" s="159">
        <f>H330</f>
        <v>0</v>
      </c>
      <c r="I329" s="134">
        <f>G329+H329</f>
        <v>0</v>
      </c>
      <c r="J329" s="159">
        <f>J330</f>
        <v>0</v>
      </c>
    </row>
    <row r="330" spans="1:10" s="23" customFormat="1" ht="17.25" hidden="1" customHeight="1" x14ac:dyDescent="0.2">
      <c r="A330" s="73" t="s">
        <v>275</v>
      </c>
      <c r="B330" s="132" t="s">
        <v>213</v>
      </c>
      <c r="C330" s="132" t="s">
        <v>114</v>
      </c>
      <c r="D330" s="132" t="s">
        <v>80</v>
      </c>
      <c r="E330" s="132" t="s">
        <v>276</v>
      </c>
      <c r="F330" s="132"/>
      <c r="G330" s="134">
        <f t="shared" ref="G330:J330" si="117">G331</f>
        <v>0</v>
      </c>
      <c r="H330" s="134">
        <f t="shared" si="117"/>
        <v>0</v>
      </c>
      <c r="I330" s="134">
        <f t="shared" si="117"/>
        <v>0</v>
      </c>
      <c r="J330" s="134">
        <f t="shared" si="117"/>
        <v>0</v>
      </c>
    </row>
    <row r="331" spans="1:10" s="23" customFormat="1" ht="17.25" hidden="1" customHeight="1" x14ac:dyDescent="0.2">
      <c r="A331" s="70" t="s">
        <v>103</v>
      </c>
      <c r="B331" s="132" t="s">
        <v>213</v>
      </c>
      <c r="C331" s="132" t="s">
        <v>114</v>
      </c>
      <c r="D331" s="132" t="s">
        <v>80</v>
      </c>
      <c r="E331" s="132" t="s">
        <v>276</v>
      </c>
      <c r="F331" s="132" t="s">
        <v>104</v>
      </c>
      <c r="G331" s="159"/>
      <c r="H331" s="159"/>
      <c r="I331" s="134">
        <f>G331+H331</f>
        <v>0</v>
      </c>
      <c r="J331" s="159"/>
    </row>
    <row r="332" spans="1:10" s="23" customFormat="1" ht="26.25" customHeight="1" x14ac:dyDescent="0.2">
      <c r="A332" s="73" t="s">
        <v>277</v>
      </c>
      <c r="B332" s="132" t="s">
        <v>213</v>
      </c>
      <c r="C332" s="132" t="s">
        <v>114</v>
      </c>
      <c r="D332" s="132" t="s">
        <v>183</v>
      </c>
      <c r="E332" s="132"/>
      <c r="F332" s="132"/>
      <c r="G332" s="159">
        <f t="shared" ref="G332:J332" si="118">G344+G342+G333</f>
        <v>1727.1100000000001</v>
      </c>
      <c r="H332" s="159">
        <f t="shared" si="118"/>
        <v>-23.350000000000136</v>
      </c>
      <c r="I332" s="159">
        <f t="shared" si="118"/>
        <v>1703.76</v>
      </c>
      <c r="J332" s="159">
        <f t="shared" si="118"/>
        <v>1703.76</v>
      </c>
    </row>
    <row r="333" spans="1:10" s="23" customFormat="1" ht="18" customHeight="1" x14ac:dyDescent="0.2">
      <c r="A333" s="70" t="s">
        <v>479</v>
      </c>
      <c r="B333" s="132" t="s">
        <v>213</v>
      </c>
      <c r="C333" s="132" t="s">
        <v>114</v>
      </c>
      <c r="D333" s="132" t="s">
        <v>183</v>
      </c>
      <c r="E333" s="132" t="s">
        <v>78</v>
      </c>
      <c r="F333" s="132"/>
      <c r="G333" s="159">
        <f t="shared" ref="G333:J333" si="119">G334+G336+G338</f>
        <v>0</v>
      </c>
      <c r="H333" s="159">
        <f t="shared" si="119"/>
        <v>1703.76</v>
      </c>
      <c r="I333" s="159">
        <f t="shared" si="119"/>
        <v>1703.76</v>
      </c>
      <c r="J333" s="159">
        <f t="shared" si="119"/>
        <v>1703.76</v>
      </c>
    </row>
    <row r="334" spans="1:10" ht="17.25" customHeight="1" x14ac:dyDescent="0.2">
      <c r="A334" s="235" t="s">
        <v>531</v>
      </c>
      <c r="B334" s="132" t="s">
        <v>213</v>
      </c>
      <c r="C334" s="132" t="s">
        <v>114</v>
      </c>
      <c r="D334" s="132" t="s">
        <v>183</v>
      </c>
      <c r="E334" s="132" t="s">
        <v>533</v>
      </c>
      <c r="F334" s="132"/>
      <c r="G334" s="159">
        <f t="shared" ref="G334:J334" si="120">G335</f>
        <v>0</v>
      </c>
      <c r="H334" s="159">
        <f t="shared" si="120"/>
        <v>100</v>
      </c>
      <c r="I334" s="159">
        <f t="shared" si="120"/>
        <v>100</v>
      </c>
      <c r="J334" s="159">
        <f t="shared" si="120"/>
        <v>100</v>
      </c>
    </row>
    <row r="335" spans="1:10" ht="17.25" customHeight="1" x14ac:dyDescent="0.2">
      <c r="A335" s="70" t="s">
        <v>103</v>
      </c>
      <c r="B335" s="132" t="s">
        <v>213</v>
      </c>
      <c r="C335" s="132" t="s">
        <v>114</v>
      </c>
      <c r="D335" s="132" t="s">
        <v>183</v>
      </c>
      <c r="E335" s="132" t="s">
        <v>533</v>
      </c>
      <c r="F335" s="132" t="s">
        <v>104</v>
      </c>
      <c r="G335" s="159"/>
      <c r="H335" s="159">
        <v>100</v>
      </c>
      <c r="I335" s="159">
        <f>G335+H335</f>
        <v>100</v>
      </c>
      <c r="J335" s="159">
        <v>100</v>
      </c>
    </row>
    <row r="336" spans="1:10" ht="17.25" customHeight="1" x14ac:dyDescent="0.2">
      <c r="A336" s="235" t="s">
        <v>532</v>
      </c>
      <c r="B336" s="132" t="s">
        <v>213</v>
      </c>
      <c r="C336" s="132" t="s">
        <v>114</v>
      </c>
      <c r="D336" s="132" t="s">
        <v>183</v>
      </c>
      <c r="E336" s="132" t="s">
        <v>534</v>
      </c>
      <c r="F336" s="132"/>
      <c r="G336" s="159">
        <f t="shared" ref="G336:J336" si="121">G337</f>
        <v>0</v>
      </c>
      <c r="H336" s="159">
        <f t="shared" si="121"/>
        <v>200</v>
      </c>
      <c r="I336" s="159">
        <f t="shared" si="121"/>
        <v>200</v>
      </c>
      <c r="J336" s="159">
        <f t="shared" si="121"/>
        <v>200</v>
      </c>
    </row>
    <row r="337" spans="1:10" ht="135" hidden="1" customHeight="1" x14ac:dyDescent="0.2">
      <c r="A337" s="70" t="s">
        <v>103</v>
      </c>
      <c r="B337" s="132" t="s">
        <v>213</v>
      </c>
      <c r="C337" s="132" t="s">
        <v>114</v>
      </c>
      <c r="D337" s="132" t="s">
        <v>183</v>
      </c>
      <c r="E337" s="132" t="s">
        <v>534</v>
      </c>
      <c r="F337" s="132" t="s">
        <v>104</v>
      </c>
      <c r="G337" s="159"/>
      <c r="H337" s="159">
        <v>200</v>
      </c>
      <c r="I337" s="159">
        <f>G337+H337</f>
        <v>200</v>
      </c>
      <c r="J337" s="159">
        <v>200</v>
      </c>
    </row>
    <row r="338" spans="1:10" ht="33.75" hidden="1" customHeight="1" x14ac:dyDescent="0.2">
      <c r="A338" s="244" t="s">
        <v>517</v>
      </c>
      <c r="B338" s="132" t="s">
        <v>213</v>
      </c>
      <c r="C338" s="132" t="s">
        <v>114</v>
      </c>
      <c r="D338" s="132" t="s">
        <v>183</v>
      </c>
      <c r="E338" s="132" t="s">
        <v>516</v>
      </c>
      <c r="F338" s="132"/>
      <c r="G338" s="159">
        <f t="shared" ref="G338:J338" si="122">G339</f>
        <v>0</v>
      </c>
      <c r="H338" s="159">
        <f t="shared" si="122"/>
        <v>1403.76</v>
      </c>
      <c r="I338" s="159">
        <f t="shared" si="122"/>
        <v>1403.76</v>
      </c>
      <c r="J338" s="159">
        <f t="shared" si="122"/>
        <v>1403.76</v>
      </c>
    </row>
    <row r="339" spans="1:10" ht="17.25" customHeight="1" x14ac:dyDescent="0.2">
      <c r="A339" s="235" t="s">
        <v>535</v>
      </c>
      <c r="B339" s="132" t="s">
        <v>213</v>
      </c>
      <c r="C339" s="132" t="s">
        <v>114</v>
      </c>
      <c r="D339" s="132" t="s">
        <v>183</v>
      </c>
      <c r="E339" s="132" t="s">
        <v>536</v>
      </c>
      <c r="F339" s="132"/>
      <c r="G339" s="159">
        <f t="shared" ref="G339:J339" si="123">G340+G341</f>
        <v>0</v>
      </c>
      <c r="H339" s="159">
        <f t="shared" si="123"/>
        <v>1403.76</v>
      </c>
      <c r="I339" s="159">
        <f t="shared" si="123"/>
        <v>1403.76</v>
      </c>
      <c r="J339" s="159">
        <f t="shared" si="123"/>
        <v>1403.76</v>
      </c>
    </row>
    <row r="340" spans="1:10" ht="60" x14ac:dyDescent="0.2">
      <c r="A340" s="70" t="s">
        <v>51</v>
      </c>
      <c r="B340" s="132" t="s">
        <v>213</v>
      </c>
      <c r="C340" s="132" t="s">
        <v>114</v>
      </c>
      <c r="D340" s="132" t="s">
        <v>183</v>
      </c>
      <c r="E340" s="132" t="s">
        <v>536</v>
      </c>
      <c r="F340" s="132" t="s">
        <v>52</v>
      </c>
      <c r="G340" s="159"/>
      <c r="H340" s="159">
        <v>1403.76</v>
      </c>
      <c r="I340" s="159">
        <f>G340+H340</f>
        <v>1403.76</v>
      </c>
      <c r="J340" s="159">
        <v>1403.76</v>
      </c>
    </row>
    <row r="341" spans="1:10" ht="17.25" hidden="1" customHeight="1" x14ac:dyDescent="0.2">
      <c r="A341" s="70" t="s">
        <v>57</v>
      </c>
      <c r="B341" s="132" t="s">
        <v>213</v>
      </c>
      <c r="C341" s="132" t="s">
        <v>114</v>
      </c>
      <c r="D341" s="132" t="s">
        <v>183</v>
      </c>
      <c r="E341" s="132" t="s">
        <v>536</v>
      </c>
      <c r="F341" s="132" t="s">
        <v>58</v>
      </c>
      <c r="G341" s="159"/>
      <c r="H341" s="159"/>
      <c r="I341" s="159">
        <f>G341+H341</f>
        <v>0</v>
      </c>
      <c r="J341" s="159"/>
    </row>
    <row r="342" spans="1:10" ht="17.25" customHeight="1" x14ac:dyDescent="0.2">
      <c r="A342" s="71" t="s">
        <v>278</v>
      </c>
      <c r="B342" s="132" t="s">
        <v>213</v>
      </c>
      <c r="C342" s="132" t="s">
        <v>114</v>
      </c>
      <c r="D342" s="132" t="s">
        <v>183</v>
      </c>
      <c r="E342" s="132" t="s">
        <v>279</v>
      </c>
      <c r="F342" s="132"/>
      <c r="G342" s="159">
        <f>G343</f>
        <v>1051.71</v>
      </c>
      <c r="H342" s="159">
        <f>H343</f>
        <v>-1051.71</v>
      </c>
      <c r="I342" s="134">
        <f>G342+H342</f>
        <v>0</v>
      </c>
      <c r="J342" s="159">
        <f>J343</f>
        <v>0</v>
      </c>
    </row>
    <row r="343" spans="1:10" ht="17.25" customHeight="1" x14ac:dyDescent="0.2">
      <c r="A343" s="70" t="s">
        <v>51</v>
      </c>
      <c r="B343" s="132" t="s">
        <v>213</v>
      </c>
      <c r="C343" s="132" t="s">
        <v>114</v>
      </c>
      <c r="D343" s="132" t="s">
        <v>183</v>
      </c>
      <c r="E343" s="132" t="s">
        <v>279</v>
      </c>
      <c r="F343" s="132" t="s">
        <v>52</v>
      </c>
      <c r="G343" s="159">
        <v>1051.71</v>
      </c>
      <c r="H343" s="159">
        <v>-1051.71</v>
      </c>
      <c r="I343" s="134">
        <f>G343+H343</f>
        <v>0</v>
      </c>
      <c r="J343" s="159"/>
    </row>
    <row r="344" spans="1:10" ht="30" customHeight="1" x14ac:dyDescent="0.2">
      <c r="A344" s="73" t="s">
        <v>280</v>
      </c>
      <c r="B344" s="132" t="s">
        <v>213</v>
      </c>
      <c r="C344" s="132" t="s">
        <v>114</v>
      </c>
      <c r="D344" s="132" t="s">
        <v>183</v>
      </c>
      <c r="E344" s="132" t="s">
        <v>281</v>
      </c>
      <c r="F344" s="132"/>
      <c r="G344" s="159">
        <f t="shared" ref="G344:J345" si="124">G345</f>
        <v>675.4</v>
      </c>
      <c r="H344" s="159">
        <f t="shared" si="124"/>
        <v>-675.4</v>
      </c>
      <c r="I344" s="159">
        <f t="shared" si="124"/>
        <v>0</v>
      </c>
      <c r="J344" s="159">
        <f t="shared" si="124"/>
        <v>0</v>
      </c>
    </row>
    <row r="345" spans="1:10" ht="25.5" customHeight="1" x14ac:dyDescent="0.2">
      <c r="A345" s="73" t="s">
        <v>282</v>
      </c>
      <c r="B345" s="132" t="s">
        <v>213</v>
      </c>
      <c r="C345" s="132" t="s">
        <v>114</v>
      </c>
      <c r="D345" s="132" t="s">
        <v>183</v>
      </c>
      <c r="E345" s="132" t="s">
        <v>283</v>
      </c>
      <c r="F345" s="132"/>
      <c r="G345" s="134">
        <f t="shared" si="124"/>
        <v>675.4</v>
      </c>
      <c r="H345" s="134">
        <f t="shared" si="124"/>
        <v>-675.4</v>
      </c>
      <c r="I345" s="134">
        <f t="shared" si="124"/>
        <v>0</v>
      </c>
      <c r="J345" s="134">
        <f t="shared" si="124"/>
        <v>0</v>
      </c>
    </row>
    <row r="346" spans="1:10" ht="14.25" customHeight="1" x14ac:dyDescent="0.2">
      <c r="A346" s="70" t="s">
        <v>103</v>
      </c>
      <c r="B346" s="132" t="s">
        <v>213</v>
      </c>
      <c r="C346" s="132" t="s">
        <v>114</v>
      </c>
      <c r="D346" s="132" t="s">
        <v>183</v>
      </c>
      <c r="E346" s="132" t="s">
        <v>283</v>
      </c>
      <c r="F346" s="132" t="s">
        <v>104</v>
      </c>
      <c r="G346" s="159">
        <v>675.4</v>
      </c>
      <c r="H346" s="159">
        <v>-675.4</v>
      </c>
      <c r="I346" s="134">
        <f>G346+H346</f>
        <v>0</v>
      </c>
      <c r="J346" s="159"/>
    </row>
    <row r="347" spans="1:10" ht="25.5" customHeight="1" x14ac:dyDescent="0.2">
      <c r="A347" s="73" t="s">
        <v>284</v>
      </c>
      <c r="B347" s="132" t="s">
        <v>213</v>
      </c>
      <c r="C347" s="132" t="s">
        <v>80</v>
      </c>
      <c r="D347" s="132"/>
      <c r="E347" s="132"/>
      <c r="F347" s="132"/>
      <c r="G347" s="134">
        <f>G353+G373+G348</f>
        <v>0</v>
      </c>
      <c r="H347" s="134">
        <f>H353+H373+H348</f>
        <v>2365.44</v>
      </c>
      <c r="I347" s="134">
        <f>I353+I373+I348</f>
        <v>2365.44</v>
      </c>
      <c r="J347" s="134">
        <f>J353+J373+J348</f>
        <v>2365.44</v>
      </c>
    </row>
    <row r="348" spans="1:10" ht="25.5" hidden="1" customHeight="1" x14ac:dyDescent="0.2">
      <c r="A348" s="73" t="s">
        <v>432</v>
      </c>
      <c r="B348" s="132" t="s">
        <v>213</v>
      </c>
      <c r="C348" s="132" t="s">
        <v>80</v>
      </c>
      <c r="D348" s="132" t="s">
        <v>144</v>
      </c>
      <c r="E348" s="132"/>
      <c r="F348" s="132"/>
      <c r="G348" s="134">
        <f t="shared" ref="G348:J351" si="125">G349</f>
        <v>0</v>
      </c>
      <c r="H348" s="134">
        <f t="shared" si="125"/>
        <v>0</v>
      </c>
      <c r="I348" s="134">
        <f t="shared" si="125"/>
        <v>0</v>
      </c>
      <c r="J348" s="134">
        <f t="shared" si="125"/>
        <v>0</v>
      </c>
    </row>
    <row r="349" spans="1:10" ht="15.75" hidden="1" customHeight="1" x14ac:dyDescent="0.2">
      <c r="A349" s="70" t="s">
        <v>479</v>
      </c>
      <c r="B349" s="132" t="s">
        <v>213</v>
      </c>
      <c r="C349" s="132" t="s">
        <v>80</v>
      </c>
      <c r="D349" s="132" t="s">
        <v>144</v>
      </c>
      <c r="E349" s="132" t="s">
        <v>78</v>
      </c>
      <c r="F349" s="132"/>
      <c r="G349" s="134">
        <f t="shared" si="125"/>
        <v>0</v>
      </c>
      <c r="H349" s="134">
        <f t="shared" si="125"/>
        <v>0</v>
      </c>
      <c r="I349" s="134">
        <f t="shared" si="125"/>
        <v>0</v>
      </c>
      <c r="J349" s="134">
        <f t="shared" si="125"/>
        <v>0</v>
      </c>
    </row>
    <row r="350" spans="1:10" ht="36" hidden="1" x14ac:dyDescent="0.2">
      <c r="A350" s="235" t="s">
        <v>496</v>
      </c>
      <c r="B350" s="132" t="s">
        <v>213</v>
      </c>
      <c r="C350" s="132" t="s">
        <v>80</v>
      </c>
      <c r="D350" s="132" t="s">
        <v>144</v>
      </c>
      <c r="E350" s="132" t="s">
        <v>498</v>
      </c>
      <c r="F350" s="132"/>
      <c r="G350" s="134">
        <f t="shared" si="125"/>
        <v>0</v>
      </c>
      <c r="H350" s="134">
        <f t="shared" si="125"/>
        <v>0</v>
      </c>
      <c r="I350" s="134">
        <f t="shared" si="125"/>
        <v>0</v>
      </c>
      <c r="J350" s="134">
        <f t="shared" si="125"/>
        <v>0</v>
      </c>
    </row>
    <row r="351" spans="1:10" ht="22.5" hidden="1" customHeight="1" x14ac:dyDescent="0.2">
      <c r="A351" s="245" t="s">
        <v>497</v>
      </c>
      <c r="B351" s="132" t="s">
        <v>213</v>
      </c>
      <c r="C351" s="132" t="s">
        <v>80</v>
      </c>
      <c r="D351" s="132" t="s">
        <v>144</v>
      </c>
      <c r="E351" s="132" t="s">
        <v>499</v>
      </c>
      <c r="F351" s="132"/>
      <c r="G351" s="134">
        <f t="shared" si="125"/>
        <v>0</v>
      </c>
      <c r="H351" s="134">
        <f t="shared" si="125"/>
        <v>0</v>
      </c>
      <c r="I351" s="134">
        <f t="shared" si="125"/>
        <v>0</v>
      </c>
      <c r="J351" s="134">
        <f t="shared" si="125"/>
        <v>0</v>
      </c>
    </row>
    <row r="352" spans="1:10" ht="24.75" hidden="1" customHeight="1" x14ac:dyDescent="0.2">
      <c r="A352" s="246" t="s">
        <v>321</v>
      </c>
      <c r="B352" s="132" t="s">
        <v>213</v>
      </c>
      <c r="C352" s="132" t="s">
        <v>80</v>
      </c>
      <c r="D352" s="132" t="s">
        <v>144</v>
      </c>
      <c r="E352" s="132" t="s">
        <v>499</v>
      </c>
      <c r="F352" s="132" t="s">
        <v>322</v>
      </c>
      <c r="G352" s="134"/>
      <c r="H352" s="134"/>
      <c r="I352" s="134">
        <f>G352+H352</f>
        <v>0</v>
      </c>
      <c r="J352" s="134"/>
    </row>
    <row r="353" spans="1:12" ht="16.5" customHeight="1" x14ac:dyDescent="0.2">
      <c r="A353" s="73" t="s">
        <v>285</v>
      </c>
      <c r="B353" s="132" t="s">
        <v>213</v>
      </c>
      <c r="C353" s="132" t="s">
        <v>80</v>
      </c>
      <c r="D353" s="132" t="s">
        <v>42</v>
      </c>
      <c r="E353" s="132"/>
      <c r="F353" s="132"/>
      <c r="G353" s="159">
        <f t="shared" ref="G353:J353" si="126">G370+G354+G358</f>
        <v>0</v>
      </c>
      <c r="H353" s="159">
        <f t="shared" si="126"/>
        <v>2365.44</v>
      </c>
      <c r="I353" s="159">
        <f t="shared" si="126"/>
        <v>2365.44</v>
      </c>
      <c r="J353" s="159">
        <f t="shared" si="126"/>
        <v>2365.44</v>
      </c>
    </row>
    <row r="354" spans="1:12" s="19" customFormat="1" ht="36" x14ac:dyDescent="0.2">
      <c r="A354" s="84" t="s">
        <v>223</v>
      </c>
      <c r="B354" s="132" t="s">
        <v>213</v>
      </c>
      <c r="C354" s="132" t="s">
        <v>80</v>
      </c>
      <c r="D354" s="132" t="s">
        <v>42</v>
      </c>
      <c r="E354" s="132" t="s">
        <v>224</v>
      </c>
      <c r="F354" s="132"/>
      <c r="G354" s="159">
        <f t="shared" ref="G354:J356" si="127">G355</f>
        <v>0</v>
      </c>
      <c r="H354" s="159">
        <f t="shared" si="127"/>
        <v>20</v>
      </c>
      <c r="I354" s="159">
        <f t="shared" si="127"/>
        <v>20</v>
      </c>
      <c r="J354" s="159">
        <f t="shared" si="127"/>
        <v>20</v>
      </c>
    </row>
    <row r="355" spans="1:12" s="22" customFormat="1" ht="49.5" customHeight="1" x14ac:dyDescent="0.2">
      <c r="A355" s="84" t="s">
        <v>225</v>
      </c>
      <c r="B355" s="132" t="s">
        <v>213</v>
      </c>
      <c r="C355" s="132" t="s">
        <v>80</v>
      </c>
      <c r="D355" s="132" t="s">
        <v>42</v>
      </c>
      <c r="E355" s="132" t="s">
        <v>226</v>
      </c>
      <c r="F355" s="132"/>
      <c r="G355" s="159">
        <f t="shared" si="127"/>
        <v>0</v>
      </c>
      <c r="H355" s="159">
        <f t="shared" si="127"/>
        <v>20</v>
      </c>
      <c r="I355" s="159">
        <f t="shared" si="127"/>
        <v>20</v>
      </c>
      <c r="J355" s="159">
        <f t="shared" si="127"/>
        <v>20</v>
      </c>
      <c r="K355" s="21"/>
    </row>
    <row r="356" spans="1:12" ht="108" x14ac:dyDescent="0.2">
      <c r="A356" s="236" t="s">
        <v>286</v>
      </c>
      <c r="B356" s="132" t="s">
        <v>213</v>
      </c>
      <c r="C356" s="132" t="s">
        <v>80</v>
      </c>
      <c r="D356" s="132" t="s">
        <v>42</v>
      </c>
      <c r="E356" s="132" t="s">
        <v>287</v>
      </c>
      <c r="F356" s="132"/>
      <c r="G356" s="159">
        <f t="shared" si="127"/>
        <v>0</v>
      </c>
      <c r="H356" s="159">
        <f t="shared" si="127"/>
        <v>20</v>
      </c>
      <c r="I356" s="159">
        <f t="shared" si="127"/>
        <v>20</v>
      </c>
      <c r="J356" s="159">
        <f t="shared" si="127"/>
        <v>20</v>
      </c>
    </row>
    <row r="357" spans="1:12" ht="36" x14ac:dyDescent="0.2">
      <c r="A357" s="70" t="s">
        <v>103</v>
      </c>
      <c r="B357" s="132" t="s">
        <v>213</v>
      </c>
      <c r="C357" s="132" t="s">
        <v>80</v>
      </c>
      <c r="D357" s="132" t="s">
        <v>42</v>
      </c>
      <c r="E357" s="132" t="s">
        <v>287</v>
      </c>
      <c r="F357" s="132" t="s">
        <v>104</v>
      </c>
      <c r="G357" s="159"/>
      <c r="H357" s="159">
        <v>20</v>
      </c>
      <c r="I357" s="159">
        <f>G357+H357</f>
        <v>20</v>
      </c>
      <c r="J357" s="159">
        <v>20</v>
      </c>
    </row>
    <row r="358" spans="1:12" ht="12.75" x14ac:dyDescent="0.2">
      <c r="A358" s="70" t="s">
        <v>479</v>
      </c>
      <c r="B358" s="132" t="s">
        <v>213</v>
      </c>
      <c r="C358" s="132" t="s">
        <v>80</v>
      </c>
      <c r="D358" s="132" t="s">
        <v>42</v>
      </c>
      <c r="E358" s="132" t="s">
        <v>78</v>
      </c>
      <c r="F358" s="132"/>
      <c r="G358" s="159">
        <f t="shared" ref="G358:J358" si="128">G359+G361+G364+G367</f>
        <v>0</v>
      </c>
      <c r="H358" s="159">
        <f t="shared" si="128"/>
        <v>2345.44</v>
      </c>
      <c r="I358" s="159">
        <f t="shared" si="128"/>
        <v>2345.44</v>
      </c>
      <c r="J358" s="159">
        <f t="shared" si="128"/>
        <v>2345.44</v>
      </c>
    </row>
    <row r="359" spans="1:12" ht="48" x14ac:dyDescent="0.2">
      <c r="A359" s="235" t="s">
        <v>522</v>
      </c>
      <c r="B359" s="132" t="s">
        <v>213</v>
      </c>
      <c r="C359" s="132" t="s">
        <v>80</v>
      </c>
      <c r="D359" s="132" t="s">
        <v>42</v>
      </c>
      <c r="E359" s="132" t="s">
        <v>524</v>
      </c>
      <c r="F359" s="132"/>
      <c r="G359" s="159">
        <f t="shared" ref="G359:J359" si="129">G360</f>
        <v>0</v>
      </c>
      <c r="H359" s="159">
        <f t="shared" si="129"/>
        <v>300</v>
      </c>
      <c r="I359" s="159">
        <f t="shared" si="129"/>
        <v>300</v>
      </c>
      <c r="J359" s="159">
        <f t="shared" si="129"/>
        <v>300</v>
      </c>
    </row>
    <row r="360" spans="1:12" s="22" customFormat="1" ht="36" x14ac:dyDescent="0.2">
      <c r="A360" s="70" t="s">
        <v>103</v>
      </c>
      <c r="B360" s="132" t="s">
        <v>213</v>
      </c>
      <c r="C360" s="132" t="s">
        <v>80</v>
      </c>
      <c r="D360" s="132" t="s">
        <v>42</v>
      </c>
      <c r="E360" s="132" t="s">
        <v>524</v>
      </c>
      <c r="F360" s="132" t="s">
        <v>104</v>
      </c>
      <c r="G360" s="159"/>
      <c r="H360" s="159">
        <v>300</v>
      </c>
      <c r="I360" s="159">
        <f>G360+H360</f>
        <v>300</v>
      </c>
      <c r="J360" s="159">
        <v>300</v>
      </c>
      <c r="L360" s="21"/>
    </row>
    <row r="361" spans="1:12" ht="36" x14ac:dyDescent="0.2">
      <c r="A361" s="235" t="s">
        <v>523</v>
      </c>
      <c r="B361" s="132" t="s">
        <v>213</v>
      </c>
      <c r="C361" s="132" t="s">
        <v>80</v>
      </c>
      <c r="D361" s="132" t="s">
        <v>42</v>
      </c>
      <c r="E361" s="132" t="s">
        <v>525</v>
      </c>
      <c r="F361" s="132"/>
      <c r="G361" s="159">
        <f t="shared" ref="G361:J361" si="130">G363+G362</f>
        <v>0</v>
      </c>
      <c r="H361" s="159">
        <f t="shared" si="130"/>
        <v>700</v>
      </c>
      <c r="I361" s="159">
        <f t="shared" si="130"/>
        <v>700</v>
      </c>
      <c r="J361" s="159">
        <f t="shared" si="130"/>
        <v>700</v>
      </c>
      <c r="L361" s="20"/>
    </row>
    <row r="362" spans="1:12" ht="36" x14ac:dyDescent="0.2">
      <c r="A362" s="70" t="s">
        <v>294</v>
      </c>
      <c r="B362" s="132" t="s">
        <v>213</v>
      </c>
      <c r="C362" s="132" t="s">
        <v>80</v>
      </c>
      <c r="D362" s="132" t="s">
        <v>42</v>
      </c>
      <c r="E362" s="132" t="s">
        <v>525</v>
      </c>
      <c r="F362" s="132" t="s">
        <v>295</v>
      </c>
      <c r="G362" s="159"/>
      <c r="H362" s="159">
        <v>700</v>
      </c>
      <c r="I362" s="159">
        <f>G362+H362</f>
        <v>700</v>
      </c>
      <c r="J362" s="159">
        <v>700</v>
      </c>
    </row>
    <row r="363" spans="1:12" ht="36" hidden="1" x14ac:dyDescent="0.2">
      <c r="A363" s="70" t="s">
        <v>103</v>
      </c>
      <c r="B363" s="132" t="s">
        <v>213</v>
      </c>
      <c r="C363" s="132" t="s">
        <v>80</v>
      </c>
      <c r="D363" s="132" t="s">
        <v>42</v>
      </c>
      <c r="E363" s="132" t="s">
        <v>525</v>
      </c>
      <c r="F363" s="132" t="s">
        <v>104</v>
      </c>
      <c r="G363" s="159"/>
      <c r="H363" s="159"/>
      <c r="I363" s="159">
        <f>G363+H363</f>
        <v>0</v>
      </c>
      <c r="J363" s="159"/>
    </row>
    <row r="364" spans="1:12" ht="36" x14ac:dyDescent="0.2">
      <c r="A364" s="235" t="s">
        <v>496</v>
      </c>
      <c r="B364" s="132" t="s">
        <v>213</v>
      </c>
      <c r="C364" s="132" t="s">
        <v>80</v>
      </c>
      <c r="D364" s="132" t="s">
        <v>42</v>
      </c>
      <c r="E364" s="132" t="s">
        <v>498</v>
      </c>
      <c r="F364" s="132"/>
      <c r="G364" s="159">
        <f t="shared" ref="G364:J365" si="131">G365</f>
        <v>0</v>
      </c>
      <c r="H364" s="159">
        <f t="shared" si="131"/>
        <v>700</v>
      </c>
      <c r="I364" s="159">
        <f t="shared" si="131"/>
        <v>700</v>
      </c>
      <c r="J364" s="159">
        <f t="shared" si="131"/>
        <v>700</v>
      </c>
    </row>
    <row r="365" spans="1:12" ht="12.75" x14ac:dyDescent="0.2">
      <c r="A365" s="245" t="s">
        <v>513</v>
      </c>
      <c r="B365" s="132" t="s">
        <v>213</v>
      </c>
      <c r="C365" s="132" t="s">
        <v>80</v>
      </c>
      <c r="D365" s="132" t="s">
        <v>42</v>
      </c>
      <c r="E365" s="132" t="s">
        <v>512</v>
      </c>
      <c r="F365" s="132"/>
      <c r="G365" s="159">
        <f t="shared" si="131"/>
        <v>0</v>
      </c>
      <c r="H365" s="159">
        <f t="shared" si="131"/>
        <v>700</v>
      </c>
      <c r="I365" s="159">
        <f t="shared" si="131"/>
        <v>700</v>
      </c>
      <c r="J365" s="159">
        <f t="shared" si="131"/>
        <v>700</v>
      </c>
    </row>
    <row r="366" spans="1:12" ht="36" x14ac:dyDescent="0.2">
      <c r="A366" s="85" t="s">
        <v>292</v>
      </c>
      <c r="B366" s="132" t="s">
        <v>213</v>
      </c>
      <c r="C366" s="132" t="s">
        <v>80</v>
      </c>
      <c r="D366" s="132" t="s">
        <v>42</v>
      </c>
      <c r="E366" s="132" t="s">
        <v>512</v>
      </c>
      <c r="F366" s="132" t="s">
        <v>293</v>
      </c>
      <c r="G366" s="159"/>
      <c r="H366" s="159">
        <v>700</v>
      </c>
      <c r="I366" s="159">
        <f>G366+H366</f>
        <v>700</v>
      </c>
      <c r="J366" s="159">
        <v>700</v>
      </c>
    </row>
    <row r="367" spans="1:12" ht="24" x14ac:dyDescent="0.2">
      <c r="A367" s="235" t="s">
        <v>517</v>
      </c>
      <c r="B367" s="132" t="s">
        <v>213</v>
      </c>
      <c r="C367" s="132" t="s">
        <v>80</v>
      </c>
      <c r="D367" s="132" t="s">
        <v>42</v>
      </c>
      <c r="E367" s="132" t="s">
        <v>516</v>
      </c>
      <c r="F367" s="132"/>
      <c r="G367" s="159">
        <f t="shared" ref="G367:J368" si="132">G368</f>
        <v>0</v>
      </c>
      <c r="H367" s="159">
        <f t="shared" si="132"/>
        <v>645.44000000000005</v>
      </c>
      <c r="I367" s="159">
        <f t="shared" si="132"/>
        <v>645.44000000000005</v>
      </c>
      <c r="J367" s="159">
        <f t="shared" si="132"/>
        <v>645.44000000000005</v>
      </c>
    </row>
    <row r="368" spans="1:12" s="22" customFormat="1" ht="24" x14ac:dyDescent="0.2">
      <c r="A368" s="235" t="s">
        <v>519</v>
      </c>
      <c r="B368" s="132" t="s">
        <v>213</v>
      </c>
      <c r="C368" s="132" t="s">
        <v>80</v>
      </c>
      <c r="D368" s="132" t="s">
        <v>42</v>
      </c>
      <c r="E368" s="132" t="s">
        <v>518</v>
      </c>
      <c r="F368" s="132"/>
      <c r="G368" s="159">
        <f t="shared" si="132"/>
        <v>0</v>
      </c>
      <c r="H368" s="159">
        <f t="shared" si="132"/>
        <v>645.44000000000005</v>
      </c>
      <c r="I368" s="159">
        <f t="shared" si="132"/>
        <v>645.44000000000005</v>
      </c>
      <c r="J368" s="159">
        <f t="shared" si="132"/>
        <v>645.44000000000005</v>
      </c>
    </row>
    <row r="369" spans="1:10" ht="36" x14ac:dyDescent="0.2">
      <c r="A369" s="85" t="s">
        <v>292</v>
      </c>
      <c r="B369" s="132" t="s">
        <v>213</v>
      </c>
      <c r="C369" s="132" t="s">
        <v>80</v>
      </c>
      <c r="D369" s="132" t="s">
        <v>42</v>
      </c>
      <c r="E369" s="132" t="s">
        <v>518</v>
      </c>
      <c r="F369" s="132" t="s">
        <v>293</v>
      </c>
      <c r="G369" s="159"/>
      <c r="H369" s="159">
        <v>645.44000000000005</v>
      </c>
      <c r="I369" s="159">
        <f>G369+H369</f>
        <v>645.44000000000005</v>
      </c>
      <c r="J369" s="159">
        <v>645.44000000000005</v>
      </c>
    </row>
    <row r="370" spans="1:10" ht="36" hidden="1" x14ac:dyDescent="0.2">
      <c r="A370" s="73" t="s">
        <v>288</v>
      </c>
      <c r="B370" s="132" t="s">
        <v>213</v>
      </c>
      <c r="C370" s="132" t="s">
        <v>80</v>
      </c>
      <c r="D370" s="132" t="s">
        <v>42</v>
      </c>
      <c r="E370" s="132" t="s">
        <v>289</v>
      </c>
      <c r="F370" s="132"/>
      <c r="G370" s="159">
        <f t="shared" ref="G370:J370" si="133">G371+G372</f>
        <v>0</v>
      </c>
      <c r="H370" s="159">
        <f t="shared" si="133"/>
        <v>0</v>
      </c>
      <c r="I370" s="159">
        <f t="shared" si="133"/>
        <v>0</v>
      </c>
      <c r="J370" s="159">
        <f t="shared" si="133"/>
        <v>0</v>
      </c>
    </row>
    <row r="371" spans="1:10" ht="48" hidden="1" x14ac:dyDescent="0.2">
      <c r="A371" s="71" t="s">
        <v>290</v>
      </c>
      <c r="B371" s="132" t="s">
        <v>213</v>
      </c>
      <c r="C371" s="132" t="s">
        <v>80</v>
      </c>
      <c r="D371" s="132" t="s">
        <v>42</v>
      </c>
      <c r="E371" s="132" t="s">
        <v>289</v>
      </c>
      <c r="F371" s="132" t="s">
        <v>291</v>
      </c>
      <c r="G371" s="159"/>
      <c r="H371" s="159"/>
      <c r="I371" s="134">
        <f>G371+H371</f>
        <v>0</v>
      </c>
      <c r="J371" s="159"/>
    </row>
    <row r="372" spans="1:10" ht="15.75" hidden="1" customHeight="1" x14ac:dyDescent="0.2">
      <c r="A372" s="85" t="s">
        <v>292</v>
      </c>
      <c r="B372" s="132" t="s">
        <v>213</v>
      </c>
      <c r="C372" s="132" t="s">
        <v>80</v>
      </c>
      <c r="D372" s="132" t="s">
        <v>42</v>
      </c>
      <c r="E372" s="132" t="s">
        <v>289</v>
      </c>
      <c r="F372" s="132" t="s">
        <v>293</v>
      </c>
      <c r="G372" s="159"/>
      <c r="H372" s="159"/>
      <c r="I372" s="134">
        <f>G372+H372</f>
        <v>0</v>
      </c>
      <c r="J372" s="159"/>
    </row>
    <row r="373" spans="1:10" ht="24.75" hidden="1" customHeight="1" x14ac:dyDescent="0.2">
      <c r="A373" s="73" t="s">
        <v>296</v>
      </c>
      <c r="B373" s="164" t="s">
        <v>213</v>
      </c>
      <c r="C373" s="164" t="s">
        <v>80</v>
      </c>
      <c r="D373" s="164" t="s">
        <v>170</v>
      </c>
      <c r="E373" s="164"/>
      <c r="F373" s="164"/>
      <c r="G373" s="159">
        <f t="shared" ref="G373:J375" si="134">G374</f>
        <v>0</v>
      </c>
      <c r="H373" s="159">
        <f t="shared" si="134"/>
        <v>0</v>
      </c>
      <c r="I373" s="159">
        <f t="shared" si="134"/>
        <v>0</v>
      </c>
      <c r="J373" s="159">
        <f t="shared" si="134"/>
        <v>0</v>
      </c>
    </row>
    <row r="374" spans="1:10" ht="30" hidden="1" customHeight="1" x14ac:dyDescent="0.2">
      <c r="A374" s="70" t="s">
        <v>479</v>
      </c>
      <c r="B374" s="164" t="s">
        <v>213</v>
      </c>
      <c r="C374" s="164" t="s">
        <v>80</v>
      </c>
      <c r="D374" s="164" t="s">
        <v>170</v>
      </c>
      <c r="E374" s="164" t="s">
        <v>78</v>
      </c>
      <c r="F374" s="164"/>
      <c r="G374" s="159">
        <f t="shared" si="134"/>
        <v>0</v>
      </c>
      <c r="H374" s="159">
        <f t="shared" si="134"/>
        <v>0</v>
      </c>
      <c r="I374" s="159">
        <f t="shared" si="134"/>
        <v>0</v>
      </c>
      <c r="J374" s="159">
        <f t="shared" si="134"/>
        <v>0</v>
      </c>
    </row>
    <row r="375" spans="1:10" ht="30" hidden="1" customHeight="1" x14ac:dyDescent="0.2">
      <c r="A375" s="247" t="s">
        <v>520</v>
      </c>
      <c r="B375" s="164" t="s">
        <v>213</v>
      </c>
      <c r="C375" s="164" t="s">
        <v>80</v>
      </c>
      <c r="D375" s="164" t="s">
        <v>170</v>
      </c>
      <c r="E375" s="164" t="s">
        <v>521</v>
      </c>
      <c r="F375" s="164"/>
      <c r="G375" s="159">
        <f t="shared" si="134"/>
        <v>0</v>
      </c>
      <c r="H375" s="159">
        <f t="shared" si="134"/>
        <v>0</v>
      </c>
      <c r="I375" s="159">
        <f t="shared" si="134"/>
        <v>0</v>
      </c>
      <c r="J375" s="159">
        <f t="shared" si="134"/>
        <v>0</v>
      </c>
    </row>
    <row r="376" spans="1:10" ht="30" hidden="1" customHeight="1" x14ac:dyDescent="0.2">
      <c r="A376" s="70" t="s">
        <v>103</v>
      </c>
      <c r="B376" s="164" t="s">
        <v>213</v>
      </c>
      <c r="C376" s="164" t="s">
        <v>80</v>
      </c>
      <c r="D376" s="164" t="s">
        <v>170</v>
      </c>
      <c r="E376" s="164" t="s">
        <v>521</v>
      </c>
      <c r="F376" s="164" t="s">
        <v>104</v>
      </c>
      <c r="G376" s="159"/>
      <c r="H376" s="159"/>
      <c r="I376" s="159">
        <f>G376+H376</f>
        <v>0</v>
      </c>
      <c r="J376" s="159"/>
    </row>
    <row r="377" spans="1:10" ht="12.75" x14ac:dyDescent="0.2">
      <c r="A377" s="86" t="s">
        <v>297</v>
      </c>
      <c r="B377" s="132" t="s">
        <v>213</v>
      </c>
      <c r="C377" s="132" t="s">
        <v>40</v>
      </c>
      <c r="D377" s="132"/>
      <c r="E377" s="132"/>
      <c r="F377" s="132"/>
      <c r="G377" s="134">
        <f t="shared" ref="G377:J377" si="135">G385+G415+G378</f>
        <v>15515</v>
      </c>
      <c r="H377" s="134">
        <f t="shared" si="135"/>
        <v>671.7400000000016</v>
      </c>
      <c r="I377" s="134">
        <f t="shared" si="135"/>
        <v>16186.740000000002</v>
      </c>
      <c r="J377" s="134">
        <f t="shared" si="135"/>
        <v>16186.740000000002</v>
      </c>
    </row>
    <row r="378" spans="1:10" ht="12.75" x14ac:dyDescent="0.2">
      <c r="A378" s="69" t="s">
        <v>298</v>
      </c>
      <c r="B378" s="132" t="s">
        <v>213</v>
      </c>
      <c r="C378" s="132" t="s">
        <v>40</v>
      </c>
      <c r="D378" s="132" t="s">
        <v>144</v>
      </c>
      <c r="E378" s="132"/>
      <c r="F378" s="132"/>
      <c r="G378" s="159">
        <f t="shared" ref="G378:J378" si="136">G382+G379</f>
        <v>1000</v>
      </c>
      <c r="H378" s="159">
        <f t="shared" si="136"/>
        <v>-1000</v>
      </c>
      <c r="I378" s="159">
        <f t="shared" si="136"/>
        <v>0</v>
      </c>
      <c r="J378" s="159">
        <f t="shared" si="136"/>
        <v>0</v>
      </c>
    </row>
    <row r="379" spans="1:10" ht="24" hidden="1" x14ac:dyDescent="0.2">
      <c r="A379" s="235" t="s">
        <v>517</v>
      </c>
      <c r="B379" s="132" t="s">
        <v>213</v>
      </c>
      <c r="C379" s="132" t="s">
        <v>40</v>
      </c>
      <c r="D379" s="132" t="s">
        <v>144</v>
      </c>
      <c r="E379" s="132" t="s">
        <v>516</v>
      </c>
      <c r="F379" s="132"/>
      <c r="G379" s="159">
        <f t="shared" ref="G379:J380" si="137">G380</f>
        <v>0</v>
      </c>
      <c r="H379" s="159">
        <f t="shared" si="137"/>
        <v>0</v>
      </c>
      <c r="I379" s="159">
        <f t="shared" si="137"/>
        <v>0</v>
      </c>
      <c r="J379" s="159">
        <f t="shared" si="137"/>
        <v>0</v>
      </c>
    </row>
    <row r="380" spans="1:10" ht="24" hidden="1" x14ac:dyDescent="0.2">
      <c r="A380" s="235" t="s">
        <v>519</v>
      </c>
      <c r="B380" s="132" t="s">
        <v>213</v>
      </c>
      <c r="C380" s="132" t="s">
        <v>40</v>
      </c>
      <c r="D380" s="132" t="s">
        <v>144</v>
      </c>
      <c r="E380" s="132" t="s">
        <v>518</v>
      </c>
      <c r="F380" s="132"/>
      <c r="G380" s="159">
        <f t="shared" si="137"/>
        <v>0</v>
      </c>
      <c r="H380" s="159">
        <f t="shared" si="137"/>
        <v>0</v>
      </c>
      <c r="I380" s="159">
        <f t="shared" si="137"/>
        <v>0</v>
      </c>
      <c r="J380" s="159">
        <f t="shared" si="137"/>
        <v>0</v>
      </c>
    </row>
    <row r="381" spans="1:10" ht="25.5" hidden="1" customHeight="1" x14ac:dyDescent="0.2">
      <c r="A381" s="85" t="s">
        <v>292</v>
      </c>
      <c r="B381" s="132" t="s">
        <v>213</v>
      </c>
      <c r="C381" s="132" t="s">
        <v>40</v>
      </c>
      <c r="D381" s="132" t="s">
        <v>144</v>
      </c>
      <c r="E381" s="132" t="s">
        <v>518</v>
      </c>
      <c r="F381" s="132" t="s">
        <v>293</v>
      </c>
      <c r="G381" s="159"/>
      <c r="H381" s="159"/>
      <c r="I381" s="159">
        <f>G381+H381</f>
        <v>0</v>
      </c>
      <c r="J381" s="159"/>
    </row>
    <row r="382" spans="1:10" ht="36" x14ac:dyDescent="0.2">
      <c r="A382" s="69" t="s">
        <v>299</v>
      </c>
      <c r="B382" s="132" t="s">
        <v>213</v>
      </c>
      <c r="C382" s="132" t="s">
        <v>40</v>
      </c>
      <c r="D382" s="132" t="s">
        <v>144</v>
      </c>
      <c r="E382" s="132" t="s">
        <v>300</v>
      </c>
      <c r="F382" s="132"/>
      <c r="G382" s="159">
        <f t="shared" ref="G382:J383" si="138">G383</f>
        <v>1000</v>
      </c>
      <c r="H382" s="159">
        <f t="shared" si="138"/>
        <v>-1000</v>
      </c>
      <c r="I382" s="134">
        <f>G382+H382</f>
        <v>0</v>
      </c>
      <c r="J382" s="159">
        <f t="shared" si="138"/>
        <v>0</v>
      </c>
    </row>
    <row r="383" spans="1:10" ht="36" x14ac:dyDescent="0.2">
      <c r="A383" s="69" t="s">
        <v>301</v>
      </c>
      <c r="B383" s="132" t="s">
        <v>213</v>
      </c>
      <c r="C383" s="132" t="s">
        <v>40</v>
      </c>
      <c r="D383" s="132" t="s">
        <v>144</v>
      </c>
      <c r="E383" s="132" t="s">
        <v>289</v>
      </c>
      <c r="F383" s="132"/>
      <c r="G383" s="159">
        <f t="shared" si="138"/>
        <v>1000</v>
      </c>
      <c r="H383" s="159">
        <f t="shared" si="138"/>
        <v>-1000</v>
      </c>
      <c r="I383" s="159">
        <f t="shared" si="138"/>
        <v>0</v>
      </c>
      <c r="J383" s="159">
        <f t="shared" si="138"/>
        <v>0</v>
      </c>
    </row>
    <row r="384" spans="1:10" ht="21.75" customHeight="1" x14ac:dyDescent="0.2">
      <c r="A384" s="71" t="s">
        <v>290</v>
      </c>
      <c r="B384" s="132" t="s">
        <v>213</v>
      </c>
      <c r="C384" s="132" t="s">
        <v>40</v>
      </c>
      <c r="D384" s="132" t="s">
        <v>144</v>
      </c>
      <c r="E384" s="132" t="s">
        <v>289</v>
      </c>
      <c r="F384" s="132" t="s">
        <v>291</v>
      </c>
      <c r="G384" s="159">
        <v>1000</v>
      </c>
      <c r="H384" s="159">
        <v>-1000</v>
      </c>
      <c r="I384" s="134">
        <f>G384+H384</f>
        <v>0</v>
      </c>
      <c r="J384" s="159"/>
    </row>
    <row r="385" spans="1:10" ht="12.75" x14ac:dyDescent="0.2">
      <c r="A385" s="69" t="s">
        <v>41</v>
      </c>
      <c r="B385" s="132" t="s">
        <v>213</v>
      </c>
      <c r="C385" s="132" t="s">
        <v>40</v>
      </c>
      <c r="D385" s="132" t="s">
        <v>42</v>
      </c>
      <c r="E385" s="132"/>
      <c r="F385" s="132"/>
      <c r="G385" s="159">
        <f t="shared" ref="G385:J385" si="139">G406+G409+G386+G392</f>
        <v>14500</v>
      </c>
      <c r="H385" s="159">
        <f t="shared" si="139"/>
        <v>1686.7400000000016</v>
      </c>
      <c r="I385" s="159">
        <f t="shared" si="139"/>
        <v>16186.740000000002</v>
      </c>
      <c r="J385" s="159">
        <f t="shared" si="139"/>
        <v>16186.740000000002</v>
      </c>
    </row>
    <row r="386" spans="1:10" ht="24" hidden="1" x14ac:dyDescent="0.2">
      <c r="A386" s="84" t="s">
        <v>43</v>
      </c>
      <c r="B386" s="132" t="s">
        <v>213</v>
      </c>
      <c r="C386" s="132" t="s">
        <v>40</v>
      </c>
      <c r="D386" s="132" t="s">
        <v>42</v>
      </c>
      <c r="E386" s="132" t="s">
        <v>44</v>
      </c>
      <c r="F386" s="132"/>
      <c r="G386" s="159">
        <f t="shared" ref="G386:J386" si="140">G387</f>
        <v>0</v>
      </c>
      <c r="H386" s="159">
        <f t="shared" si="140"/>
        <v>0</v>
      </c>
      <c r="I386" s="159">
        <f t="shared" si="140"/>
        <v>0</v>
      </c>
      <c r="J386" s="159">
        <f t="shared" si="140"/>
        <v>0</v>
      </c>
    </row>
    <row r="387" spans="1:10" ht="36" hidden="1" x14ac:dyDescent="0.2">
      <c r="A387" s="84" t="s">
        <v>45</v>
      </c>
      <c r="B387" s="132" t="s">
        <v>213</v>
      </c>
      <c r="C387" s="132" t="s">
        <v>40</v>
      </c>
      <c r="D387" s="132" t="s">
        <v>42</v>
      </c>
      <c r="E387" s="132" t="s">
        <v>46</v>
      </c>
      <c r="F387" s="132"/>
      <c r="G387" s="159">
        <f t="shared" ref="G387:J387" si="141">G388+G390</f>
        <v>0</v>
      </c>
      <c r="H387" s="159">
        <f t="shared" si="141"/>
        <v>0</v>
      </c>
      <c r="I387" s="159">
        <f t="shared" si="141"/>
        <v>0</v>
      </c>
      <c r="J387" s="159">
        <f t="shared" si="141"/>
        <v>0</v>
      </c>
    </row>
    <row r="388" spans="1:10" ht="84" hidden="1" x14ac:dyDescent="0.2">
      <c r="A388" s="248" t="s">
        <v>475</v>
      </c>
      <c r="B388" s="132" t="s">
        <v>213</v>
      </c>
      <c r="C388" s="132" t="s">
        <v>40</v>
      </c>
      <c r="D388" s="132" t="s">
        <v>42</v>
      </c>
      <c r="E388" s="132" t="s">
        <v>476</v>
      </c>
      <c r="F388" s="132"/>
      <c r="G388" s="159">
        <f t="shared" ref="G388:J388" si="142">G389</f>
        <v>0</v>
      </c>
      <c r="H388" s="159">
        <f t="shared" si="142"/>
        <v>0</v>
      </c>
      <c r="I388" s="159">
        <f t="shared" si="142"/>
        <v>0</v>
      </c>
      <c r="J388" s="159">
        <f t="shared" si="142"/>
        <v>0</v>
      </c>
    </row>
    <row r="389" spans="1:10" ht="36" hidden="1" x14ac:dyDescent="0.2">
      <c r="A389" s="85" t="s">
        <v>292</v>
      </c>
      <c r="B389" s="132" t="s">
        <v>213</v>
      </c>
      <c r="C389" s="132" t="s">
        <v>40</v>
      </c>
      <c r="D389" s="132" t="s">
        <v>42</v>
      </c>
      <c r="E389" s="132" t="s">
        <v>476</v>
      </c>
      <c r="F389" s="132" t="s">
        <v>293</v>
      </c>
      <c r="G389" s="159"/>
      <c r="H389" s="159"/>
      <c r="I389" s="159">
        <f>G389+H389</f>
        <v>0</v>
      </c>
      <c r="J389" s="159"/>
    </row>
    <row r="390" spans="1:10" ht="48" hidden="1" x14ac:dyDescent="0.2">
      <c r="A390" s="69" t="s">
        <v>478</v>
      </c>
      <c r="B390" s="132" t="s">
        <v>213</v>
      </c>
      <c r="C390" s="132" t="s">
        <v>40</v>
      </c>
      <c r="D390" s="132" t="s">
        <v>42</v>
      </c>
      <c r="E390" s="132" t="s">
        <v>477</v>
      </c>
      <c r="F390" s="132"/>
      <c r="G390" s="159">
        <f t="shared" ref="G390:J390" si="143">G391</f>
        <v>0</v>
      </c>
      <c r="H390" s="159">
        <f t="shared" si="143"/>
        <v>0</v>
      </c>
      <c r="I390" s="159">
        <f t="shared" si="143"/>
        <v>0</v>
      </c>
      <c r="J390" s="159">
        <f t="shared" si="143"/>
        <v>0</v>
      </c>
    </row>
    <row r="391" spans="1:10" ht="36" hidden="1" x14ac:dyDescent="0.2">
      <c r="A391" s="85" t="s">
        <v>292</v>
      </c>
      <c r="B391" s="132" t="s">
        <v>213</v>
      </c>
      <c r="C391" s="132" t="s">
        <v>40</v>
      </c>
      <c r="D391" s="132" t="s">
        <v>42</v>
      </c>
      <c r="E391" s="132" t="s">
        <v>477</v>
      </c>
      <c r="F391" s="132" t="s">
        <v>293</v>
      </c>
      <c r="G391" s="159"/>
      <c r="H391" s="159"/>
      <c r="I391" s="159">
        <f>G391+H391</f>
        <v>0</v>
      </c>
      <c r="J391" s="159"/>
    </row>
    <row r="392" spans="1:10" ht="12.75" x14ac:dyDescent="0.2">
      <c r="A392" s="70" t="s">
        <v>479</v>
      </c>
      <c r="B392" s="132" t="s">
        <v>213</v>
      </c>
      <c r="C392" s="132" t="s">
        <v>40</v>
      </c>
      <c r="D392" s="132" t="s">
        <v>42</v>
      </c>
      <c r="E392" s="132" t="s">
        <v>78</v>
      </c>
      <c r="F392" s="132"/>
      <c r="G392" s="159">
        <f t="shared" ref="G392:J392" si="144">G393+G400+G403</f>
        <v>0</v>
      </c>
      <c r="H392" s="159">
        <f t="shared" si="144"/>
        <v>16186.740000000002</v>
      </c>
      <c r="I392" s="159">
        <f t="shared" si="144"/>
        <v>16186.740000000002</v>
      </c>
      <c r="J392" s="159">
        <f t="shared" si="144"/>
        <v>16186.740000000002</v>
      </c>
    </row>
    <row r="393" spans="1:10" ht="38.25" hidden="1" customHeight="1" x14ac:dyDescent="0.2">
      <c r="A393" s="235" t="s">
        <v>502</v>
      </c>
      <c r="B393" s="132" t="s">
        <v>213</v>
      </c>
      <c r="C393" s="132" t="s">
        <v>40</v>
      </c>
      <c r="D393" s="132" t="s">
        <v>42</v>
      </c>
      <c r="E393" s="132" t="s">
        <v>503</v>
      </c>
      <c r="F393" s="132"/>
      <c r="G393" s="159">
        <f t="shared" ref="G393:J393" si="145">G394+G397</f>
        <v>0</v>
      </c>
      <c r="H393" s="159">
        <f t="shared" si="145"/>
        <v>15586.740000000002</v>
      </c>
      <c r="I393" s="159">
        <f t="shared" si="145"/>
        <v>15586.740000000002</v>
      </c>
      <c r="J393" s="159">
        <f t="shared" si="145"/>
        <v>15586.740000000002</v>
      </c>
    </row>
    <row r="394" spans="1:10" ht="21" customHeight="1" x14ac:dyDescent="0.2">
      <c r="A394" s="235" t="s">
        <v>504</v>
      </c>
      <c r="B394" s="132" t="s">
        <v>213</v>
      </c>
      <c r="C394" s="132" t="s">
        <v>40</v>
      </c>
      <c r="D394" s="132" t="s">
        <v>42</v>
      </c>
      <c r="E394" s="132" t="s">
        <v>505</v>
      </c>
      <c r="F394" s="132"/>
      <c r="G394" s="159">
        <f t="shared" ref="G394:J394" si="146">G395+G396</f>
        <v>0</v>
      </c>
      <c r="H394" s="159">
        <f t="shared" si="146"/>
        <v>4209.62</v>
      </c>
      <c r="I394" s="159">
        <f t="shared" si="146"/>
        <v>4209.62</v>
      </c>
      <c r="J394" s="159">
        <f t="shared" si="146"/>
        <v>4209.62</v>
      </c>
    </row>
    <row r="395" spans="1:10" ht="27.75" customHeight="1" x14ac:dyDescent="0.2">
      <c r="A395" s="73" t="s">
        <v>305</v>
      </c>
      <c r="B395" s="132" t="s">
        <v>213</v>
      </c>
      <c r="C395" s="132" t="s">
        <v>40</v>
      </c>
      <c r="D395" s="132" t="s">
        <v>42</v>
      </c>
      <c r="E395" s="132" t="s">
        <v>505</v>
      </c>
      <c r="F395" s="132" t="s">
        <v>306</v>
      </c>
      <c r="G395" s="159"/>
      <c r="H395" s="159">
        <v>4209.62</v>
      </c>
      <c r="I395" s="159">
        <f>G395+H395</f>
        <v>4209.62</v>
      </c>
      <c r="J395" s="159">
        <v>4209.62</v>
      </c>
    </row>
    <row r="396" spans="1:10" ht="24" hidden="1" x14ac:dyDescent="0.2">
      <c r="A396" s="73" t="s">
        <v>506</v>
      </c>
      <c r="B396" s="132" t="s">
        <v>213</v>
      </c>
      <c r="C396" s="132" t="s">
        <v>40</v>
      </c>
      <c r="D396" s="132" t="s">
        <v>42</v>
      </c>
      <c r="E396" s="132" t="s">
        <v>505</v>
      </c>
      <c r="F396" s="132" t="s">
        <v>507</v>
      </c>
      <c r="G396" s="159"/>
      <c r="H396" s="159"/>
      <c r="I396" s="159">
        <f>G396+H396</f>
        <v>0</v>
      </c>
      <c r="J396" s="159"/>
    </row>
    <row r="397" spans="1:10" ht="48" x14ac:dyDescent="0.2">
      <c r="A397" s="235" t="s">
        <v>508</v>
      </c>
      <c r="B397" s="132" t="s">
        <v>213</v>
      </c>
      <c r="C397" s="132" t="s">
        <v>40</v>
      </c>
      <c r="D397" s="132" t="s">
        <v>42</v>
      </c>
      <c r="E397" s="132" t="s">
        <v>509</v>
      </c>
      <c r="F397" s="132"/>
      <c r="G397" s="159">
        <f t="shared" ref="G397:J397" si="147">G398+G399</f>
        <v>0</v>
      </c>
      <c r="H397" s="159">
        <f t="shared" si="147"/>
        <v>11377.12</v>
      </c>
      <c r="I397" s="159">
        <f t="shared" si="147"/>
        <v>11377.12</v>
      </c>
      <c r="J397" s="159">
        <f t="shared" si="147"/>
        <v>11377.12</v>
      </c>
    </row>
    <row r="398" spans="1:10" ht="36" x14ac:dyDescent="0.2">
      <c r="A398" s="73" t="s">
        <v>305</v>
      </c>
      <c r="B398" s="132" t="s">
        <v>213</v>
      </c>
      <c r="C398" s="132" t="s">
        <v>40</v>
      </c>
      <c r="D398" s="132" t="s">
        <v>42</v>
      </c>
      <c r="E398" s="132" t="s">
        <v>509</v>
      </c>
      <c r="F398" s="132" t="s">
        <v>306</v>
      </c>
      <c r="G398" s="159"/>
      <c r="H398" s="159">
        <v>11377.12</v>
      </c>
      <c r="I398" s="159">
        <f>G398+H398</f>
        <v>11377.12</v>
      </c>
      <c r="J398" s="159">
        <v>11377.12</v>
      </c>
    </row>
    <row r="399" spans="1:10" ht="24" hidden="1" x14ac:dyDescent="0.2">
      <c r="A399" s="73" t="s">
        <v>506</v>
      </c>
      <c r="B399" s="132" t="s">
        <v>213</v>
      </c>
      <c r="C399" s="132" t="s">
        <v>40</v>
      </c>
      <c r="D399" s="132" t="s">
        <v>42</v>
      </c>
      <c r="E399" s="132" t="s">
        <v>509</v>
      </c>
      <c r="F399" s="132" t="s">
        <v>507</v>
      </c>
      <c r="G399" s="159"/>
      <c r="H399" s="159"/>
      <c r="I399" s="159">
        <f>G399+H399</f>
        <v>0</v>
      </c>
      <c r="J399" s="159"/>
    </row>
    <row r="400" spans="1:10" ht="36" hidden="1" x14ac:dyDescent="0.2">
      <c r="A400" s="235" t="s">
        <v>496</v>
      </c>
      <c r="B400" s="132" t="s">
        <v>213</v>
      </c>
      <c r="C400" s="132" t="s">
        <v>40</v>
      </c>
      <c r="D400" s="132" t="s">
        <v>42</v>
      </c>
      <c r="E400" s="132" t="s">
        <v>498</v>
      </c>
      <c r="F400" s="132"/>
      <c r="G400" s="159">
        <f t="shared" ref="G400:J401" si="148">G401</f>
        <v>0</v>
      </c>
      <c r="H400" s="159">
        <f t="shared" si="148"/>
        <v>0</v>
      </c>
      <c r="I400" s="159">
        <f t="shared" si="148"/>
        <v>0</v>
      </c>
      <c r="J400" s="159">
        <f t="shared" si="148"/>
        <v>0</v>
      </c>
    </row>
    <row r="401" spans="1:10" ht="12.75" hidden="1" x14ac:dyDescent="0.2">
      <c r="A401" s="245" t="s">
        <v>513</v>
      </c>
      <c r="B401" s="132" t="s">
        <v>213</v>
      </c>
      <c r="C401" s="132" t="s">
        <v>40</v>
      </c>
      <c r="D401" s="132" t="s">
        <v>42</v>
      </c>
      <c r="E401" s="132" t="s">
        <v>512</v>
      </c>
      <c r="F401" s="132"/>
      <c r="G401" s="159">
        <f t="shared" si="148"/>
        <v>0</v>
      </c>
      <c r="H401" s="159">
        <f t="shared" si="148"/>
        <v>0</v>
      </c>
      <c r="I401" s="159">
        <f t="shared" si="148"/>
        <v>0</v>
      </c>
      <c r="J401" s="159">
        <f t="shared" si="148"/>
        <v>0</v>
      </c>
    </row>
    <row r="402" spans="1:10" ht="36" hidden="1" x14ac:dyDescent="0.2">
      <c r="A402" s="85" t="s">
        <v>292</v>
      </c>
      <c r="B402" s="132" t="s">
        <v>213</v>
      </c>
      <c r="C402" s="132" t="s">
        <v>40</v>
      </c>
      <c r="D402" s="132" t="s">
        <v>42</v>
      </c>
      <c r="E402" s="132" t="s">
        <v>512</v>
      </c>
      <c r="F402" s="132" t="s">
        <v>293</v>
      </c>
      <c r="G402" s="159"/>
      <c r="H402" s="159"/>
      <c r="I402" s="159">
        <f>G402+H402</f>
        <v>0</v>
      </c>
      <c r="J402" s="159"/>
    </row>
    <row r="403" spans="1:10" ht="21" customHeight="1" x14ac:dyDescent="0.2">
      <c r="A403" s="235" t="s">
        <v>581</v>
      </c>
      <c r="B403" s="132" t="s">
        <v>213</v>
      </c>
      <c r="C403" s="132" t="s">
        <v>40</v>
      </c>
      <c r="D403" s="132" t="s">
        <v>42</v>
      </c>
      <c r="E403" s="132" t="s">
        <v>516</v>
      </c>
      <c r="F403" s="132"/>
      <c r="G403" s="159">
        <f t="shared" ref="G403:J404" si="149">G404</f>
        <v>0</v>
      </c>
      <c r="H403" s="159">
        <f t="shared" si="149"/>
        <v>600</v>
      </c>
      <c r="I403" s="159">
        <f t="shared" si="149"/>
        <v>600</v>
      </c>
      <c r="J403" s="159">
        <f t="shared" si="149"/>
        <v>600</v>
      </c>
    </row>
    <row r="404" spans="1:10" ht="24" x14ac:dyDescent="0.2">
      <c r="A404" s="235" t="s">
        <v>519</v>
      </c>
      <c r="B404" s="132" t="s">
        <v>213</v>
      </c>
      <c r="C404" s="132" t="s">
        <v>40</v>
      </c>
      <c r="D404" s="132" t="s">
        <v>42</v>
      </c>
      <c r="E404" s="132" t="s">
        <v>518</v>
      </c>
      <c r="F404" s="132"/>
      <c r="G404" s="159">
        <f t="shared" si="149"/>
        <v>0</v>
      </c>
      <c r="H404" s="159">
        <f t="shared" si="149"/>
        <v>600</v>
      </c>
      <c r="I404" s="159">
        <f t="shared" si="149"/>
        <v>600</v>
      </c>
      <c r="J404" s="159">
        <f t="shared" si="149"/>
        <v>600</v>
      </c>
    </row>
    <row r="405" spans="1:10" ht="36" x14ac:dyDescent="0.2">
      <c r="A405" s="85" t="s">
        <v>292</v>
      </c>
      <c r="B405" s="132" t="s">
        <v>213</v>
      </c>
      <c r="C405" s="132" t="s">
        <v>40</v>
      </c>
      <c r="D405" s="132" t="s">
        <v>42</v>
      </c>
      <c r="E405" s="132" t="s">
        <v>518</v>
      </c>
      <c r="F405" s="132" t="s">
        <v>293</v>
      </c>
      <c r="G405" s="159"/>
      <c r="H405" s="159">
        <v>600</v>
      </c>
      <c r="I405" s="159">
        <f>G405+H405</f>
        <v>600</v>
      </c>
      <c r="J405" s="159">
        <v>600</v>
      </c>
    </row>
    <row r="406" spans="1:10" ht="36" hidden="1" x14ac:dyDescent="0.2">
      <c r="A406" s="73" t="s">
        <v>288</v>
      </c>
      <c r="B406" s="132" t="s">
        <v>213</v>
      </c>
      <c r="C406" s="132" t="s">
        <v>40</v>
      </c>
      <c r="D406" s="132" t="s">
        <v>42</v>
      </c>
      <c r="E406" s="132" t="s">
        <v>289</v>
      </c>
      <c r="F406" s="132"/>
      <c r="G406" s="134">
        <f t="shared" ref="G406:J406" si="150">G407+G408</f>
        <v>0</v>
      </c>
      <c r="H406" s="134">
        <f t="shared" si="150"/>
        <v>0</v>
      </c>
      <c r="I406" s="134">
        <f t="shared" si="150"/>
        <v>0</v>
      </c>
      <c r="J406" s="134">
        <f t="shared" si="150"/>
        <v>0</v>
      </c>
    </row>
    <row r="407" spans="1:10" ht="15.75" hidden="1" customHeight="1" x14ac:dyDescent="0.2">
      <c r="A407" s="71" t="s">
        <v>290</v>
      </c>
      <c r="B407" s="132" t="s">
        <v>213</v>
      </c>
      <c r="C407" s="132" t="s">
        <v>40</v>
      </c>
      <c r="D407" s="132" t="s">
        <v>42</v>
      </c>
      <c r="E407" s="132" t="s">
        <v>289</v>
      </c>
      <c r="F407" s="132" t="s">
        <v>291</v>
      </c>
      <c r="G407" s="159"/>
      <c r="H407" s="159"/>
      <c r="I407" s="134">
        <f>G407+H407</f>
        <v>0</v>
      </c>
      <c r="J407" s="159"/>
    </row>
    <row r="408" spans="1:10" ht="36" hidden="1" x14ac:dyDescent="0.2">
      <c r="A408" s="85" t="s">
        <v>292</v>
      </c>
      <c r="B408" s="132" t="s">
        <v>213</v>
      </c>
      <c r="C408" s="132" t="s">
        <v>40</v>
      </c>
      <c r="D408" s="132" t="s">
        <v>42</v>
      </c>
      <c r="E408" s="132" t="s">
        <v>289</v>
      </c>
      <c r="F408" s="132" t="s">
        <v>293</v>
      </c>
      <c r="G408" s="159"/>
      <c r="H408" s="159"/>
      <c r="I408" s="134">
        <f>G408+H408</f>
        <v>0</v>
      </c>
      <c r="J408" s="159"/>
    </row>
    <row r="409" spans="1:10" ht="24" x14ac:dyDescent="0.2">
      <c r="A409" s="69" t="s">
        <v>302</v>
      </c>
      <c r="B409" s="132" t="s">
        <v>213</v>
      </c>
      <c r="C409" s="132" t="s">
        <v>40</v>
      </c>
      <c r="D409" s="132" t="s">
        <v>42</v>
      </c>
      <c r="E409" s="132" t="s">
        <v>69</v>
      </c>
      <c r="F409" s="132"/>
      <c r="G409" s="159">
        <f t="shared" ref="G409:J409" si="151">G410</f>
        <v>14500</v>
      </c>
      <c r="H409" s="159">
        <f t="shared" si="151"/>
        <v>-14500</v>
      </c>
      <c r="I409" s="159">
        <f t="shared" si="151"/>
        <v>0</v>
      </c>
      <c r="J409" s="159">
        <f t="shared" si="151"/>
        <v>0</v>
      </c>
    </row>
    <row r="410" spans="1:10" s="19" customFormat="1" ht="24" x14ac:dyDescent="0.2">
      <c r="A410" s="69" t="s">
        <v>26</v>
      </c>
      <c r="B410" s="132" t="s">
        <v>213</v>
      </c>
      <c r="C410" s="132" t="s">
        <v>40</v>
      </c>
      <c r="D410" s="132" t="s">
        <v>42</v>
      </c>
      <c r="E410" s="132" t="s">
        <v>70</v>
      </c>
      <c r="F410" s="132"/>
      <c r="G410" s="134">
        <f t="shared" ref="G410:J410" si="152">G411+G413</f>
        <v>14500</v>
      </c>
      <c r="H410" s="134">
        <f t="shared" si="152"/>
        <v>-14500</v>
      </c>
      <c r="I410" s="134">
        <f t="shared" si="152"/>
        <v>0</v>
      </c>
      <c r="J410" s="134">
        <f t="shared" si="152"/>
        <v>0</v>
      </c>
    </row>
    <row r="411" spans="1:10" s="24" customFormat="1" ht="13.5" customHeight="1" x14ac:dyDescent="0.2">
      <c r="A411" s="73" t="s">
        <v>303</v>
      </c>
      <c r="B411" s="132" t="s">
        <v>213</v>
      </c>
      <c r="C411" s="132" t="s">
        <v>40</v>
      </c>
      <c r="D411" s="132" t="s">
        <v>42</v>
      </c>
      <c r="E411" s="132" t="s">
        <v>304</v>
      </c>
      <c r="F411" s="132"/>
      <c r="G411" s="159">
        <f t="shared" ref="G411:J411" si="153">G412</f>
        <v>4500</v>
      </c>
      <c r="H411" s="159">
        <f t="shared" si="153"/>
        <v>-4500</v>
      </c>
      <c r="I411" s="159">
        <f t="shared" si="153"/>
        <v>0</v>
      </c>
      <c r="J411" s="159">
        <f t="shared" si="153"/>
        <v>0</v>
      </c>
    </row>
    <row r="412" spans="1:10" s="25" customFormat="1" ht="13.5" customHeight="1" x14ac:dyDescent="0.2">
      <c r="A412" s="73" t="s">
        <v>305</v>
      </c>
      <c r="B412" s="132" t="s">
        <v>213</v>
      </c>
      <c r="C412" s="132" t="s">
        <v>40</v>
      </c>
      <c r="D412" s="132" t="s">
        <v>42</v>
      </c>
      <c r="E412" s="132" t="s">
        <v>304</v>
      </c>
      <c r="F412" s="132" t="s">
        <v>306</v>
      </c>
      <c r="G412" s="134">
        <v>4500</v>
      </c>
      <c r="H412" s="134">
        <v>-4500</v>
      </c>
      <c r="I412" s="134">
        <f>G412+H412</f>
        <v>0</v>
      </c>
      <c r="J412" s="134"/>
    </row>
    <row r="413" spans="1:10" ht="24" x14ac:dyDescent="0.2">
      <c r="A413" s="73" t="s">
        <v>307</v>
      </c>
      <c r="B413" s="132" t="s">
        <v>213</v>
      </c>
      <c r="C413" s="132" t="s">
        <v>40</v>
      </c>
      <c r="D413" s="132" t="s">
        <v>42</v>
      </c>
      <c r="E413" s="132" t="s">
        <v>308</v>
      </c>
      <c r="F413" s="132"/>
      <c r="G413" s="159">
        <f t="shared" ref="G413:J413" si="154">G414</f>
        <v>10000</v>
      </c>
      <c r="H413" s="159">
        <f t="shared" si="154"/>
        <v>-10000</v>
      </c>
      <c r="I413" s="159">
        <f t="shared" si="154"/>
        <v>0</v>
      </c>
      <c r="J413" s="159">
        <f t="shared" si="154"/>
        <v>0</v>
      </c>
    </row>
    <row r="414" spans="1:10" ht="25.5" customHeight="1" x14ac:dyDescent="0.2">
      <c r="A414" s="73" t="s">
        <v>305</v>
      </c>
      <c r="B414" s="132" t="s">
        <v>213</v>
      </c>
      <c r="C414" s="132" t="s">
        <v>40</v>
      </c>
      <c r="D414" s="132" t="s">
        <v>42</v>
      </c>
      <c r="E414" s="132" t="s">
        <v>308</v>
      </c>
      <c r="F414" s="132" t="s">
        <v>306</v>
      </c>
      <c r="G414" s="134">
        <v>10000</v>
      </c>
      <c r="H414" s="134">
        <v>-10000</v>
      </c>
      <c r="I414" s="134">
        <f>G414+H414</f>
        <v>0</v>
      </c>
      <c r="J414" s="134"/>
    </row>
    <row r="415" spans="1:10" ht="15.75" customHeight="1" x14ac:dyDescent="0.2">
      <c r="A415" s="73" t="s">
        <v>81</v>
      </c>
      <c r="B415" s="132" t="s">
        <v>213</v>
      </c>
      <c r="C415" s="132" t="s">
        <v>40</v>
      </c>
      <c r="D415" s="132" t="s">
        <v>40</v>
      </c>
      <c r="E415" s="132"/>
      <c r="F415" s="132"/>
      <c r="G415" s="159">
        <f t="shared" ref="G415:H417" si="155">G416</f>
        <v>15</v>
      </c>
      <c r="H415" s="159">
        <f t="shared" si="155"/>
        <v>-15</v>
      </c>
      <c r="I415" s="134">
        <f>G415+H415</f>
        <v>0</v>
      </c>
      <c r="J415" s="159">
        <f>J416</f>
        <v>0</v>
      </c>
    </row>
    <row r="416" spans="1:10" ht="12.75" x14ac:dyDescent="0.2">
      <c r="A416" s="73" t="s">
        <v>77</v>
      </c>
      <c r="B416" s="132" t="s">
        <v>213</v>
      </c>
      <c r="C416" s="132" t="s">
        <v>40</v>
      </c>
      <c r="D416" s="132" t="s">
        <v>40</v>
      </c>
      <c r="E416" s="132" t="s">
        <v>78</v>
      </c>
      <c r="F416" s="132"/>
      <c r="G416" s="159">
        <f t="shared" si="155"/>
        <v>15</v>
      </c>
      <c r="H416" s="159">
        <f t="shared" si="155"/>
        <v>-15</v>
      </c>
      <c r="I416" s="134">
        <f>G416+H416</f>
        <v>0</v>
      </c>
      <c r="J416" s="159">
        <f>J417</f>
        <v>0</v>
      </c>
    </row>
    <row r="417" spans="1:10" ht="24" x14ac:dyDescent="0.2">
      <c r="A417" s="82" t="s">
        <v>309</v>
      </c>
      <c r="B417" s="132" t="s">
        <v>213</v>
      </c>
      <c r="C417" s="132" t="s">
        <v>40</v>
      </c>
      <c r="D417" s="132" t="s">
        <v>40</v>
      </c>
      <c r="E417" s="132" t="s">
        <v>310</v>
      </c>
      <c r="F417" s="132"/>
      <c r="G417" s="159">
        <f t="shared" si="155"/>
        <v>15</v>
      </c>
      <c r="H417" s="159">
        <f t="shared" si="155"/>
        <v>-15</v>
      </c>
      <c r="I417" s="134">
        <f>G417+H417</f>
        <v>0</v>
      </c>
      <c r="J417" s="159">
        <f>J418</f>
        <v>0</v>
      </c>
    </row>
    <row r="418" spans="1:10" ht="36" x14ac:dyDescent="0.2">
      <c r="A418" s="70" t="s">
        <v>103</v>
      </c>
      <c r="B418" s="132" t="s">
        <v>213</v>
      </c>
      <c r="C418" s="132" t="s">
        <v>40</v>
      </c>
      <c r="D418" s="132" t="s">
        <v>40</v>
      </c>
      <c r="E418" s="132" t="s">
        <v>310</v>
      </c>
      <c r="F418" s="132" t="s">
        <v>104</v>
      </c>
      <c r="G418" s="159">
        <v>15</v>
      </c>
      <c r="H418" s="159">
        <v>-15</v>
      </c>
      <c r="I418" s="134">
        <f>G418+H418</f>
        <v>0</v>
      </c>
      <c r="J418" s="159"/>
    </row>
    <row r="419" spans="1:10" ht="12.75" x14ac:dyDescent="0.2">
      <c r="A419" s="73" t="s">
        <v>311</v>
      </c>
      <c r="B419" s="132" t="s">
        <v>213</v>
      </c>
      <c r="C419" s="132" t="s">
        <v>312</v>
      </c>
      <c r="D419" s="132"/>
      <c r="E419" s="132"/>
      <c r="F419" s="132"/>
      <c r="G419" s="159">
        <f t="shared" ref="G419:J419" si="156">G420+G424</f>
        <v>905.78</v>
      </c>
      <c r="H419" s="159">
        <f t="shared" si="156"/>
        <v>-905.78</v>
      </c>
      <c r="I419" s="159">
        <f t="shared" si="156"/>
        <v>0</v>
      </c>
      <c r="J419" s="159">
        <f t="shared" si="156"/>
        <v>0</v>
      </c>
    </row>
    <row r="420" spans="1:10" ht="12.75" x14ac:dyDescent="0.2">
      <c r="A420" s="73" t="s">
        <v>313</v>
      </c>
      <c r="B420" s="132" t="s">
        <v>213</v>
      </c>
      <c r="C420" s="132" t="s">
        <v>312</v>
      </c>
      <c r="D420" s="132" t="s">
        <v>144</v>
      </c>
      <c r="E420" s="132"/>
      <c r="F420" s="132"/>
      <c r="G420" s="159">
        <f>G421</f>
        <v>755.78</v>
      </c>
      <c r="H420" s="159">
        <f>H421</f>
        <v>-755.78</v>
      </c>
      <c r="I420" s="134">
        <f>G420+H420</f>
        <v>0</v>
      </c>
      <c r="J420" s="159">
        <f>J421</f>
        <v>0</v>
      </c>
    </row>
    <row r="421" spans="1:10" ht="15" customHeight="1" x14ac:dyDescent="0.2">
      <c r="A421" s="73" t="s">
        <v>288</v>
      </c>
      <c r="B421" s="132" t="s">
        <v>213</v>
      </c>
      <c r="C421" s="132" t="s">
        <v>312</v>
      </c>
      <c r="D421" s="132" t="s">
        <v>144</v>
      </c>
      <c r="E421" s="132" t="s">
        <v>314</v>
      </c>
      <c r="F421" s="132"/>
      <c r="G421" s="159">
        <f t="shared" ref="G421" si="157">G422+G423</f>
        <v>755.78</v>
      </c>
      <c r="H421" s="159">
        <f>H422+H423</f>
        <v>-755.78</v>
      </c>
      <c r="I421" s="159">
        <f t="shared" ref="I421:J421" si="158">I422+I423</f>
        <v>0</v>
      </c>
      <c r="J421" s="159">
        <f t="shared" si="158"/>
        <v>0</v>
      </c>
    </row>
    <row r="422" spans="1:10" ht="48" x14ac:dyDescent="0.2">
      <c r="A422" s="71" t="s">
        <v>290</v>
      </c>
      <c r="B422" s="132" t="s">
        <v>213</v>
      </c>
      <c r="C422" s="132" t="s">
        <v>312</v>
      </c>
      <c r="D422" s="132" t="s">
        <v>144</v>
      </c>
      <c r="E422" s="132" t="s">
        <v>289</v>
      </c>
      <c r="F422" s="132" t="s">
        <v>291</v>
      </c>
      <c r="G422" s="159">
        <v>755.78</v>
      </c>
      <c r="H422" s="159">
        <v>-755.78</v>
      </c>
      <c r="I422" s="159">
        <f>G422+H422</f>
        <v>0</v>
      </c>
      <c r="J422" s="159"/>
    </row>
    <row r="423" spans="1:10" ht="36" hidden="1" x14ac:dyDescent="0.2">
      <c r="A423" s="85" t="s">
        <v>292</v>
      </c>
      <c r="B423" s="132" t="s">
        <v>213</v>
      </c>
      <c r="C423" s="132" t="s">
        <v>312</v>
      </c>
      <c r="D423" s="132" t="s">
        <v>144</v>
      </c>
      <c r="E423" s="132" t="s">
        <v>289</v>
      </c>
      <c r="F423" s="132" t="s">
        <v>293</v>
      </c>
      <c r="G423" s="159"/>
      <c r="H423" s="159"/>
      <c r="I423" s="134">
        <f>G423+H423</f>
        <v>0</v>
      </c>
      <c r="J423" s="159"/>
    </row>
    <row r="424" spans="1:10" ht="15" customHeight="1" x14ac:dyDescent="0.2">
      <c r="A424" s="73" t="s">
        <v>315</v>
      </c>
      <c r="B424" s="132" t="s">
        <v>213</v>
      </c>
      <c r="C424" s="132" t="s">
        <v>312</v>
      </c>
      <c r="D424" s="132" t="s">
        <v>114</v>
      </c>
      <c r="E424" s="132"/>
      <c r="F424" s="132"/>
      <c r="G424" s="159">
        <f>G425</f>
        <v>150</v>
      </c>
      <c r="H424" s="159">
        <f>H425</f>
        <v>-150</v>
      </c>
      <c r="I424" s="134">
        <f>G424+H424</f>
        <v>0</v>
      </c>
      <c r="J424" s="159">
        <f>J425</f>
        <v>0</v>
      </c>
    </row>
    <row r="425" spans="1:10" ht="15" customHeight="1" x14ac:dyDescent="0.2">
      <c r="A425" s="73" t="s">
        <v>316</v>
      </c>
      <c r="B425" s="132" t="s">
        <v>213</v>
      </c>
      <c r="C425" s="132" t="s">
        <v>312</v>
      </c>
      <c r="D425" s="132" t="s">
        <v>114</v>
      </c>
      <c r="E425" s="132" t="s">
        <v>25</v>
      </c>
      <c r="F425" s="132"/>
      <c r="G425" s="159">
        <f>G426</f>
        <v>150</v>
      </c>
      <c r="H425" s="159">
        <f>H426</f>
        <v>-150</v>
      </c>
      <c r="I425" s="134">
        <f>G425+H425</f>
        <v>0</v>
      </c>
      <c r="J425" s="159">
        <f>J426</f>
        <v>0</v>
      </c>
    </row>
    <row r="426" spans="1:10" ht="24" x14ac:dyDescent="0.2">
      <c r="A426" s="73" t="s">
        <v>26</v>
      </c>
      <c r="B426" s="132" t="s">
        <v>213</v>
      </c>
      <c r="C426" s="132" t="s">
        <v>312</v>
      </c>
      <c r="D426" s="132" t="s">
        <v>114</v>
      </c>
      <c r="E426" s="132" t="s">
        <v>27</v>
      </c>
      <c r="F426" s="132"/>
      <c r="G426" s="134">
        <f t="shared" ref="G426:J426" si="159">G427</f>
        <v>150</v>
      </c>
      <c r="H426" s="134">
        <f t="shared" si="159"/>
        <v>-150</v>
      </c>
      <c r="I426" s="134">
        <f t="shared" si="159"/>
        <v>0</v>
      </c>
      <c r="J426" s="134">
        <f t="shared" si="159"/>
        <v>0</v>
      </c>
    </row>
    <row r="427" spans="1:10" ht="15.75" customHeight="1" x14ac:dyDescent="0.2">
      <c r="A427" s="70" t="s">
        <v>103</v>
      </c>
      <c r="B427" s="132" t="s">
        <v>213</v>
      </c>
      <c r="C427" s="132" t="s">
        <v>312</v>
      </c>
      <c r="D427" s="132" t="s">
        <v>114</v>
      </c>
      <c r="E427" s="132" t="s">
        <v>27</v>
      </c>
      <c r="F427" s="132" t="s">
        <v>104</v>
      </c>
      <c r="G427" s="159">
        <v>150</v>
      </c>
      <c r="H427" s="159">
        <v>-150</v>
      </c>
      <c r="I427" s="134">
        <f>G427+H427</f>
        <v>0</v>
      </c>
      <c r="J427" s="159"/>
    </row>
    <row r="428" spans="1:10" ht="12.75" x14ac:dyDescent="0.2">
      <c r="A428" s="71" t="s">
        <v>317</v>
      </c>
      <c r="B428" s="132" t="s">
        <v>213</v>
      </c>
      <c r="C428" s="132" t="s">
        <v>22</v>
      </c>
      <c r="D428" s="132"/>
      <c r="E428" s="132"/>
      <c r="F428" s="132"/>
      <c r="G428" s="159">
        <f t="shared" ref="G428:J428" si="160">G429</f>
        <v>0</v>
      </c>
      <c r="H428" s="159">
        <f t="shared" si="160"/>
        <v>550</v>
      </c>
      <c r="I428" s="159">
        <f t="shared" si="160"/>
        <v>550</v>
      </c>
      <c r="J428" s="159">
        <f t="shared" si="160"/>
        <v>550</v>
      </c>
    </row>
    <row r="429" spans="1:10" ht="12.75" x14ac:dyDescent="0.2">
      <c r="A429" s="69" t="s">
        <v>318</v>
      </c>
      <c r="B429" s="132" t="s">
        <v>213</v>
      </c>
      <c r="C429" s="132" t="s">
        <v>22</v>
      </c>
      <c r="D429" s="132" t="s">
        <v>22</v>
      </c>
      <c r="E429" s="132"/>
      <c r="F429" s="132"/>
      <c r="G429" s="159">
        <f>G446+G430</f>
        <v>0</v>
      </c>
      <c r="H429" s="159">
        <f>H446+H430</f>
        <v>550</v>
      </c>
      <c r="I429" s="159">
        <f>I446+I430</f>
        <v>550</v>
      </c>
      <c r="J429" s="159">
        <f>J446+J430</f>
        <v>550</v>
      </c>
    </row>
    <row r="430" spans="1:10" ht="12.75" x14ac:dyDescent="0.2">
      <c r="A430" s="70" t="s">
        <v>479</v>
      </c>
      <c r="B430" s="132" t="s">
        <v>213</v>
      </c>
      <c r="C430" s="132" t="s">
        <v>22</v>
      </c>
      <c r="D430" s="132" t="s">
        <v>22</v>
      </c>
      <c r="E430" s="132" t="s">
        <v>78</v>
      </c>
      <c r="F430" s="132"/>
      <c r="G430" s="159">
        <f t="shared" ref="G430:J430" si="161">G431+G434+G436++G438+G440++G442++G444</f>
        <v>0</v>
      </c>
      <c r="H430" s="159">
        <f t="shared" si="161"/>
        <v>550</v>
      </c>
      <c r="I430" s="159">
        <f t="shared" si="161"/>
        <v>550</v>
      </c>
      <c r="J430" s="159">
        <f t="shared" si="161"/>
        <v>550</v>
      </c>
    </row>
    <row r="431" spans="1:10" ht="48" x14ac:dyDescent="0.2">
      <c r="A431" s="235" t="s">
        <v>494</v>
      </c>
      <c r="B431" s="132" t="s">
        <v>213</v>
      </c>
      <c r="C431" s="132" t="s">
        <v>22</v>
      </c>
      <c r="D431" s="132" t="s">
        <v>22</v>
      </c>
      <c r="E431" s="132" t="s">
        <v>495</v>
      </c>
      <c r="F431" s="132"/>
      <c r="G431" s="159">
        <f t="shared" ref="G431:J431" si="162">G432+G433</f>
        <v>0</v>
      </c>
      <c r="H431" s="159">
        <f t="shared" si="162"/>
        <v>375</v>
      </c>
      <c r="I431" s="159">
        <f t="shared" si="162"/>
        <v>375</v>
      </c>
      <c r="J431" s="159">
        <f t="shared" si="162"/>
        <v>375</v>
      </c>
    </row>
    <row r="432" spans="1:10" ht="36" x14ac:dyDescent="0.2">
      <c r="A432" s="70" t="s">
        <v>103</v>
      </c>
      <c r="B432" s="132" t="s">
        <v>213</v>
      </c>
      <c r="C432" s="132" t="s">
        <v>22</v>
      </c>
      <c r="D432" s="132" t="s">
        <v>22</v>
      </c>
      <c r="E432" s="132" t="s">
        <v>495</v>
      </c>
      <c r="F432" s="132" t="s">
        <v>104</v>
      </c>
      <c r="G432" s="159"/>
      <c r="H432" s="159">
        <v>375</v>
      </c>
      <c r="I432" s="134">
        <f>G432+H432</f>
        <v>375</v>
      </c>
      <c r="J432" s="159">
        <v>375</v>
      </c>
    </row>
    <row r="433" spans="1:10" ht="48" hidden="1" x14ac:dyDescent="0.2">
      <c r="A433" s="70" t="s">
        <v>321</v>
      </c>
      <c r="B433" s="132" t="s">
        <v>213</v>
      </c>
      <c r="C433" s="132" t="s">
        <v>22</v>
      </c>
      <c r="D433" s="132" t="s">
        <v>22</v>
      </c>
      <c r="E433" s="132" t="s">
        <v>495</v>
      </c>
      <c r="F433" s="132" t="s">
        <v>322</v>
      </c>
      <c r="G433" s="159"/>
      <c r="H433" s="159"/>
      <c r="I433" s="134">
        <f>G433+H433</f>
        <v>0</v>
      </c>
      <c r="J433" s="159"/>
    </row>
    <row r="434" spans="1:10" ht="48" x14ac:dyDescent="0.2">
      <c r="A434" s="249" t="s">
        <v>561</v>
      </c>
      <c r="B434" s="132" t="s">
        <v>213</v>
      </c>
      <c r="C434" s="132" t="s">
        <v>22</v>
      </c>
      <c r="D434" s="132" t="s">
        <v>22</v>
      </c>
      <c r="E434" s="132" t="s">
        <v>567</v>
      </c>
      <c r="F434" s="132"/>
      <c r="G434" s="159">
        <f t="shared" ref="G434:J434" si="163">G435</f>
        <v>0</v>
      </c>
      <c r="H434" s="159">
        <f t="shared" si="163"/>
        <v>100</v>
      </c>
      <c r="I434" s="159">
        <f t="shared" si="163"/>
        <v>100</v>
      </c>
      <c r="J434" s="159">
        <f t="shared" si="163"/>
        <v>100</v>
      </c>
    </row>
    <row r="435" spans="1:10" ht="36" x14ac:dyDescent="0.2">
      <c r="A435" s="70" t="s">
        <v>103</v>
      </c>
      <c r="B435" s="132" t="s">
        <v>213</v>
      </c>
      <c r="C435" s="132" t="s">
        <v>22</v>
      </c>
      <c r="D435" s="132" t="s">
        <v>22</v>
      </c>
      <c r="E435" s="132" t="s">
        <v>567</v>
      </c>
      <c r="F435" s="132" t="s">
        <v>104</v>
      </c>
      <c r="G435" s="159"/>
      <c r="H435" s="159">
        <v>100</v>
      </c>
      <c r="I435" s="134">
        <f>G435+H435</f>
        <v>100</v>
      </c>
      <c r="J435" s="159">
        <v>100</v>
      </c>
    </row>
    <row r="436" spans="1:10" ht="48" x14ac:dyDescent="0.2">
      <c r="A436" s="249" t="s">
        <v>562</v>
      </c>
      <c r="B436" s="132" t="s">
        <v>213</v>
      </c>
      <c r="C436" s="132" t="s">
        <v>22</v>
      </c>
      <c r="D436" s="132" t="s">
        <v>22</v>
      </c>
      <c r="E436" s="132" t="s">
        <v>568</v>
      </c>
      <c r="F436" s="132"/>
      <c r="G436" s="159">
        <f t="shared" ref="G436:J436" si="164">G437</f>
        <v>0</v>
      </c>
      <c r="H436" s="159">
        <f t="shared" si="164"/>
        <v>50</v>
      </c>
      <c r="I436" s="159">
        <f t="shared" si="164"/>
        <v>50</v>
      </c>
      <c r="J436" s="159">
        <f t="shared" si="164"/>
        <v>50</v>
      </c>
    </row>
    <row r="437" spans="1:10" ht="36" x14ac:dyDescent="0.2">
      <c r="A437" s="70" t="s">
        <v>103</v>
      </c>
      <c r="B437" s="132" t="s">
        <v>213</v>
      </c>
      <c r="C437" s="132" t="s">
        <v>22</v>
      </c>
      <c r="D437" s="132" t="s">
        <v>22</v>
      </c>
      <c r="E437" s="132" t="s">
        <v>568</v>
      </c>
      <c r="F437" s="132" t="s">
        <v>104</v>
      </c>
      <c r="G437" s="159"/>
      <c r="H437" s="159">
        <v>50</v>
      </c>
      <c r="I437" s="134">
        <f>G437+H437</f>
        <v>50</v>
      </c>
      <c r="J437" s="159">
        <v>50</v>
      </c>
    </row>
    <row r="438" spans="1:10" ht="48" x14ac:dyDescent="0.2">
      <c r="A438" s="249" t="s">
        <v>564</v>
      </c>
      <c r="B438" s="132" t="s">
        <v>213</v>
      </c>
      <c r="C438" s="132" t="s">
        <v>22</v>
      </c>
      <c r="D438" s="132" t="s">
        <v>22</v>
      </c>
      <c r="E438" s="132" t="s">
        <v>569</v>
      </c>
      <c r="F438" s="132"/>
      <c r="G438" s="159">
        <f t="shared" ref="G438:J438" si="165">G439</f>
        <v>0</v>
      </c>
      <c r="H438" s="159">
        <f t="shared" si="165"/>
        <v>7</v>
      </c>
      <c r="I438" s="159">
        <f t="shared" si="165"/>
        <v>7</v>
      </c>
      <c r="J438" s="159">
        <f t="shared" si="165"/>
        <v>7</v>
      </c>
    </row>
    <row r="439" spans="1:10" ht="36" x14ac:dyDescent="0.2">
      <c r="A439" s="70" t="s">
        <v>103</v>
      </c>
      <c r="B439" s="132" t="s">
        <v>213</v>
      </c>
      <c r="C439" s="132" t="s">
        <v>22</v>
      </c>
      <c r="D439" s="132" t="s">
        <v>22</v>
      </c>
      <c r="E439" s="132" t="s">
        <v>569</v>
      </c>
      <c r="F439" s="132" t="s">
        <v>104</v>
      </c>
      <c r="G439" s="159"/>
      <c r="H439" s="159">
        <v>7</v>
      </c>
      <c r="I439" s="134">
        <f>G439+H439</f>
        <v>7</v>
      </c>
      <c r="J439" s="159">
        <v>7</v>
      </c>
    </row>
    <row r="440" spans="1:10" ht="36" x14ac:dyDescent="0.2">
      <c r="A440" s="249" t="s">
        <v>563</v>
      </c>
      <c r="B440" s="132" t="s">
        <v>213</v>
      </c>
      <c r="C440" s="132" t="s">
        <v>22</v>
      </c>
      <c r="D440" s="132" t="s">
        <v>22</v>
      </c>
      <c r="E440" s="132" t="s">
        <v>570</v>
      </c>
      <c r="F440" s="132"/>
      <c r="G440" s="159">
        <f t="shared" ref="G440:J440" si="166">G441</f>
        <v>0</v>
      </c>
      <c r="H440" s="159">
        <f t="shared" si="166"/>
        <v>6</v>
      </c>
      <c r="I440" s="159">
        <f t="shared" si="166"/>
        <v>6</v>
      </c>
      <c r="J440" s="159">
        <f t="shared" si="166"/>
        <v>6</v>
      </c>
    </row>
    <row r="441" spans="1:10" ht="36" x14ac:dyDescent="0.2">
      <c r="A441" s="70" t="s">
        <v>103</v>
      </c>
      <c r="B441" s="132" t="s">
        <v>213</v>
      </c>
      <c r="C441" s="132" t="s">
        <v>22</v>
      </c>
      <c r="D441" s="132" t="s">
        <v>22</v>
      </c>
      <c r="E441" s="132" t="s">
        <v>570</v>
      </c>
      <c r="F441" s="132" t="s">
        <v>104</v>
      </c>
      <c r="G441" s="159"/>
      <c r="H441" s="159">
        <v>6</v>
      </c>
      <c r="I441" s="134">
        <f>G441+H441</f>
        <v>6</v>
      </c>
      <c r="J441" s="159">
        <v>6</v>
      </c>
    </row>
    <row r="442" spans="1:10" ht="60" x14ac:dyDescent="0.2">
      <c r="A442" s="249" t="s">
        <v>565</v>
      </c>
      <c r="B442" s="132" t="s">
        <v>213</v>
      </c>
      <c r="C442" s="132" t="s">
        <v>22</v>
      </c>
      <c r="D442" s="132" t="s">
        <v>22</v>
      </c>
      <c r="E442" s="132" t="s">
        <v>571</v>
      </c>
      <c r="F442" s="132"/>
      <c r="G442" s="159">
        <f t="shared" ref="G442:J442" si="167">G443</f>
        <v>0</v>
      </c>
      <c r="H442" s="159">
        <f t="shared" si="167"/>
        <v>6</v>
      </c>
      <c r="I442" s="159">
        <f t="shared" si="167"/>
        <v>6</v>
      </c>
      <c r="J442" s="159">
        <f t="shared" si="167"/>
        <v>6</v>
      </c>
    </row>
    <row r="443" spans="1:10" ht="36" x14ac:dyDescent="0.2">
      <c r="A443" s="70" t="s">
        <v>103</v>
      </c>
      <c r="B443" s="132" t="s">
        <v>213</v>
      </c>
      <c r="C443" s="132" t="s">
        <v>22</v>
      </c>
      <c r="D443" s="132" t="s">
        <v>22</v>
      </c>
      <c r="E443" s="132" t="s">
        <v>571</v>
      </c>
      <c r="F443" s="132" t="s">
        <v>104</v>
      </c>
      <c r="G443" s="159"/>
      <c r="H443" s="159">
        <v>6</v>
      </c>
      <c r="I443" s="134">
        <f>G443+H443</f>
        <v>6</v>
      </c>
      <c r="J443" s="159">
        <v>6</v>
      </c>
    </row>
    <row r="444" spans="1:10" ht="36" x14ac:dyDescent="0.2">
      <c r="A444" s="249" t="s">
        <v>566</v>
      </c>
      <c r="B444" s="132" t="s">
        <v>213</v>
      </c>
      <c r="C444" s="132" t="s">
        <v>22</v>
      </c>
      <c r="D444" s="132" t="s">
        <v>22</v>
      </c>
      <c r="E444" s="132" t="s">
        <v>572</v>
      </c>
      <c r="F444" s="132"/>
      <c r="G444" s="159">
        <f t="shared" ref="G444:J444" si="168">G445</f>
        <v>0</v>
      </c>
      <c r="H444" s="159">
        <f t="shared" si="168"/>
        <v>6</v>
      </c>
      <c r="I444" s="159">
        <f t="shared" si="168"/>
        <v>6</v>
      </c>
      <c r="J444" s="159">
        <f t="shared" si="168"/>
        <v>6</v>
      </c>
    </row>
    <row r="445" spans="1:10" ht="36" x14ac:dyDescent="0.2">
      <c r="A445" s="70" t="s">
        <v>103</v>
      </c>
      <c r="B445" s="132" t="s">
        <v>213</v>
      </c>
      <c r="C445" s="132" t="s">
        <v>22</v>
      </c>
      <c r="D445" s="132" t="s">
        <v>22</v>
      </c>
      <c r="E445" s="132" t="s">
        <v>573</v>
      </c>
      <c r="F445" s="132" t="s">
        <v>104</v>
      </c>
      <c r="G445" s="159"/>
      <c r="H445" s="159">
        <v>6</v>
      </c>
      <c r="I445" s="134">
        <f>G445+H445</f>
        <v>6</v>
      </c>
      <c r="J445" s="159">
        <v>6</v>
      </c>
    </row>
    <row r="446" spans="1:10" ht="12.75" hidden="1" x14ac:dyDescent="0.2">
      <c r="A446" s="73" t="s">
        <v>77</v>
      </c>
      <c r="B446" s="132" t="s">
        <v>213</v>
      </c>
      <c r="C446" s="132" t="s">
        <v>22</v>
      </c>
      <c r="D446" s="132" t="s">
        <v>22</v>
      </c>
      <c r="E446" s="132" t="s">
        <v>78</v>
      </c>
      <c r="F446" s="132"/>
      <c r="G446" s="159">
        <f t="shared" ref="G446:J446" si="169">G447</f>
        <v>0</v>
      </c>
      <c r="H446" s="159">
        <f t="shared" si="169"/>
        <v>0</v>
      </c>
      <c r="I446" s="159">
        <f t="shared" si="169"/>
        <v>0</v>
      </c>
      <c r="J446" s="159">
        <f t="shared" si="169"/>
        <v>0</v>
      </c>
    </row>
    <row r="447" spans="1:10" ht="48" hidden="1" x14ac:dyDescent="0.2">
      <c r="A447" s="71" t="s">
        <v>319</v>
      </c>
      <c r="B447" s="132" t="s">
        <v>213</v>
      </c>
      <c r="C447" s="132" t="s">
        <v>22</v>
      </c>
      <c r="D447" s="132" t="s">
        <v>22</v>
      </c>
      <c r="E447" s="132" t="s">
        <v>320</v>
      </c>
      <c r="F447" s="132"/>
      <c r="G447" s="159">
        <f t="shared" ref="G447:J447" si="170">G448+G449</f>
        <v>0</v>
      </c>
      <c r="H447" s="159">
        <f t="shared" si="170"/>
        <v>0</v>
      </c>
      <c r="I447" s="159">
        <f t="shared" si="170"/>
        <v>0</v>
      </c>
      <c r="J447" s="159">
        <f t="shared" si="170"/>
        <v>0</v>
      </c>
    </row>
    <row r="448" spans="1:10" ht="15" hidden="1" customHeight="1" x14ac:dyDescent="0.2">
      <c r="A448" s="70" t="s">
        <v>103</v>
      </c>
      <c r="B448" s="132" t="s">
        <v>213</v>
      </c>
      <c r="C448" s="132" t="s">
        <v>22</v>
      </c>
      <c r="D448" s="132" t="s">
        <v>22</v>
      </c>
      <c r="E448" s="132" t="s">
        <v>320</v>
      </c>
      <c r="F448" s="132" t="s">
        <v>104</v>
      </c>
      <c r="G448" s="159"/>
      <c r="H448" s="159"/>
      <c r="I448" s="134">
        <f>G448+H448</f>
        <v>0</v>
      </c>
      <c r="J448" s="159"/>
    </row>
    <row r="449" spans="1:10" ht="15.75" hidden="1" customHeight="1" x14ac:dyDescent="0.2">
      <c r="A449" s="70" t="s">
        <v>321</v>
      </c>
      <c r="B449" s="132" t="s">
        <v>213</v>
      </c>
      <c r="C449" s="132" t="s">
        <v>22</v>
      </c>
      <c r="D449" s="132" t="s">
        <v>22</v>
      </c>
      <c r="E449" s="132" t="s">
        <v>320</v>
      </c>
      <c r="F449" s="132" t="s">
        <v>322</v>
      </c>
      <c r="G449" s="159"/>
      <c r="H449" s="159"/>
      <c r="I449" s="134">
        <f>G449+H449</f>
        <v>0</v>
      </c>
      <c r="J449" s="159"/>
    </row>
    <row r="450" spans="1:10" ht="12.75" x14ac:dyDescent="0.2">
      <c r="A450" s="77" t="s">
        <v>112</v>
      </c>
      <c r="B450" s="132" t="s">
        <v>213</v>
      </c>
      <c r="C450" s="132" t="s">
        <v>23</v>
      </c>
      <c r="D450" s="132" t="s">
        <v>168</v>
      </c>
      <c r="E450" s="132"/>
      <c r="F450" s="132"/>
      <c r="G450" s="134">
        <f t="shared" ref="G450:J450" si="171">G454+G451</f>
        <v>685.5</v>
      </c>
      <c r="H450" s="134">
        <f t="shared" si="171"/>
        <v>249.14000000000004</v>
      </c>
      <c r="I450" s="134">
        <f t="shared" si="171"/>
        <v>934.6400000000001</v>
      </c>
      <c r="J450" s="134">
        <f t="shared" si="171"/>
        <v>932.2</v>
      </c>
    </row>
    <row r="451" spans="1:10" ht="12.75" x14ac:dyDescent="0.2">
      <c r="A451" s="73" t="s">
        <v>323</v>
      </c>
      <c r="B451" s="132" t="s">
        <v>213</v>
      </c>
      <c r="C451" s="132" t="s">
        <v>23</v>
      </c>
      <c r="D451" s="132" t="s">
        <v>144</v>
      </c>
      <c r="E451" s="132"/>
      <c r="F451" s="132"/>
      <c r="G451" s="134">
        <f t="shared" ref="G451:J452" si="172">G452</f>
        <v>123</v>
      </c>
      <c r="H451" s="134">
        <f t="shared" si="172"/>
        <v>2.44</v>
      </c>
      <c r="I451" s="134">
        <f>G451+H451</f>
        <v>125.44</v>
      </c>
      <c r="J451" s="134">
        <f t="shared" si="172"/>
        <v>123</v>
      </c>
    </row>
    <row r="452" spans="1:10" ht="15.75" customHeight="1" x14ac:dyDescent="0.2">
      <c r="A452" s="73" t="s">
        <v>584</v>
      </c>
      <c r="B452" s="132" t="s">
        <v>213</v>
      </c>
      <c r="C452" s="132" t="s">
        <v>23</v>
      </c>
      <c r="D452" s="132" t="s">
        <v>144</v>
      </c>
      <c r="E452" s="132" t="s">
        <v>324</v>
      </c>
      <c r="F452" s="132"/>
      <c r="G452" s="134">
        <f t="shared" si="172"/>
        <v>123</v>
      </c>
      <c r="H452" s="134">
        <f t="shared" si="172"/>
        <v>2.44</v>
      </c>
      <c r="I452" s="134">
        <f>G452+H452</f>
        <v>125.44</v>
      </c>
      <c r="J452" s="134">
        <f t="shared" si="172"/>
        <v>123</v>
      </c>
    </row>
    <row r="453" spans="1:10" ht="12.75" x14ac:dyDescent="0.2">
      <c r="A453" s="70" t="s">
        <v>325</v>
      </c>
      <c r="B453" s="132" t="s">
        <v>213</v>
      </c>
      <c r="C453" s="132" t="s">
        <v>23</v>
      </c>
      <c r="D453" s="132" t="s">
        <v>144</v>
      </c>
      <c r="E453" s="132" t="s">
        <v>324</v>
      </c>
      <c r="F453" s="132" t="s">
        <v>326</v>
      </c>
      <c r="G453" s="134">
        <v>123</v>
      </c>
      <c r="H453" s="134">
        <v>2.44</v>
      </c>
      <c r="I453" s="134">
        <f>G453+H453</f>
        <v>125.44</v>
      </c>
      <c r="J453" s="134">
        <v>123</v>
      </c>
    </row>
    <row r="454" spans="1:10" ht="12.75" x14ac:dyDescent="0.2">
      <c r="A454" s="77" t="s">
        <v>327</v>
      </c>
      <c r="B454" s="132" t="s">
        <v>213</v>
      </c>
      <c r="C454" s="132" t="s">
        <v>23</v>
      </c>
      <c r="D454" s="132" t="s">
        <v>170</v>
      </c>
      <c r="E454" s="132"/>
      <c r="F454" s="132"/>
      <c r="G454" s="134">
        <f t="shared" ref="G454:J454" si="173">G461+G455+G474+G466</f>
        <v>562.5</v>
      </c>
      <c r="H454" s="134">
        <f t="shared" si="173"/>
        <v>246.70000000000005</v>
      </c>
      <c r="I454" s="134">
        <f t="shared" si="173"/>
        <v>809.2</v>
      </c>
      <c r="J454" s="134">
        <f t="shared" si="173"/>
        <v>809.2</v>
      </c>
    </row>
    <row r="455" spans="1:10" ht="36" x14ac:dyDescent="0.2">
      <c r="A455" s="84" t="s">
        <v>82</v>
      </c>
      <c r="B455" s="132" t="s">
        <v>213</v>
      </c>
      <c r="C455" s="132" t="s">
        <v>23</v>
      </c>
      <c r="D455" s="132" t="s">
        <v>170</v>
      </c>
      <c r="E455" s="132" t="s">
        <v>328</v>
      </c>
      <c r="F455" s="132"/>
      <c r="G455" s="134">
        <f t="shared" ref="G455:J455" si="174">G456</f>
        <v>0</v>
      </c>
      <c r="H455" s="134">
        <f t="shared" si="174"/>
        <v>609.20000000000005</v>
      </c>
      <c r="I455" s="134">
        <f t="shared" si="174"/>
        <v>609.20000000000005</v>
      </c>
      <c r="J455" s="134">
        <f t="shared" si="174"/>
        <v>609.20000000000005</v>
      </c>
    </row>
    <row r="456" spans="1:10" ht="60" x14ac:dyDescent="0.2">
      <c r="A456" s="84" t="s">
        <v>329</v>
      </c>
      <c r="B456" s="132" t="s">
        <v>213</v>
      </c>
      <c r="C456" s="132" t="s">
        <v>23</v>
      </c>
      <c r="D456" s="132" t="s">
        <v>170</v>
      </c>
      <c r="E456" s="132" t="s">
        <v>330</v>
      </c>
      <c r="F456" s="132"/>
      <c r="G456" s="134">
        <f t="shared" ref="G456:J456" si="175">G457+G459</f>
        <v>0</v>
      </c>
      <c r="H456" s="134">
        <f t="shared" si="175"/>
        <v>609.20000000000005</v>
      </c>
      <c r="I456" s="134">
        <f t="shared" si="175"/>
        <v>609.20000000000005</v>
      </c>
      <c r="J456" s="134">
        <f t="shared" si="175"/>
        <v>609.20000000000005</v>
      </c>
    </row>
    <row r="457" spans="1:10" ht="144" x14ac:dyDescent="0.2">
      <c r="A457" s="250" t="s">
        <v>331</v>
      </c>
      <c r="B457" s="132" t="s">
        <v>213</v>
      </c>
      <c r="C457" s="132" t="s">
        <v>23</v>
      </c>
      <c r="D457" s="132" t="s">
        <v>170</v>
      </c>
      <c r="E457" s="132" t="s">
        <v>332</v>
      </c>
      <c r="F457" s="132"/>
      <c r="G457" s="134">
        <f t="shared" ref="G457:J457" si="176">G458</f>
        <v>0</v>
      </c>
      <c r="H457" s="134">
        <f t="shared" si="176"/>
        <v>609.20000000000005</v>
      </c>
      <c r="I457" s="134">
        <f t="shared" si="176"/>
        <v>609.20000000000005</v>
      </c>
      <c r="J457" s="134">
        <f t="shared" si="176"/>
        <v>609.20000000000005</v>
      </c>
    </row>
    <row r="458" spans="1:10" ht="36" x14ac:dyDescent="0.2">
      <c r="A458" s="70" t="s">
        <v>333</v>
      </c>
      <c r="B458" s="132" t="s">
        <v>213</v>
      </c>
      <c r="C458" s="132" t="s">
        <v>23</v>
      </c>
      <c r="D458" s="132" t="s">
        <v>170</v>
      </c>
      <c r="E458" s="132" t="s">
        <v>332</v>
      </c>
      <c r="F458" s="132" t="s">
        <v>140</v>
      </c>
      <c r="G458" s="134"/>
      <c r="H458" s="134">
        <v>609.20000000000005</v>
      </c>
      <c r="I458" s="134">
        <f>G458+H458</f>
        <v>609.20000000000005</v>
      </c>
      <c r="J458" s="134">
        <v>609.20000000000005</v>
      </c>
    </row>
    <row r="459" spans="1:10" ht="120" hidden="1" x14ac:dyDescent="0.2">
      <c r="A459" s="236" t="s">
        <v>334</v>
      </c>
      <c r="B459" s="132" t="s">
        <v>213</v>
      </c>
      <c r="C459" s="132" t="s">
        <v>23</v>
      </c>
      <c r="D459" s="132" t="s">
        <v>170</v>
      </c>
      <c r="E459" s="132" t="s">
        <v>335</v>
      </c>
      <c r="F459" s="132"/>
      <c r="G459" s="134">
        <f t="shared" ref="G459:J459" si="177">G460</f>
        <v>0</v>
      </c>
      <c r="H459" s="134">
        <f t="shared" si="177"/>
        <v>0</v>
      </c>
      <c r="I459" s="134">
        <f t="shared" si="177"/>
        <v>0</v>
      </c>
      <c r="J459" s="134">
        <f t="shared" si="177"/>
        <v>0</v>
      </c>
    </row>
    <row r="460" spans="1:10" ht="36" hidden="1" x14ac:dyDescent="0.2">
      <c r="A460" s="70" t="s">
        <v>333</v>
      </c>
      <c r="B460" s="132" t="s">
        <v>213</v>
      </c>
      <c r="C460" s="132" t="s">
        <v>23</v>
      </c>
      <c r="D460" s="132" t="s">
        <v>170</v>
      </c>
      <c r="E460" s="132" t="s">
        <v>335</v>
      </c>
      <c r="F460" s="132" t="s">
        <v>140</v>
      </c>
      <c r="G460" s="134"/>
      <c r="H460" s="134"/>
      <c r="I460" s="134">
        <f>G460+H460</f>
        <v>0</v>
      </c>
      <c r="J460" s="134"/>
    </row>
    <row r="461" spans="1:10" ht="12.75" x14ac:dyDescent="0.2">
      <c r="A461" s="77" t="s">
        <v>123</v>
      </c>
      <c r="B461" s="132" t="s">
        <v>213</v>
      </c>
      <c r="C461" s="132" t="s">
        <v>23</v>
      </c>
      <c r="D461" s="132" t="s">
        <v>170</v>
      </c>
      <c r="E461" s="132" t="s">
        <v>124</v>
      </c>
      <c r="F461" s="132"/>
      <c r="G461" s="134">
        <f t="shared" ref="G461:J461" si="178">G464+G462</f>
        <v>562.5</v>
      </c>
      <c r="H461" s="134">
        <f t="shared" si="178"/>
        <v>-562.5</v>
      </c>
      <c r="I461" s="134">
        <f t="shared" si="178"/>
        <v>0</v>
      </c>
      <c r="J461" s="134">
        <f t="shared" si="178"/>
        <v>0</v>
      </c>
    </row>
    <row r="462" spans="1:10" ht="12.75" hidden="1" x14ac:dyDescent="0.2">
      <c r="A462" s="70"/>
      <c r="B462" s="132" t="s">
        <v>213</v>
      </c>
      <c r="C462" s="132" t="s">
        <v>23</v>
      </c>
      <c r="D462" s="132" t="s">
        <v>170</v>
      </c>
      <c r="E462" s="132" t="s">
        <v>336</v>
      </c>
      <c r="F462" s="132"/>
      <c r="G462" s="134">
        <f t="shared" ref="G462:J462" si="179">G463</f>
        <v>0</v>
      </c>
      <c r="H462" s="134">
        <f t="shared" si="179"/>
        <v>0</v>
      </c>
      <c r="I462" s="134">
        <f t="shared" si="179"/>
        <v>0</v>
      </c>
      <c r="J462" s="134">
        <f t="shared" si="179"/>
        <v>0</v>
      </c>
    </row>
    <row r="463" spans="1:10" ht="36" hidden="1" x14ac:dyDescent="0.2">
      <c r="A463" s="70" t="s">
        <v>121</v>
      </c>
      <c r="B463" s="132" t="s">
        <v>213</v>
      </c>
      <c r="C463" s="132" t="s">
        <v>23</v>
      </c>
      <c r="D463" s="132" t="s">
        <v>170</v>
      </c>
      <c r="E463" s="132" t="s">
        <v>336</v>
      </c>
      <c r="F463" s="132" t="s">
        <v>122</v>
      </c>
      <c r="G463" s="134"/>
      <c r="H463" s="134"/>
      <c r="I463" s="134">
        <f>G463+H463</f>
        <v>0</v>
      </c>
      <c r="J463" s="134"/>
    </row>
    <row r="464" spans="1:10" ht="84" x14ac:dyDescent="0.2">
      <c r="A464" s="87" t="s">
        <v>337</v>
      </c>
      <c r="B464" s="132" t="s">
        <v>213</v>
      </c>
      <c r="C464" s="132" t="s">
        <v>23</v>
      </c>
      <c r="D464" s="132" t="s">
        <v>170</v>
      </c>
      <c r="E464" s="132" t="s">
        <v>338</v>
      </c>
      <c r="F464" s="132"/>
      <c r="G464" s="134">
        <f>G465</f>
        <v>562.5</v>
      </c>
      <c r="H464" s="134">
        <f>H465</f>
        <v>-562.5</v>
      </c>
      <c r="I464" s="134">
        <f>G464+H464</f>
        <v>0</v>
      </c>
      <c r="J464" s="134">
        <f>J465</f>
        <v>0</v>
      </c>
    </row>
    <row r="465" spans="1:10" ht="24" x14ac:dyDescent="0.2">
      <c r="A465" s="77" t="s">
        <v>127</v>
      </c>
      <c r="B465" s="132" t="s">
        <v>213</v>
      </c>
      <c r="C465" s="132" t="s">
        <v>23</v>
      </c>
      <c r="D465" s="132" t="s">
        <v>170</v>
      </c>
      <c r="E465" s="132" t="s">
        <v>338</v>
      </c>
      <c r="F465" s="132" t="s">
        <v>128</v>
      </c>
      <c r="G465" s="134">
        <v>562.5</v>
      </c>
      <c r="H465" s="134">
        <v>-562.5</v>
      </c>
      <c r="I465" s="134">
        <f>G465+H465</f>
        <v>0</v>
      </c>
      <c r="J465" s="134"/>
    </row>
    <row r="466" spans="1:10" ht="15" customHeight="1" x14ac:dyDescent="0.2">
      <c r="A466" s="70" t="s">
        <v>479</v>
      </c>
      <c r="B466" s="132" t="s">
        <v>213</v>
      </c>
      <c r="C466" s="132" t="s">
        <v>23</v>
      </c>
      <c r="D466" s="132" t="s">
        <v>170</v>
      </c>
      <c r="E466" s="132" t="s">
        <v>78</v>
      </c>
      <c r="F466" s="132"/>
      <c r="G466" s="134">
        <f t="shared" ref="G466:J466" si="180">G469+G472+G467</f>
        <v>0</v>
      </c>
      <c r="H466" s="134">
        <f t="shared" si="180"/>
        <v>200</v>
      </c>
      <c r="I466" s="134">
        <f t="shared" si="180"/>
        <v>200</v>
      </c>
      <c r="J466" s="134">
        <f t="shared" si="180"/>
        <v>200</v>
      </c>
    </row>
    <row r="467" spans="1:10" ht="36" x14ac:dyDescent="0.2">
      <c r="A467" s="235" t="s">
        <v>500</v>
      </c>
      <c r="B467" s="132" t="s">
        <v>213</v>
      </c>
      <c r="C467" s="132" t="s">
        <v>23</v>
      </c>
      <c r="D467" s="132" t="s">
        <v>170</v>
      </c>
      <c r="E467" s="132" t="s">
        <v>501</v>
      </c>
      <c r="F467" s="132"/>
      <c r="G467" s="134">
        <f t="shared" ref="G467:J467" si="181">G468</f>
        <v>0</v>
      </c>
      <c r="H467" s="134">
        <f t="shared" si="181"/>
        <v>200</v>
      </c>
      <c r="I467" s="134">
        <f t="shared" si="181"/>
        <v>200</v>
      </c>
      <c r="J467" s="134">
        <f t="shared" si="181"/>
        <v>200</v>
      </c>
    </row>
    <row r="468" spans="1:10" ht="36" x14ac:dyDescent="0.2">
      <c r="A468" s="70" t="s">
        <v>121</v>
      </c>
      <c r="B468" s="132" t="s">
        <v>213</v>
      </c>
      <c r="C468" s="132" t="s">
        <v>23</v>
      </c>
      <c r="D468" s="132" t="s">
        <v>170</v>
      </c>
      <c r="E468" s="132" t="s">
        <v>501</v>
      </c>
      <c r="F468" s="132" t="s">
        <v>341</v>
      </c>
      <c r="G468" s="134"/>
      <c r="H468" s="134">
        <v>200</v>
      </c>
      <c r="I468" s="134">
        <f>G468+H468</f>
        <v>200</v>
      </c>
      <c r="J468" s="134">
        <v>200</v>
      </c>
    </row>
    <row r="469" spans="1:10" ht="36" hidden="1" x14ac:dyDescent="0.2">
      <c r="A469" s="235" t="s">
        <v>496</v>
      </c>
      <c r="B469" s="132" t="s">
        <v>213</v>
      </c>
      <c r="C469" s="132" t="s">
        <v>23</v>
      </c>
      <c r="D469" s="132" t="s">
        <v>170</v>
      </c>
      <c r="E469" s="132" t="s">
        <v>498</v>
      </c>
      <c r="F469" s="132"/>
      <c r="G469" s="134">
        <f t="shared" ref="G469:J470" si="182">G470</f>
        <v>0</v>
      </c>
      <c r="H469" s="134">
        <f t="shared" si="182"/>
        <v>0</v>
      </c>
      <c r="I469" s="134">
        <f t="shared" si="182"/>
        <v>0</v>
      </c>
      <c r="J469" s="134">
        <f t="shared" si="182"/>
        <v>0</v>
      </c>
    </row>
    <row r="470" spans="1:10" ht="12.75" hidden="1" x14ac:dyDescent="0.2">
      <c r="A470" s="245" t="s">
        <v>497</v>
      </c>
      <c r="B470" s="132" t="s">
        <v>213</v>
      </c>
      <c r="C470" s="132" t="s">
        <v>23</v>
      </c>
      <c r="D470" s="132" t="s">
        <v>170</v>
      </c>
      <c r="E470" s="132" t="s">
        <v>499</v>
      </c>
      <c r="F470" s="132"/>
      <c r="G470" s="134">
        <f t="shared" si="182"/>
        <v>0</v>
      </c>
      <c r="H470" s="134">
        <f t="shared" si="182"/>
        <v>0</v>
      </c>
      <c r="I470" s="134">
        <f t="shared" si="182"/>
        <v>0</v>
      </c>
      <c r="J470" s="134">
        <f t="shared" si="182"/>
        <v>0</v>
      </c>
    </row>
    <row r="471" spans="1:10" ht="36" hidden="1" x14ac:dyDescent="0.2">
      <c r="A471" s="70" t="s">
        <v>121</v>
      </c>
      <c r="B471" s="132" t="s">
        <v>213</v>
      </c>
      <c r="C471" s="132" t="s">
        <v>23</v>
      </c>
      <c r="D471" s="132" t="s">
        <v>170</v>
      </c>
      <c r="E471" s="132" t="s">
        <v>499</v>
      </c>
      <c r="F471" s="132" t="s">
        <v>341</v>
      </c>
      <c r="G471" s="134"/>
      <c r="H471" s="134"/>
      <c r="I471" s="134">
        <f>G471+H471</f>
        <v>0</v>
      </c>
      <c r="J471" s="134"/>
    </row>
    <row r="472" spans="1:10" ht="36" hidden="1" x14ac:dyDescent="0.2">
      <c r="A472" s="235" t="s">
        <v>483</v>
      </c>
      <c r="B472" s="132" t="s">
        <v>213</v>
      </c>
      <c r="C472" s="132" t="s">
        <v>23</v>
      </c>
      <c r="D472" s="132" t="s">
        <v>170</v>
      </c>
      <c r="E472" s="207">
        <v>7953500</v>
      </c>
      <c r="F472" s="132"/>
      <c r="G472" s="134">
        <f t="shared" ref="G472:J472" si="183">G473</f>
        <v>0</v>
      </c>
      <c r="H472" s="134">
        <f t="shared" si="183"/>
        <v>0</v>
      </c>
      <c r="I472" s="134">
        <f t="shared" si="183"/>
        <v>0</v>
      </c>
      <c r="J472" s="134">
        <f t="shared" si="183"/>
        <v>0</v>
      </c>
    </row>
    <row r="473" spans="1:10" ht="36" hidden="1" x14ac:dyDescent="0.2">
      <c r="A473" s="70" t="s">
        <v>121</v>
      </c>
      <c r="B473" s="132" t="s">
        <v>213</v>
      </c>
      <c r="C473" s="132" t="s">
        <v>23</v>
      </c>
      <c r="D473" s="132" t="s">
        <v>170</v>
      </c>
      <c r="E473" s="132" t="s">
        <v>484</v>
      </c>
      <c r="F473" s="132" t="s">
        <v>341</v>
      </c>
      <c r="G473" s="134"/>
      <c r="H473" s="134"/>
      <c r="I473" s="134">
        <f>G473+H473</f>
        <v>0</v>
      </c>
      <c r="J473" s="134"/>
    </row>
    <row r="474" spans="1:10" ht="12.75" hidden="1" x14ac:dyDescent="0.2">
      <c r="A474" s="77" t="s">
        <v>77</v>
      </c>
      <c r="B474" s="132" t="s">
        <v>213</v>
      </c>
      <c r="C474" s="132" t="s">
        <v>23</v>
      </c>
      <c r="D474" s="132" t="s">
        <v>170</v>
      </c>
      <c r="E474" s="132" t="s">
        <v>78</v>
      </c>
      <c r="F474" s="132"/>
      <c r="G474" s="134">
        <f t="shared" ref="G474:J475" si="184">G475</f>
        <v>0</v>
      </c>
      <c r="H474" s="134">
        <f t="shared" si="184"/>
        <v>0</v>
      </c>
      <c r="I474" s="134">
        <f t="shared" si="184"/>
        <v>0</v>
      </c>
      <c r="J474" s="134">
        <f t="shared" si="184"/>
        <v>0</v>
      </c>
    </row>
    <row r="475" spans="1:10" ht="36" hidden="1" x14ac:dyDescent="0.2">
      <c r="A475" s="251" t="s">
        <v>339</v>
      </c>
      <c r="B475" s="132" t="s">
        <v>213</v>
      </c>
      <c r="C475" s="132" t="s">
        <v>23</v>
      </c>
      <c r="D475" s="132" t="s">
        <v>170</v>
      </c>
      <c r="E475" s="132" t="s">
        <v>340</v>
      </c>
      <c r="F475" s="132"/>
      <c r="G475" s="134">
        <f t="shared" si="184"/>
        <v>0</v>
      </c>
      <c r="H475" s="134">
        <f t="shared" si="184"/>
        <v>0</v>
      </c>
      <c r="I475" s="134">
        <f t="shared" si="184"/>
        <v>0</v>
      </c>
      <c r="J475" s="134">
        <f t="shared" si="184"/>
        <v>0</v>
      </c>
    </row>
    <row r="476" spans="1:10" ht="36" hidden="1" x14ac:dyDescent="0.2">
      <c r="A476" s="70" t="s">
        <v>121</v>
      </c>
      <c r="B476" s="132" t="s">
        <v>213</v>
      </c>
      <c r="C476" s="132" t="s">
        <v>23</v>
      </c>
      <c r="D476" s="132" t="s">
        <v>170</v>
      </c>
      <c r="E476" s="132" t="s">
        <v>340</v>
      </c>
      <c r="F476" s="132" t="s">
        <v>341</v>
      </c>
      <c r="G476" s="134"/>
      <c r="H476" s="134"/>
      <c r="I476" s="134">
        <f>H476+G476</f>
        <v>0</v>
      </c>
      <c r="J476" s="134"/>
    </row>
    <row r="477" spans="1:10" ht="12.75" x14ac:dyDescent="0.2">
      <c r="A477" s="73" t="s">
        <v>342</v>
      </c>
      <c r="B477" s="132" t="s">
        <v>213</v>
      </c>
      <c r="C477" s="132" t="s">
        <v>183</v>
      </c>
      <c r="D477" s="132"/>
      <c r="E477" s="132"/>
      <c r="F477" s="132"/>
      <c r="G477" s="159">
        <f>G478</f>
        <v>1280.18</v>
      </c>
      <c r="H477" s="159">
        <f>H478</f>
        <v>-116.83000000000015</v>
      </c>
      <c r="I477" s="134">
        <f>G477+H477</f>
        <v>1163.3499999999999</v>
      </c>
      <c r="J477" s="159">
        <f>J478</f>
        <v>0</v>
      </c>
    </row>
    <row r="478" spans="1:10" ht="12.75" x14ac:dyDescent="0.2">
      <c r="A478" s="73" t="s">
        <v>343</v>
      </c>
      <c r="B478" s="132" t="s">
        <v>213</v>
      </c>
      <c r="C478" s="132" t="s">
        <v>183</v>
      </c>
      <c r="D478" s="132" t="s">
        <v>42</v>
      </c>
      <c r="E478" s="132"/>
      <c r="F478" s="132"/>
      <c r="G478" s="159">
        <f t="shared" ref="G478:J478" si="185">G482+G479</f>
        <v>1280.18</v>
      </c>
      <c r="H478" s="159">
        <f t="shared" si="185"/>
        <v>-116.83000000000015</v>
      </c>
      <c r="I478" s="159">
        <f t="shared" si="185"/>
        <v>1163.3499999999999</v>
      </c>
      <c r="J478" s="159">
        <f t="shared" si="185"/>
        <v>0</v>
      </c>
    </row>
    <row r="479" spans="1:10" s="26" customFormat="1" ht="12.75" x14ac:dyDescent="0.2">
      <c r="A479" s="70" t="s">
        <v>479</v>
      </c>
      <c r="B479" s="132" t="s">
        <v>213</v>
      </c>
      <c r="C479" s="132" t="s">
        <v>183</v>
      </c>
      <c r="D479" s="132" t="s">
        <v>42</v>
      </c>
      <c r="E479" s="132" t="s">
        <v>78</v>
      </c>
      <c r="F479" s="132"/>
      <c r="G479" s="159">
        <f t="shared" ref="G479:J480" si="186">G480</f>
        <v>0</v>
      </c>
      <c r="H479" s="159">
        <f t="shared" si="186"/>
        <v>1163.3499999999999</v>
      </c>
      <c r="I479" s="159">
        <f t="shared" si="186"/>
        <v>1163.3499999999999</v>
      </c>
      <c r="J479" s="159">
        <f t="shared" si="186"/>
        <v>0</v>
      </c>
    </row>
    <row r="480" spans="1:10" s="26" customFormat="1" ht="48" x14ac:dyDescent="0.2">
      <c r="A480" s="235" t="s">
        <v>492</v>
      </c>
      <c r="B480" s="132" t="s">
        <v>213</v>
      </c>
      <c r="C480" s="132" t="s">
        <v>183</v>
      </c>
      <c r="D480" s="132" t="s">
        <v>42</v>
      </c>
      <c r="E480" s="132" t="s">
        <v>493</v>
      </c>
      <c r="F480" s="132"/>
      <c r="G480" s="159">
        <f t="shared" si="186"/>
        <v>0</v>
      </c>
      <c r="H480" s="159">
        <f t="shared" si="186"/>
        <v>1163.3499999999999</v>
      </c>
      <c r="I480" s="159">
        <f t="shared" si="186"/>
        <v>1163.3499999999999</v>
      </c>
      <c r="J480" s="159">
        <f t="shared" si="186"/>
        <v>0</v>
      </c>
    </row>
    <row r="481" spans="1:10" s="26" customFormat="1" ht="60" x14ac:dyDescent="0.2">
      <c r="A481" s="70" t="s">
        <v>348</v>
      </c>
      <c r="B481" s="132" t="s">
        <v>213</v>
      </c>
      <c r="C481" s="132" t="s">
        <v>183</v>
      </c>
      <c r="D481" s="132" t="s">
        <v>42</v>
      </c>
      <c r="E481" s="132" t="s">
        <v>493</v>
      </c>
      <c r="F481" s="132" t="s">
        <v>306</v>
      </c>
      <c r="G481" s="159"/>
      <c r="H481" s="159">
        <v>1163.3499999999999</v>
      </c>
      <c r="I481" s="159">
        <f>G481+H481</f>
        <v>1163.3499999999999</v>
      </c>
      <c r="J481" s="159"/>
    </row>
    <row r="482" spans="1:10" s="26" customFormat="1" ht="24" x14ac:dyDescent="0.2">
      <c r="A482" s="73" t="s">
        <v>344</v>
      </c>
      <c r="B482" s="132" t="s">
        <v>213</v>
      </c>
      <c r="C482" s="132" t="s">
        <v>183</v>
      </c>
      <c r="D482" s="132" t="s">
        <v>42</v>
      </c>
      <c r="E482" s="132" t="s">
        <v>345</v>
      </c>
      <c r="F482" s="132"/>
      <c r="G482" s="134">
        <f t="shared" ref="G482:J483" si="187">G483</f>
        <v>1280.18</v>
      </c>
      <c r="H482" s="134">
        <f t="shared" si="187"/>
        <v>-1280.18</v>
      </c>
      <c r="I482" s="134">
        <f t="shared" si="187"/>
        <v>0</v>
      </c>
      <c r="J482" s="134">
        <f t="shared" si="187"/>
        <v>0</v>
      </c>
    </row>
    <row r="483" spans="1:10" s="26" customFormat="1" ht="24" x14ac:dyDescent="0.2">
      <c r="A483" s="73" t="s">
        <v>346</v>
      </c>
      <c r="B483" s="132" t="s">
        <v>213</v>
      </c>
      <c r="C483" s="132" t="s">
        <v>183</v>
      </c>
      <c r="D483" s="132" t="s">
        <v>42</v>
      </c>
      <c r="E483" s="132" t="s">
        <v>347</v>
      </c>
      <c r="F483" s="132"/>
      <c r="G483" s="134">
        <f t="shared" si="187"/>
        <v>1280.18</v>
      </c>
      <c r="H483" s="134">
        <f t="shared" si="187"/>
        <v>-1280.18</v>
      </c>
      <c r="I483" s="134">
        <f t="shared" si="187"/>
        <v>0</v>
      </c>
      <c r="J483" s="134">
        <f t="shared" si="187"/>
        <v>0</v>
      </c>
    </row>
    <row r="484" spans="1:10" s="26" customFormat="1" ht="60" x14ac:dyDescent="0.2">
      <c r="A484" s="70" t="s">
        <v>348</v>
      </c>
      <c r="B484" s="132" t="s">
        <v>213</v>
      </c>
      <c r="C484" s="132" t="s">
        <v>183</v>
      </c>
      <c r="D484" s="132" t="s">
        <v>42</v>
      </c>
      <c r="E484" s="132" t="s">
        <v>347</v>
      </c>
      <c r="F484" s="132" t="s">
        <v>306</v>
      </c>
      <c r="G484" s="159">
        <v>1280.18</v>
      </c>
      <c r="H484" s="159">
        <v>-1280.18</v>
      </c>
      <c r="I484" s="134">
        <f>G484+H484</f>
        <v>0</v>
      </c>
      <c r="J484" s="159"/>
    </row>
    <row r="485" spans="1:10" s="26" customFormat="1" ht="12.75" x14ac:dyDescent="0.2">
      <c r="A485" s="88" t="s">
        <v>349</v>
      </c>
      <c r="B485" s="147" t="s">
        <v>187</v>
      </c>
      <c r="C485" s="147"/>
      <c r="D485" s="147"/>
      <c r="E485" s="147"/>
      <c r="F485" s="147"/>
      <c r="G485" s="149">
        <f>G486+G491+G501+G546+G538</f>
        <v>12364.28</v>
      </c>
      <c r="H485" s="149">
        <f>H486+H491+H501+H546+H538</f>
        <v>4746.1699999999983</v>
      </c>
      <c r="I485" s="149">
        <f>I486+I491+I501+I546+I538</f>
        <v>17110.449999999997</v>
      </c>
      <c r="J485" s="149">
        <f>J486+J491+J501+J546+J538</f>
        <v>16236.839999999998</v>
      </c>
    </row>
    <row r="486" spans="1:10" s="26" customFormat="1" ht="12.75" x14ac:dyDescent="0.2">
      <c r="A486" s="73" t="s">
        <v>214</v>
      </c>
      <c r="B486" s="132" t="s">
        <v>187</v>
      </c>
      <c r="C486" s="132" t="s">
        <v>144</v>
      </c>
      <c r="D486" s="132"/>
      <c r="E486" s="132"/>
      <c r="F486" s="132"/>
      <c r="G486" s="134">
        <f t="shared" ref="G486:J489" si="188">G487</f>
        <v>951.89</v>
      </c>
      <c r="H486" s="134">
        <f t="shared" si="188"/>
        <v>220.11</v>
      </c>
      <c r="I486" s="134">
        <f>G486+H486</f>
        <v>1172</v>
      </c>
      <c r="J486" s="134">
        <f t="shared" si="188"/>
        <v>324.08999999999997</v>
      </c>
    </row>
    <row r="487" spans="1:10" s="26" customFormat="1" ht="48" x14ac:dyDescent="0.2">
      <c r="A487" s="73" t="s">
        <v>145</v>
      </c>
      <c r="B487" s="132" t="s">
        <v>187</v>
      </c>
      <c r="C487" s="132" t="s">
        <v>144</v>
      </c>
      <c r="D487" s="132" t="s">
        <v>114</v>
      </c>
      <c r="E487" s="132"/>
      <c r="F487" s="132"/>
      <c r="G487" s="134">
        <f t="shared" si="188"/>
        <v>951.89</v>
      </c>
      <c r="H487" s="134">
        <f t="shared" si="188"/>
        <v>220.11</v>
      </c>
      <c r="I487" s="134">
        <f>G487+H487</f>
        <v>1172</v>
      </c>
      <c r="J487" s="134">
        <f t="shared" si="188"/>
        <v>324.08999999999997</v>
      </c>
    </row>
    <row r="488" spans="1:10" s="26" customFormat="1" ht="24" x14ac:dyDescent="0.2">
      <c r="A488" s="73" t="s">
        <v>163</v>
      </c>
      <c r="B488" s="132" t="s">
        <v>187</v>
      </c>
      <c r="C488" s="132" t="s">
        <v>144</v>
      </c>
      <c r="D488" s="132" t="s">
        <v>114</v>
      </c>
      <c r="E488" s="132" t="s">
        <v>94</v>
      </c>
      <c r="F488" s="132"/>
      <c r="G488" s="134">
        <f t="shared" si="188"/>
        <v>951.89</v>
      </c>
      <c r="H488" s="134">
        <f t="shared" si="188"/>
        <v>220.11</v>
      </c>
      <c r="I488" s="134">
        <f>G488+H488</f>
        <v>1172</v>
      </c>
      <c r="J488" s="134">
        <f t="shared" si="188"/>
        <v>324.08999999999997</v>
      </c>
    </row>
    <row r="489" spans="1:10" s="26" customFormat="1" ht="12.75" x14ac:dyDescent="0.2">
      <c r="A489" s="73" t="s">
        <v>95</v>
      </c>
      <c r="B489" s="132" t="s">
        <v>187</v>
      </c>
      <c r="C489" s="132" t="s">
        <v>144</v>
      </c>
      <c r="D489" s="132" t="s">
        <v>114</v>
      </c>
      <c r="E489" s="132" t="s">
        <v>96</v>
      </c>
      <c r="F489" s="132"/>
      <c r="G489" s="134">
        <f t="shared" si="188"/>
        <v>951.89</v>
      </c>
      <c r="H489" s="134">
        <f t="shared" si="188"/>
        <v>220.11</v>
      </c>
      <c r="I489" s="134">
        <f t="shared" si="188"/>
        <v>1172</v>
      </c>
      <c r="J489" s="134">
        <f t="shared" si="188"/>
        <v>324.08999999999997</v>
      </c>
    </row>
    <row r="490" spans="1:10" s="26" customFormat="1" ht="36" x14ac:dyDescent="0.2">
      <c r="A490" s="75" t="s">
        <v>97</v>
      </c>
      <c r="B490" s="132" t="s">
        <v>187</v>
      </c>
      <c r="C490" s="132" t="s">
        <v>144</v>
      </c>
      <c r="D490" s="132" t="s">
        <v>114</v>
      </c>
      <c r="E490" s="132" t="s">
        <v>96</v>
      </c>
      <c r="F490" s="132" t="s">
        <v>98</v>
      </c>
      <c r="G490" s="134">
        <v>951.89</v>
      </c>
      <c r="H490" s="134">
        <v>220.11</v>
      </c>
      <c r="I490" s="134">
        <f>G490+H490</f>
        <v>1172</v>
      </c>
      <c r="J490" s="134">
        <v>324.08999999999997</v>
      </c>
    </row>
    <row r="491" spans="1:10" s="26" customFormat="1" ht="12.75" x14ac:dyDescent="0.2">
      <c r="A491" s="86" t="s">
        <v>297</v>
      </c>
      <c r="B491" s="132" t="s">
        <v>187</v>
      </c>
      <c r="C491" s="132" t="s">
        <v>40</v>
      </c>
      <c r="D491" s="132"/>
      <c r="E491" s="132"/>
      <c r="F491" s="132"/>
      <c r="G491" s="134">
        <f>G492</f>
        <v>340.42999999999995</v>
      </c>
      <c r="H491" s="134">
        <f>H492</f>
        <v>66.310000000000059</v>
      </c>
      <c r="I491" s="134">
        <f>G491+H491</f>
        <v>406.74</v>
      </c>
      <c r="J491" s="134">
        <f>J492</f>
        <v>406.74</v>
      </c>
    </row>
    <row r="492" spans="1:10" s="26" customFormat="1" ht="12.75" x14ac:dyDescent="0.2">
      <c r="A492" s="73" t="s">
        <v>81</v>
      </c>
      <c r="B492" s="132" t="s">
        <v>187</v>
      </c>
      <c r="C492" s="132" t="s">
        <v>40</v>
      </c>
      <c r="D492" s="132" t="s">
        <v>40</v>
      </c>
      <c r="E492" s="132"/>
      <c r="F492" s="132"/>
      <c r="G492" s="134">
        <f t="shared" ref="G492:J492" si="189">G498+G493</f>
        <v>340.42999999999995</v>
      </c>
      <c r="H492" s="134">
        <f t="shared" si="189"/>
        <v>66.310000000000059</v>
      </c>
      <c r="I492" s="134">
        <f t="shared" si="189"/>
        <v>406.74</v>
      </c>
      <c r="J492" s="134">
        <f t="shared" si="189"/>
        <v>406.74</v>
      </c>
    </row>
    <row r="493" spans="1:10" s="26" customFormat="1" ht="12.75" x14ac:dyDescent="0.2">
      <c r="A493" s="70" t="s">
        <v>479</v>
      </c>
      <c r="B493" s="132" t="s">
        <v>187</v>
      </c>
      <c r="C493" s="132" t="s">
        <v>40</v>
      </c>
      <c r="D493" s="132" t="s">
        <v>40</v>
      </c>
      <c r="E493" s="132" t="s">
        <v>78</v>
      </c>
      <c r="F493" s="132"/>
      <c r="G493" s="134">
        <f t="shared" ref="G493:J493" si="190">G494</f>
        <v>0</v>
      </c>
      <c r="H493" s="134">
        <f t="shared" si="190"/>
        <v>406.74</v>
      </c>
      <c r="I493" s="134">
        <f t="shared" si="190"/>
        <v>406.74</v>
      </c>
      <c r="J493" s="134">
        <f t="shared" si="190"/>
        <v>406.74</v>
      </c>
    </row>
    <row r="494" spans="1:10" s="26" customFormat="1" ht="24" x14ac:dyDescent="0.2">
      <c r="A494" s="235" t="s">
        <v>490</v>
      </c>
      <c r="B494" s="132" t="s">
        <v>187</v>
      </c>
      <c r="C494" s="132" t="s">
        <v>40</v>
      </c>
      <c r="D494" s="132" t="s">
        <v>40</v>
      </c>
      <c r="E494" s="132" t="s">
        <v>491</v>
      </c>
      <c r="F494" s="132"/>
      <c r="G494" s="134">
        <f t="shared" ref="G494:J494" si="191">G496+G497+G495</f>
        <v>0</v>
      </c>
      <c r="H494" s="134">
        <f t="shared" si="191"/>
        <v>406.74</v>
      </c>
      <c r="I494" s="134">
        <f t="shared" si="191"/>
        <v>406.74</v>
      </c>
      <c r="J494" s="134">
        <f t="shared" si="191"/>
        <v>406.74</v>
      </c>
    </row>
    <row r="495" spans="1:10" s="26" customFormat="1" ht="36" x14ac:dyDescent="0.2">
      <c r="A495" s="75" t="s">
        <v>97</v>
      </c>
      <c r="B495" s="132" t="s">
        <v>187</v>
      </c>
      <c r="C495" s="132" t="s">
        <v>40</v>
      </c>
      <c r="D495" s="132" t="s">
        <v>40</v>
      </c>
      <c r="E495" s="132" t="s">
        <v>491</v>
      </c>
      <c r="F495" s="132" t="s">
        <v>98</v>
      </c>
      <c r="G495" s="134"/>
      <c r="H495" s="134">
        <v>224.74</v>
      </c>
      <c r="I495" s="134">
        <f>G495+H495</f>
        <v>224.74</v>
      </c>
      <c r="J495" s="134">
        <v>224.74</v>
      </c>
    </row>
    <row r="496" spans="1:10" s="26" customFormat="1" ht="36" x14ac:dyDescent="0.2">
      <c r="A496" s="70" t="s">
        <v>101</v>
      </c>
      <c r="B496" s="132" t="s">
        <v>187</v>
      </c>
      <c r="C496" s="132" t="s">
        <v>40</v>
      </c>
      <c r="D496" s="132" t="s">
        <v>40</v>
      </c>
      <c r="E496" s="132" t="s">
        <v>491</v>
      </c>
      <c r="F496" s="132" t="s">
        <v>102</v>
      </c>
      <c r="G496" s="134"/>
      <c r="H496" s="134">
        <v>5</v>
      </c>
      <c r="I496" s="134">
        <f>G496+H496</f>
        <v>5</v>
      </c>
      <c r="J496" s="134">
        <v>5</v>
      </c>
    </row>
    <row r="497" spans="1:10" s="26" customFormat="1" ht="36" x14ac:dyDescent="0.2">
      <c r="A497" s="70" t="s">
        <v>103</v>
      </c>
      <c r="B497" s="132" t="s">
        <v>187</v>
      </c>
      <c r="C497" s="132" t="s">
        <v>40</v>
      </c>
      <c r="D497" s="132" t="s">
        <v>40</v>
      </c>
      <c r="E497" s="132" t="s">
        <v>491</v>
      </c>
      <c r="F497" s="132" t="s">
        <v>104</v>
      </c>
      <c r="G497" s="134"/>
      <c r="H497" s="134">
        <v>177</v>
      </c>
      <c r="I497" s="134">
        <f>G497+H497</f>
        <v>177</v>
      </c>
      <c r="J497" s="134">
        <v>177</v>
      </c>
    </row>
    <row r="498" spans="1:10" s="26" customFormat="1" ht="24" x14ac:dyDescent="0.2">
      <c r="A498" s="73" t="s">
        <v>26</v>
      </c>
      <c r="B498" s="132" t="s">
        <v>187</v>
      </c>
      <c r="C498" s="132" t="s">
        <v>40</v>
      </c>
      <c r="D498" s="132" t="s">
        <v>40</v>
      </c>
      <c r="E498" s="132" t="s">
        <v>350</v>
      </c>
      <c r="F498" s="132"/>
      <c r="G498" s="134">
        <f t="shared" ref="G498:J498" si="192">G499+G500</f>
        <v>340.42999999999995</v>
      </c>
      <c r="H498" s="134">
        <f t="shared" si="192"/>
        <v>-340.42999999999995</v>
      </c>
      <c r="I498" s="134">
        <f t="shared" si="192"/>
        <v>0</v>
      </c>
      <c r="J498" s="134">
        <f t="shared" si="192"/>
        <v>0</v>
      </c>
    </row>
    <row r="499" spans="1:10" s="26" customFormat="1" ht="36" x14ac:dyDescent="0.2">
      <c r="A499" s="75" t="s">
        <v>97</v>
      </c>
      <c r="B499" s="132" t="s">
        <v>187</v>
      </c>
      <c r="C499" s="132" t="s">
        <v>40</v>
      </c>
      <c r="D499" s="132" t="s">
        <v>40</v>
      </c>
      <c r="E499" s="132" t="s">
        <v>350</v>
      </c>
      <c r="F499" s="132" t="s">
        <v>98</v>
      </c>
      <c r="G499" s="134">
        <v>183.73</v>
      </c>
      <c r="H499" s="134">
        <v>-183.73</v>
      </c>
      <c r="I499" s="134">
        <f>G499+H499</f>
        <v>0</v>
      </c>
      <c r="J499" s="134"/>
    </row>
    <row r="500" spans="1:10" s="26" customFormat="1" ht="36" x14ac:dyDescent="0.2">
      <c r="A500" s="70" t="s">
        <v>103</v>
      </c>
      <c r="B500" s="132" t="s">
        <v>187</v>
      </c>
      <c r="C500" s="132" t="s">
        <v>40</v>
      </c>
      <c r="D500" s="132" t="s">
        <v>40</v>
      </c>
      <c r="E500" s="132" t="s">
        <v>350</v>
      </c>
      <c r="F500" s="132" t="s">
        <v>104</v>
      </c>
      <c r="G500" s="134">
        <v>156.69999999999999</v>
      </c>
      <c r="H500" s="134">
        <v>-156.69999999999999</v>
      </c>
      <c r="I500" s="134">
        <f>G500+H500</f>
        <v>0</v>
      </c>
      <c r="J500" s="134"/>
    </row>
    <row r="501" spans="1:10" s="26" customFormat="1" ht="12.75" x14ac:dyDescent="0.2">
      <c r="A501" s="73" t="s">
        <v>311</v>
      </c>
      <c r="B501" s="132" t="s">
        <v>187</v>
      </c>
      <c r="C501" s="132" t="s">
        <v>312</v>
      </c>
      <c r="D501" s="132"/>
      <c r="E501" s="132"/>
      <c r="F501" s="132"/>
      <c r="G501" s="134">
        <f t="shared" ref="G501:J501" si="193">G502+G528</f>
        <v>8750.6600000000017</v>
      </c>
      <c r="H501" s="134">
        <f t="shared" si="193"/>
        <v>5881.0499999999984</v>
      </c>
      <c r="I501" s="134">
        <f t="shared" si="193"/>
        <v>14631.71</v>
      </c>
      <c r="J501" s="134">
        <f t="shared" si="193"/>
        <v>14606.009999999998</v>
      </c>
    </row>
    <row r="502" spans="1:10" s="26" customFormat="1" ht="12.75" x14ac:dyDescent="0.2">
      <c r="A502" s="73" t="s">
        <v>313</v>
      </c>
      <c r="B502" s="132" t="s">
        <v>187</v>
      </c>
      <c r="C502" s="132" t="s">
        <v>312</v>
      </c>
      <c r="D502" s="132" t="s">
        <v>144</v>
      </c>
      <c r="E502" s="132"/>
      <c r="F502" s="132"/>
      <c r="G502" s="134">
        <f t="shared" ref="G502:J502" si="194">G509+G516+G526+G503</f>
        <v>5635.7600000000011</v>
      </c>
      <c r="H502" s="134">
        <f t="shared" si="194"/>
        <v>7266.2799999999979</v>
      </c>
      <c r="I502" s="134">
        <f t="shared" si="194"/>
        <v>12902.039999999999</v>
      </c>
      <c r="J502" s="134">
        <f t="shared" si="194"/>
        <v>12902.039999999999</v>
      </c>
    </row>
    <row r="503" spans="1:10" s="26" customFormat="1" ht="12.75" x14ac:dyDescent="0.2">
      <c r="A503" s="70" t="s">
        <v>479</v>
      </c>
      <c r="B503" s="132" t="s">
        <v>187</v>
      </c>
      <c r="C503" s="132" t="s">
        <v>312</v>
      </c>
      <c r="D503" s="132" t="s">
        <v>144</v>
      </c>
      <c r="E503" s="132" t="s">
        <v>78</v>
      </c>
      <c r="F503" s="132"/>
      <c r="G503" s="134">
        <f t="shared" ref="G503:J503" si="195">G504</f>
        <v>0</v>
      </c>
      <c r="H503" s="134">
        <f t="shared" si="195"/>
        <v>12902.039999999999</v>
      </c>
      <c r="I503" s="134">
        <f t="shared" si="195"/>
        <v>12902.039999999999</v>
      </c>
      <c r="J503" s="134">
        <f t="shared" si="195"/>
        <v>12902.039999999999</v>
      </c>
    </row>
    <row r="504" spans="1:10" s="26" customFormat="1" ht="24" x14ac:dyDescent="0.2">
      <c r="A504" s="235" t="s">
        <v>480</v>
      </c>
      <c r="B504" s="132" t="s">
        <v>187</v>
      </c>
      <c r="C504" s="132" t="s">
        <v>312</v>
      </c>
      <c r="D504" s="132" t="s">
        <v>144</v>
      </c>
      <c r="E504" s="132" t="s">
        <v>485</v>
      </c>
      <c r="F504" s="132"/>
      <c r="G504" s="134">
        <f t="shared" ref="G504:J504" si="196">G505+G507</f>
        <v>0</v>
      </c>
      <c r="H504" s="134">
        <f t="shared" si="196"/>
        <v>12902.039999999999</v>
      </c>
      <c r="I504" s="134">
        <f t="shared" si="196"/>
        <v>12902.039999999999</v>
      </c>
      <c r="J504" s="134">
        <f t="shared" si="196"/>
        <v>12902.039999999999</v>
      </c>
    </row>
    <row r="505" spans="1:10" s="26" customFormat="1" ht="12.75" x14ac:dyDescent="0.2">
      <c r="A505" s="235" t="s">
        <v>487</v>
      </c>
      <c r="B505" s="132" t="s">
        <v>187</v>
      </c>
      <c r="C505" s="132" t="s">
        <v>312</v>
      </c>
      <c r="D505" s="132" t="s">
        <v>144</v>
      </c>
      <c r="E505" s="132" t="s">
        <v>486</v>
      </c>
      <c r="F505" s="132"/>
      <c r="G505" s="134">
        <f t="shared" ref="G505:J505" si="197">G506</f>
        <v>0</v>
      </c>
      <c r="H505" s="134">
        <f t="shared" si="197"/>
        <v>8931.82</v>
      </c>
      <c r="I505" s="134">
        <f t="shared" si="197"/>
        <v>8931.82</v>
      </c>
      <c r="J505" s="134">
        <f t="shared" si="197"/>
        <v>8931.82</v>
      </c>
    </row>
    <row r="506" spans="1:10" s="26" customFormat="1" ht="60" x14ac:dyDescent="0.2">
      <c r="A506" s="70" t="s">
        <v>51</v>
      </c>
      <c r="B506" s="132" t="s">
        <v>187</v>
      </c>
      <c r="C506" s="132" t="s">
        <v>312</v>
      </c>
      <c r="D506" s="132" t="s">
        <v>144</v>
      </c>
      <c r="E506" s="132" t="s">
        <v>486</v>
      </c>
      <c r="F506" s="132" t="s">
        <v>52</v>
      </c>
      <c r="G506" s="134"/>
      <c r="H506" s="134">
        <v>8931.82</v>
      </c>
      <c r="I506" s="134">
        <f>H506+G506</f>
        <v>8931.82</v>
      </c>
      <c r="J506" s="134">
        <v>8931.82</v>
      </c>
    </row>
    <row r="507" spans="1:10" s="26" customFormat="1" ht="12.75" x14ac:dyDescent="0.2">
      <c r="A507" s="235" t="s">
        <v>488</v>
      </c>
      <c r="B507" s="132" t="s">
        <v>187</v>
      </c>
      <c r="C507" s="132" t="s">
        <v>312</v>
      </c>
      <c r="D507" s="132" t="s">
        <v>144</v>
      </c>
      <c r="E507" s="132" t="s">
        <v>489</v>
      </c>
      <c r="F507" s="132"/>
      <c r="G507" s="134">
        <f t="shared" ref="G507:J507" si="198">G508</f>
        <v>0</v>
      </c>
      <c r="H507" s="134">
        <f t="shared" si="198"/>
        <v>3970.22</v>
      </c>
      <c r="I507" s="134">
        <f t="shared" si="198"/>
        <v>3970.22</v>
      </c>
      <c r="J507" s="134">
        <f t="shared" si="198"/>
        <v>3970.22</v>
      </c>
    </row>
    <row r="508" spans="1:10" s="26" customFormat="1" ht="60" x14ac:dyDescent="0.2">
      <c r="A508" s="70" t="s">
        <v>51</v>
      </c>
      <c r="B508" s="132" t="s">
        <v>187</v>
      </c>
      <c r="C508" s="132" t="s">
        <v>312</v>
      </c>
      <c r="D508" s="132" t="s">
        <v>144</v>
      </c>
      <c r="E508" s="132" t="s">
        <v>489</v>
      </c>
      <c r="F508" s="132" t="s">
        <v>52</v>
      </c>
      <c r="G508" s="134"/>
      <c r="H508" s="134">
        <v>3970.22</v>
      </c>
      <c r="I508" s="134">
        <f>H508+G508</f>
        <v>3970.22</v>
      </c>
      <c r="J508" s="134">
        <v>3970.22</v>
      </c>
    </row>
    <row r="509" spans="1:10" s="26" customFormat="1" ht="12.75" x14ac:dyDescent="0.2">
      <c r="A509" s="73" t="s">
        <v>351</v>
      </c>
      <c r="B509" s="132" t="s">
        <v>187</v>
      </c>
      <c r="C509" s="132" t="s">
        <v>312</v>
      </c>
      <c r="D509" s="132" t="s">
        <v>144</v>
      </c>
      <c r="E509" s="132" t="s">
        <v>352</v>
      </c>
      <c r="F509" s="132"/>
      <c r="G509" s="134">
        <f t="shared" ref="G509:J509" si="199">G510</f>
        <v>1079.97</v>
      </c>
      <c r="H509" s="134">
        <f t="shared" si="199"/>
        <v>-1079.97</v>
      </c>
      <c r="I509" s="134">
        <f t="shared" si="199"/>
        <v>0</v>
      </c>
      <c r="J509" s="134">
        <f t="shared" si="199"/>
        <v>0</v>
      </c>
    </row>
    <row r="510" spans="1:10" s="26" customFormat="1" ht="24" x14ac:dyDescent="0.2">
      <c r="A510" s="73" t="s">
        <v>26</v>
      </c>
      <c r="B510" s="132" t="s">
        <v>187</v>
      </c>
      <c r="C510" s="132" t="s">
        <v>312</v>
      </c>
      <c r="D510" s="132" t="s">
        <v>144</v>
      </c>
      <c r="E510" s="132" t="s">
        <v>353</v>
      </c>
      <c r="F510" s="132"/>
      <c r="G510" s="134">
        <f t="shared" ref="G510:J510" si="200">G511+G512+G513+G514+G515</f>
        <v>1079.97</v>
      </c>
      <c r="H510" s="134">
        <f t="shared" si="200"/>
        <v>-1079.97</v>
      </c>
      <c r="I510" s="134">
        <f t="shared" si="200"/>
        <v>0</v>
      </c>
      <c r="J510" s="134">
        <f t="shared" si="200"/>
        <v>0</v>
      </c>
    </row>
    <row r="511" spans="1:10" s="26" customFormat="1" ht="36" x14ac:dyDescent="0.2">
      <c r="A511" s="75" t="s">
        <v>97</v>
      </c>
      <c r="B511" s="132" t="s">
        <v>187</v>
      </c>
      <c r="C511" s="132" t="s">
        <v>312</v>
      </c>
      <c r="D511" s="132" t="s">
        <v>144</v>
      </c>
      <c r="E511" s="132" t="s">
        <v>353</v>
      </c>
      <c r="F511" s="132" t="s">
        <v>98</v>
      </c>
      <c r="G511" s="134">
        <v>814.84</v>
      </c>
      <c r="H511" s="134">
        <v>-814.84</v>
      </c>
      <c r="I511" s="134">
        <f>G511+H511</f>
        <v>0</v>
      </c>
      <c r="J511" s="134"/>
    </row>
    <row r="512" spans="1:10" s="26" customFormat="1" ht="36" x14ac:dyDescent="0.2">
      <c r="A512" s="70" t="s">
        <v>101</v>
      </c>
      <c r="B512" s="132" t="s">
        <v>187</v>
      </c>
      <c r="C512" s="132" t="s">
        <v>312</v>
      </c>
      <c r="D512" s="132" t="s">
        <v>144</v>
      </c>
      <c r="E512" s="132" t="s">
        <v>353</v>
      </c>
      <c r="F512" s="132" t="s">
        <v>102</v>
      </c>
      <c r="G512" s="134">
        <v>1.7</v>
      </c>
      <c r="H512" s="134">
        <v>-1.7</v>
      </c>
      <c r="I512" s="134">
        <f>G512+H512</f>
        <v>0</v>
      </c>
      <c r="J512" s="134"/>
    </row>
    <row r="513" spans="1:10" s="26" customFormat="1" ht="24" x14ac:dyDescent="0.2">
      <c r="A513" s="76" t="s">
        <v>106</v>
      </c>
      <c r="B513" s="132" t="s">
        <v>187</v>
      </c>
      <c r="C513" s="132" t="s">
        <v>312</v>
      </c>
      <c r="D513" s="132" t="s">
        <v>144</v>
      </c>
      <c r="E513" s="132" t="s">
        <v>353</v>
      </c>
      <c r="F513" s="132" t="s">
        <v>107</v>
      </c>
      <c r="G513" s="134">
        <v>14</v>
      </c>
      <c r="H513" s="134">
        <v>-14</v>
      </c>
      <c r="I513" s="134">
        <f>G513+H513</f>
        <v>0</v>
      </c>
      <c r="J513" s="134"/>
    </row>
    <row r="514" spans="1:10" s="26" customFormat="1" ht="36" x14ac:dyDescent="0.2">
      <c r="A514" s="70" t="s">
        <v>103</v>
      </c>
      <c r="B514" s="132" t="s">
        <v>187</v>
      </c>
      <c r="C514" s="132" t="s">
        <v>312</v>
      </c>
      <c r="D514" s="132" t="s">
        <v>144</v>
      </c>
      <c r="E514" s="132" t="s">
        <v>353</v>
      </c>
      <c r="F514" s="132" t="s">
        <v>104</v>
      </c>
      <c r="G514" s="134">
        <v>249.43</v>
      </c>
      <c r="H514" s="134">
        <v>-249.43</v>
      </c>
      <c r="I514" s="134">
        <f>G514+H514</f>
        <v>0</v>
      </c>
      <c r="J514" s="134"/>
    </row>
    <row r="515" spans="1:10" s="26" customFormat="1" ht="60" hidden="1" x14ac:dyDescent="0.2">
      <c r="A515" s="70" t="s">
        <v>51</v>
      </c>
      <c r="B515" s="132" t="s">
        <v>187</v>
      </c>
      <c r="C515" s="132" t="s">
        <v>312</v>
      </c>
      <c r="D515" s="132" t="s">
        <v>144</v>
      </c>
      <c r="E515" s="132" t="s">
        <v>353</v>
      </c>
      <c r="F515" s="132" t="s">
        <v>52</v>
      </c>
      <c r="G515" s="134"/>
      <c r="H515" s="134"/>
      <c r="I515" s="134">
        <f>G515+H515</f>
        <v>0</v>
      </c>
      <c r="J515" s="134"/>
    </row>
    <row r="516" spans="1:10" s="26" customFormat="1" ht="24" x14ac:dyDescent="0.2">
      <c r="A516" s="73" t="s">
        <v>354</v>
      </c>
      <c r="B516" s="132" t="s">
        <v>187</v>
      </c>
      <c r="C516" s="132" t="s">
        <v>312</v>
      </c>
      <c r="D516" s="132" t="s">
        <v>144</v>
      </c>
      <c r="E516" s="132" t="s">
        <v>355</v>
      </c>
      <c r="F516" s="132"/>
      <c r="G516" s="134">
        <f t="shared" ref="G516:J516" si="201">G517+G524</f>
        <v>4519.6900000000005</v>
      </c>
      <c r="H516" s="134">
        <f t="shared" si="201"/>
        <v>-4519.6900000000005</v>
      </c>
      <c r="I516" s="134">
        <f t="shared" si="201"/>
        <v>0</v>
      </c>
      <c r="J516" s="134">
        <f t="shared" si="201"/>
        <v>0</v>
      </c>
    </row>
    <row r="517" spans="1:10" s="26" customFormat="1" ht="24" x14ac:dyDescent="0.2">
      <c r="A517" s="73" t="s">
        <v>26</v>
      </c>
      <c r="B517" s="132" t="s">
        <v>187</v>
      </c>
      <c r="C517" s="132" t="s">
        <v>312</v>
      </c>
      <c r="D517" s="132" t="s">
        <v>144</v>
      </c>
      <c r="E517" s="132" t="s">
        <v>356</v>
      </c>
      <c r="F517" s="132"/>
      <c r="G517" s="134">
        <f t="shared" ref="G517:J517" si="202">G518+G520+G523+G519+G521+G522</f>
        <v>4474.6900000000005</v>
      </c>
      <c r="H517" s="134">
        <f t="shared" si="202"/>
        <v>-4474.6900000000005</v>
      </c>
      <c r="I517" s="134">
        <f t="shared" si="202"/>
        <v>0</v>
      </c>
      <c r="J517" s="134">
        <f t="shared" si="202"/>
        <v>0</v>
      </c>
    </row>
    <row r="518" spans="1:10" s="26" customFormat="1" ht="36" x14ac:dyDescent="0.2">
      <c r="A518" s="75" t="s">
        <v>97</v>
      </c>
      <c r="B518" s="132" t="s">
        <v>187</v>
      </c>
      <c r="C518" s="132" t="s">
        <v>312</v>
      </c>
      <c r="D518" s="132" t="s">
        <v>144</v>
      </c>
      <c r="E518" s="132" t="s">
        <v>356</v>
      </c>
      <c r="F518" s="132" t="s">
        <v>98</v>
      </c>
      <c r="G518" s="134">
        <v>2720.19</v>
      </c>
      <c r="H518" s="134">
        <v>-2720.19</v>
      </c>
      <c r="I518" s="134">
        <f t="shared" ref="I518:I523" si="203">G518+H518</f>
        <v>0</v>
      </c>
      <c r="J518" s="134"/>
    </row>
    <row r="519" spans="1:10" s="26" customFormat="1" ht="36" x14ac:dyDescent="0.2">
      <c r="A519" s="70" t="s">
        <v>101</v>
      </c>
      <c r="B519" s="132" t="s">
        <v>187</v>
      </c>
      <c r="C519" s="132" t="s">
        <v>312</v>
      </c>
      <c r="D519" s="132" t="s">
        <v>144</v>
      </c>
      <c r="E519" s="132" t="s">
        <v>356</v>
      </c>
      <c r="F519" s="132" t="s">
        <v>102</v>
      </c>
      <c r="G519" s="134">
        <v>89.6</v>
      </c>
      <c r="H519" s="134">
        <v>-89.6</v>
      </c>
      <c r="I519" s="134">
        <f t="shared" si="203"/>
        <v>0</v>
      </c>
      <c r="J519" s="134"/>
    </row>
    <row r="520" spans="1:10" s="26" customFormat="1" ht="24" x14ac:dyDescent="0.2">
      <c r="A520" s="76" t="s">
        <v>106</v>
      </c>
      <c r="B520" s="132" t="s">
        <v>187</v>
      </c>
      <c r="C520" s="132" t="s">
        <v>312</v>
      </c>
      <c r="D520" s="132" t="s">
        <v>144</v>
      </c>
      <c r="E520" s="132" t="s">
        <v>356</v>
      </c>
      <c r="F520" s="132" t="s">
        <v>107</v>
      </c>
      <c r="G520" s="134">
        <v>313.2</v>
      </c>
      <c r="H520" s="134">
        <v>-313.2</v>
      </c>
      <c r="I520" s="134">
        <f t="shared" si="203"/>
        <v>0</v>
      </c>
      <c r="J520" s="134"/>
    </row>
    <row r="521" spans="1:10" s="26" customFormat="1" ht="36" x14ac:dyDescent="0.2">
      <c r="A521" s="70" t="s">
        <v>103</v>
      </c>
      <c r="B521" s="132" t="s">
        <v>187</v>
      </c>
      <c r="C521" s="132" t="s">
        <v>312</v>
      </c>
      <c r="D521" s="132" t="s">
        <v>144</v>
      </c>
      <c r="E521" s="132" t="s">
        <v>356</v>
      </c>
      <c r="F521" s="132" t="s">
        <v>104</v>
      </c>
      <c r="G521" s="134">
        <v>1330.88</v>
      </c>
      <c r="H521" s="134">
        <v>-1330.88</v>
      </c>
      <c r="I521" s="134">
        <f t="shared" si="203"/>
        <v>0</v>
      </c>
      <c r="J521" s="134"/>
    </row>
    <row r="522" spans="1:10" s="26" customFormat="1" ht="60" hidden="1" x14ac:dyDescent="0.2">
      <c r="A522" s="70" t="s">
        <v>51</v>
      </c>
      <c r="B522" s="132" t="s">
        <v>187</v>
      </c>
      <c r="C522" s="132" t="s">
        <v>312</v>
      </c>
      <c r="D522" s="132" t="s">
        <v>144</v>
      </c>
      <c r="E522" s="132" t="s">
        <v>356</v>
      </c>
      <c r="F522" s="132" t="s">
        <v>52</v>
      </c>
      <c r="G522" s="134"/>
      <c r="H522" s="134"/>
      <c r="I522" s="134">
        <f t="shared" si="203"/>
        <v>0</v>
      </c>
      <c r="J522" s="134"/>
    </row>
    <row r="523" spans="1:10" s="26" customFormat="1" ht="36" x14ac:dyDescent="0.2">
      <c r="A523" s="71" t="s">
        <v>237</v>
      </c>
      <c r="B523" s="132" t="s">
        <v>187</v>
      </c>
      <c r="C523" s="132" t="s">
        <v>312</v>
      </c>
      <c r="D523" s="132" t="s">
        <v>144</v>
      </c>
      <c r="E523" s="132" t="s">
        <v>356</v>
      </c>
      <c r="F523" s="132" t="s">
        <v>109</v>
      </c>
      <c r="G523" s="134">
        <v>20.82</v>
      </c>
      <c r="H523" s="134">
        <v>-20.82</v>
      </c>
      <c r="I523" s="134">
        <f t="shared" si="203"/>
        <v>0</v>
      </c>
      <c r="J523" s="134"/>
    </row>
    <row r="524" spans="1:10" s="26" customFormat="1" ht="24" x14ac:dyDescent="0.2">
      <c r="A524" s="73" t="s">
        <v>26</v>
      </c>
      <c r="B524" s="132" t="s">
        <v>187</v>
      </c>
      <c r="C524" s="132" t="s">
        <v>312</v>
      </c>
      <c r="D524" s="132" t="s">
        <v>144</v>
      </c>
      <c r="E524" s="132" t="s">
        <v>357</v>
      </c>
      <c r="F524" s="132"/>
      <c r="G524" s="134">
        <f t="shared" ref="G524:J524" si="204">G525</f>
        <v>45</v>
      </c>
      <c r="H524" s="134">
        <f t="shared" si="204"/>
        <v>-45</v>
      </c>
      <c r="I524" s="134">
        <f t="shared" si="204"/>
        <v>0</v>
      </c>
      <c r="J524" s="134">
        <f t="shared" si="204"/>
        <v>0</v>
      </c>
    </row>
    <row r="525" spans="1:10" s="26" customFormat="1" ht="36" x14ac:dyDescent="0.2">
      <c r="A525" s="70" t="s">
        <v>103</v>
      </c>
      <c r="B525" s="132" t="s">
        <v>187</v>
      </c>
      <c r="C525" s="132" t="s">
        <v>312</v>
      </c>
      <c r="D525" s="132" t="s">
        <v>144</v>
      </c>
      <c r="E525" s="132" t="s">
        <v>357</v>
      </c>
      <c r="F525" s="132" t="s">
        <v>104</v>
      </c>
      <c r="G525" s="134">
        <v>45</v>
      </c>
      <c r="H525" s="134">
        <v>-45</v>
      </c>
      <c r="I525" s="134">
        <f>G525+H525</f>
        <v>0</v>
      </c>
      <c r="J525" s="134"/>
    </row>
    <row r="526" spans="1:10" s="26" customFormat="1" ht="24" x14ac:dyDescent="0.2">
      <c r="A526" s="73" t="s">
        <v>358</v>
      </c>
      <c r="B526" s="132" t="s">
        <v>187</v>
      </c>
      <c r="C526" s="132" t="s">
        <v>312</v>
      </c>
      <c r="D526" s="132" t="s">
        <v>144</v>
      </c>
      <c r="E526" s="132" t="s">
        <v>359</v>
      </c>
      <c r="F526" s="132"/>
      <c r="G526" s="134">
        <f t="shared" ref="G526:J526" si="205">G527</f>
        <v>36.1</v>
      </c>
      <c r="H526" s="134">
        <f t="shared" si="205"/>
        <v>-36.1</v>
      </c>
      <c r="I526" s="134">
        <f t="shared" si="205"/>
        <v>0</v>
      </c>
      <c r="J526" s="134">
        <f t="shared" si="205"/>
        <v>0</v>
      </c>
    </row>
    <row r="527" spans="1:10" s="26" customFormat="1" ht="36" x14ac:dyDescent="0.2">
      <c r="A527" s="70" t="s">
        <v>103</v>
      </c>
      <c r="B527" s="132" t="s">
        <v>187</v>
      </c>
      <c r="C527" s="132" t="s">
        <v>312</v>
      </c>
      <c r="D527" s="132" t="s">
        <v>144</v>
      </c>
      <c r="E527" s="132" t="s">
        <v>359</v>
      </c>
      <c r="F527" s="132" t="s">
        <v>104</v>
      </c>
      <c r="G527" s="134">
        <v>36.1</v>
      </c>
      <c r="H527" s="134">
        <v>-36.1</v>
      </c>
      <c r="I527" s="134">
        <f>G527+H527</f>
        <v>0</v>
      </c>
      <c r="J527" s="134"/>
    </row>
    <row r="528" spans="1:10" s="26" customFormat="1" ht="24" x14ac:dyDescent="0.2">
      <c r="A528" s="73" t="s">
        <v>360</v>
      </c>
      <c r="B528" s="132" t="s">
        <v>187</v>
      </c>
      <c r="C528" s="132" t="s">
        <v>312</v>
      </c>
      <c r="D528" s="132" t="s">
        <v>114</v>
      </c>
      <c r="E528" s="132"/>
      <c r="F528" s="132"/>
      <c r="G528" s="134">
        <f t="shared" ref="G528:J529" si="206">G529</f>
        <v>3114.9</v>
      </c>
      <c r="H528" s="134">
        <f t="shared" si="206"/>
        <v>-1385.2299999999998</v>
      </c>
      <c r="I528" s="134">
        <f t="shared" si="206"/>
        <v>1729.6700000000003</v>
      </c>
      <c r="J528" s="134">
        <f t="shared" si="206"/>
        <v>1703.97</v>
      </c>
    </row>
    <row r="529" spans="1:10" s="26" customFormat="1" ht="24" x14ac:dyDescent="0.2">
      <c r="A529" s="73" t="s">
        <v>316</v>
      </c>
      <c r="B529" s="132" t="s">
        <v>187</v>
      </c>
      <c r="C529" s="132" t="s">
        <v>312</v>
      </c>
      <c r="D529" s="132" t="s">
        <v>114</v>
      </c>
      <c r="E529" s="132" t="s">
        <v>25</v>
      </c>
      <c r="F529" s="132"/>
      <c r="G529" s="134">
        <f t="shared" si="206"/>
        <v>3114.9</v>
      </c>
      <c r="H529" s="134">
        <f t="shared" si="206"/>
        <v>-1385.2299999999998</v>
      </c>
      <c r="I529" s="134">
        <f t="shared" si="206"/>
        <v>1729.6700000000003</v>
      </c>
      <c r="J529" s="134">
        <f t="shared" si="206"/>
        <v>1703.97</v>
      </c>
    </row>
    <row r="530" spans="1:10" s="26" customFormat="1" ht="24" x14ac:dyDescent="0.2">
      <c r="A530" s="73" t="s">
        <v>26</v>
      </c>
      <c r="B530" s="132" t="s">
        <v>187</v>
      </c>
      <c r="C530" s="132" t="s">
        <v>312</v>
      </c>
      <c r="D530" s="132" t="s">
        <v>114</v>
      </c>
      <c r="E530" s="132" t="s">
        <v>27</v>
      </c>
      <c r="F530" s="132"/>
      <c r="G530" s="134">
        <f t="shared" ref="G530:J530" si="207">G531+G532+G535+G534+G537+G536+G533</f>
        <v>3114.9</v>
      </c>
      <c r="H530" s="134">
        <f t="shared" si="207"/>
        <v>-1385.2299999999998</v>
      </c>
      <c r="I530" s="134">
        <f t="shared" si="207"/>
        <v>1729.6700000000003</v>
      </c>
      <c r="J530" s="134">
        <f t="shared" si="207"/>
        <v>1703.97</v>
      </c>
    </row>
    <row r="531" spans="1:10" s="26" customFormat="1" ht="36" x14ac:dyDescent="0.2">
      <c r="A531" s="75" t="s">
        <v>97</v>
      </c>
      <c r="B531" s="132" t="s">
        <v>187</v>
      </c>
      <c r="C531" s="132" t="s">
        <v>312</v>
      </c>
      <c r="D531" s="132" t="s">
        <v>114</v>
      </c>
      <c r="E531" s="132" t="s">
        <v>27</v>
      </c>
      <c r="F531" s="132" t="s">
        <v>98</v>
      </c>
      <c r="G531" s="134">
        <v>2317</v>
      </c>
      <c r="H531" s="134">
        <v>-2077.4299999999998</v>
      </c>
      <c r="I531" s="134">
        <f t="shared" ref="I531:I556" si="208">G531+H531</f>
        <v>239.57000000000016</v>
      </c>
      <c r="J531" s="134">
        <v>239.57</v>
      </c>
    </row>
    <row r="532" spans="1:10" s="26" customFormat="1" ht="36" x14ac:dyDescent="0.2">
      <c r="A532" s="70" t="s">
        <v>101</v>
      </c>
      <c r="B532" s="132" t="s">
        <v>187</v>
      </c>
      <c r="C532" s="132" t="s">
        <v>312</v>
      </c>
      <c r="D532" s="132" t="s">
        <v>114</v>
      </c>
      <c r="E532" s="132" t="s">
        <v>27</v>
      </c>
      <c r="F532" s="132" t="s">
        <v>102</v>
      </c>
      <c r="G532" s="134"/>
      <c r="H532" s="134">
        <v>3</v>
      </c>
      <c r="I532" s="134">
        <f t="shared" si="208"/>
        <v>3</v>
      </c>
      <c r="J532" s="134">
        <v>3</v>
      </c>
    </row>
    <row r="533" spans="1:10" s="26" customFormat="1" ht="60" x14ac:dyDescent="0.2">
      <c r="A533" s="70" t="s">
        <v>231</v>
      </c>
      <c r="B533" s="132" t="s">
        <v>187</v>
      </c>
      <c r="C533" s="132" t="s">
        <v>312</v>
      </c>
      <c r="D533" s="132" t="s">
        <v>114</v>
      </c>
      <c r="E533" s="132" t="s">
        <v>27</v>
      </c>
      <c r="F533" s="132" t="s">
        <v>232</v>
      </c>
      <c r="G533" s="134"/>
      <c r="H533" s="134">
        <v>393</v>
      </c>
      <c r="I533" s="134">
        <f>G533+H533</f>
        <v>393</v>
      </c>
      <c r="J533" s="134">
        <v>393</v>
      </c>
    </row>
    <row r="534" spans="1:10" s="26" customFormat="1" ht="24" x14ac:dyDescent="0.2">
      <c r="A534" s="76" t="s">
        <v>106</v>
      </c>
      <c r="B534" s="132" t="s">
        <v>187</v>
      </c>
      <c r="C534" s="132" t="s">
        <v>312</v>
      </c>
      <c r="D534" s="132" t="s">
        <v>114</v>
      </c>
      <c r="E534" s="132" t="s">
        <v>27</v>
      </c>
      <c r="F534" s="132" t="s">
        <v>107</v>
      </c>
      <c r="G534" s="134">
        <v>8.8000000000000007</v>
      </c>
      <c r="H534" s="134">
        <v>46.2</v>
      </c>
      <c r="I534" s="134">
        <f t="shared" si="208"/>
        <v>55</v>
      </c>
      <c r="J534" s="134">
        <v>55</v>
      </c>
    </row>
    <row r="535" spans="1:10" s="26" customFormat="1" ht="36" x14ac:dyDescent="0.2">
      <c r="A535" s="70" t="s">
        <v>103</v>
      </c>
      <c r="B535" s="132" t="s">
        <v>187</v>
      </c>
      <c r="C535" s="132" t="s">
        <v>312</v>
      </c>
      <c r="D535" s="132" t="s">
        <v>114</v>
      </c>
      <c r="E535" s="132" t="s">
        <v>27</v>
      </c>
      <c r="F535" s="132" t="s">
        <v>104</v>
      </c>
      <c r="G535" s="134">
        <v>763.4</v>
      </c>
      <c r="H535" s="134">
        <v>155</v>
      </c>
      <c r="I535" s="134">
        <f t="shared" si="208"/>
        <v>918.4</v>
      </c>
      <c r="J535" s="134">
        <v>918.4</v>
      </c>
    </row>
    <row r="536" spans="1:10" s="26" customFormat="1" ht="24" x14ac:dyDescent="0.2">
      <c r="A536" s="89" t="s">
        <v>361</v>
      </c>
      <c r="B536" s="132" t="s">
        <v>187</v>
      </c>
      <c r="C536" s="132" t="s">
        <v>312</v>
      </c>
      <c r="D536" s="132" t="s">
        <v>114</v>
      </c>
      <c r="E536" s="132" t="s">
        <v>27</v>
      </c>
      <c r="F536" s="132" t="s">
        <v>109</v>
      </c>
      <c r="G536" s="134"/>
      <c r="H536" s="134">
        <v>69.3</v>
      </c>
      <c r="I536" s="134">
        <f>G536+H536</f>
        <v>69.3</v>
      </c>
      <c r="J536" s="134">
        <v>69.3</v>
      </c>
    </row>
    <row r="537" spans="1:10" s="26" customFormat="1" ht="12.75" x14ac:dyDescent="0.2">
      <c r="A537" s="80" t="s">
        <v>110</v>
      </c>
      <c r="B537" s="132" t="s">
        <v>187</v>
      </c>
      <c r="C537" s="132" t="s">
        <v>312</v>
      </c>
      <c r="D537" s="132" t="s">
        <v>114</v>
      </c>
      <c r="E537" s="132" t="s">
        <v>27</v>
      </c>
      <c r="F537" s="132" t="s">
        <v>111</v>
      </c>
      <c r="G537" s="134">
        <v>25.7</v>
      </c>
      <c r="H537" s="134">
        <v>25.7</v>
      </c>
      <c r="I537" s="134">
        <f t="shared" si="208"/>
        <v>51.4</v>
      </c>
      <c r="J537" s="134">
        <v>25.7</v>
      </c>
    </row>
    <row r="538" spans="1:10" s="26" customFormat="1" ht="12.75" x14ac:dyDescent="0.2">
      <c r="A538" s="77" t="s">
        <v>112</v>
      </c>
      <c r="B538" s="132" t="s">
        <v>187</v>
      </c>
      <c r="C538" s="132" t="s">
        <v>23</v>
      </c>
      <c r="D538" s="132" t="s">
        <v>168</v>
      </c>
      <c r="E538" s="132"/>
      <c r="F538" s="132"/>
      <c r="G538" s="134">
        <f t="shared" ref="G538:J541" si="209">G539</f>
        <v>320</v>
      </c>
      <c r="H538" s="134">
        <f t="shared" si="209"/>
        <v>-120</v>
      </c>
      <c r="I538" s="134">
        <f t="shared" si="209"/>
        <v>200</v>
      </c>
      <c r="J538" s="134">
        <f t="shared" si="209"/>
        <v>200</v>
      </c>
    </row>
    <row r="539" spans="1:10" s="26" customFormat="1" ht="12.75" x14ac:dyDescent="0.2">
      <c r="A539" s="90" t="s">
        <v>362</v>
      </c>
      <c r="B539" s="132" t="s">
        <v>187</v>
      </c>
      <c r="C539" s="132" t="s">
        <v>23</v>
      </c>
      <c r="D539" s="132" t="s">
        <v>148</v>
      </c>
      <c r="E539" s="132"/>
      <c r="F539" s="132"/>
      <c r="G539" s="134">
        <f t="shared" ref="G539:J539" si="210">G540+G543</f>
        <v>320</v>
      </c>
      <c r="H539" s="134">
        <f t="shared" si="210"/>
        <v>-120</v>
      </c>
      <c r="I539" s="134">
        <f t="shared" si="210"/>
        <v>200</v>
      </c>
      <c r="J539" s="134">
        <f t="shared" si="210"/>
        <v>200</v>
      </c>
    </row>
    <row r="540" spans="1:10" s="26" customFormat="1" ht="12.75" x14ac:dyDescent="0.2">
      <c r="A540" s="73" t="s">
        <v>77</v>
      </c>
      <c r="B540" s="132" t="s">
        <v>187</v>
      </c>
      <c r="C540" s="132" t="s">
        <v>23</v>
      </c>
      <c r="D540" s="132" t="s">
        <v>148</v>
      </c>
      <c r="E540" s="132" t="s">
        <v>78</v>
      </c>
      <c r="F540" s="132"/>
      <c r="G540" s="134">
        <f t="shared" si="209"/>
        <v>320</v>
      </c>
      <c r="H540" s="134">
        <f t="shared" si="209"/>
        <v>-320</v>
      </c>
      <c r="I540" s="134">
        <f t="shared" si="208"/>
        <v>0</v>
      </c>
      <c r="J540" s="134">
        <f>J541</f>
        <v>0</v>
      </c>
    </row>
    <row r="541" spans="1:10" s="26" customFormat="1" ht="24" x14ac:dyDescent="0.2">
      <c r="A541" s="69" t="s">
        <v>363</v>
      </c>
      <c r="B541" s="132" t="s">
        <v>187</v>
      </c>
      <c r="C541" s="132" t="s">
        <v>23</v>
      </c>
      <c r="D541" s="132" t="s">
        <v>148</v>
      </c>
      <c r="E541" s="132" t="s">
        <v>364</v>
      </c>
      <c r="F541" s="132"/>
      <c r="G541" s="134">
        <f t="shared" si="209"/>
        <v>320</v>
      </c>
      <c r="H541" s="134">
        <f t="shared" si="209"/>
        <v>-320</v>
      </c>
      <c r="I541" s="134">
        <f>I542</f>
        <v>0</v>
      </c>
      <c r="J541" s="134">
        <f>J542</f>
        <v>0</v>
      </c>
    </row>
    <row r="542" spans="1:10" s="26" customFormat="1" ht="36" x14ac:dyDescent="0.2">
      <c r="A542" s="70" t="s">
        <v>103</v>
      </c>
      <c r="B542" s="132" t="s">
        <v>187</v>
      </c>
      <c r="C542" s="132" t="s">
        <v>23</v>
      </c>
      <c r="D542" s="132" t="s">
        <v>148</v>
      </c>
      <c r="E542" s="132" t="s">
        <v>364</v>
      </c>
      <c r="F542" s="132" t="s">
        <v>104</v>
      </c>
      <c r="G542" s="134">
        <v>320</v>
      </c>
      <c r="H542" s="134">
        <v>-320</v>
      </c>
      <c r="I542" s="134">
        <f t="shared" si="208"/>
        <v>0</v>
      </c>
      <c r="J542" s="134"/>
    </row>
    <row r="543" spans="1:10" s="26" customFormat="1" ht="12.75" x14ac:dyDescent="0.2">
      <c r="A543" s="70" t="s">
        <v>479</v>
      </c>
      <c r="B543" s="132" t="s">
        <v>187</v>
      </c>
      <c r="C543" s="132" t="s">
        <v>23</v>
      </c>
      <c r="D543" s="132" t="s">
        <v>148</v>
      </c>
      <c r="E543" s="132"/>
      <c r="F543" s="132"/>
      <c r="G543" s="134">
        <f t="shared" ref="G543:J544" si="211">G544</f>
        <v>0</v>
      </c>
      <c r="H543" s="134">
        <f t="shared" si="211"/>
        <v>200</v>
      </c>
      <c r="I543" s="134">
        <f t="shared" si="211"/>
        <v>200</v>
      </c>
      <c r="J543" s="134">
        <f t="shared" si="211"/>
        <v>200</v>
      </c>
    </row>
    <row r="544" spans="1:10" s="26" customFormat="1" ht="36" x14ac:dyDescent="0.2">
      <c r="A544" s="235" t="s">
        <v>483</v>
      </c>
      <c r="B544" s="132" t="s">
        <v>187</v>
      </c>
      <c r="C544" s="132" t="s">
        <v>23</v>
      </c>
      <c r="D544" s="132" t="s">
        <v>148</v>
      </c>
      <c r="E544" s="132" t="s">
        <v>484</v>
      </c>
      <c r="F544" s="132"/>
      <c r="G544" s="134">
        <f t="shared" si="211"/>
        <v>0</v>
      </c>
      <c r="H544" s="134">
        <f t="shared" si="211"/>
        <v>200</v>
      </c>
      <c r="I544" s="134">
        <f t="shared" si="211"/>
        <v>200</v>
      </c>
      <c r="J544" s="134">
        <f t="shared" si="211"/>
        <v>200</v>
      </c>
    </row>
    <row r="545" spans="1:10" s="26" customFormat="1" ht="36" x14ac:dyDescent="0.2">
      <c r="A545" s="70" t="s">
        <v>103</v>
      </c>
      <c r="B545" s="132" t="s">
        <v>187</v>
      </c>
      <c r="C545" s="132" t="s">
        <v>23</v>
      </c>
      <c r="D545" s="132" t="s">
        <v>148</v>
      </c>
      <c r="E545" s="132" t="s">
        <v>484</v>
      </c>
      <c r="F545" s="132" t="s">
        <v>104</v>
      </c>
      <c r="G545" s="134"/>
      <c r="H545" s="134">
        <v>200</v>
      </c>
      <c r="I545" s="134">
        <f>G545+H545</f>
        <v>200</v>
      </c>
      <c r="J545" s="134">
        <v>200</v>
      </c>
    </row>
    <row r="546" spans="1:10" s="26" customFormat="1" ht="12.75" x14ac:dyDescent="0.2">
      <c r="A546" s="69" t="s">
        <v>365</v>
      </c>
      <c r="B546" s="132" t="s">
        <v>187</v>
      </c>
      <c r="C546" s="132" t="s">
        <v>150</v>
      </c>
      <c r="D546" s="132"/>
      <c r="E546" s="132"/>
      <c r="F546" s="132"/>
      <c r="G546" s="134">
        <f t="shared" ref="G546:J548" si="212">G547</f>
        <v>2001.3</v>
      </c>
      <c r="H546" s="134">
        <f t="shared" si="212"/>
        <v>-1301.3</v>
      </c>
      <c r="I546" s="134">
        <f t="shared" si="212"/>
        <v>700</v>
      </c>
      <c r="J546" s="134">
        <f t="shared" si="212"/>
        <v>700</v>
      </c>
    </row>
    <row r="547" spans="1:10" s="26" customFormat="1" ht="12.75" x14ac:dyDescent="0.2">
      <c r="A547" s="73" t="s">
        <v>366</v>
      </c>
      <c r="B547" s="132" t="s">
        <v>187</v>
      </c>
      <c r="C547" s="132" t="s">
        <v>150</v>
      </c>
      <c r="D547" s="132" t="s">
        <v>144</v>
      </c>
      <c r="E547" s="132"/>
      <c r="F547" s="132"/>
      <c r="G547" s="134">
        <f t="shared" ref="G547:J547" si="213">G548+G552</f>
        <v>2001.3</v>
      </c>
      <c r="H547" s="134">
        <f t="shared" si="213"/>
        <v>-1301.3</v>
      </c>
      <c r="I547" s="134">
        <f t="shared" si="213"/>
        <v>700</v>
      </c>
      <c r="J547" s="134">
        <f t="shared" si="213"/>
        <v>700</v>
      </c>
    </row>
    <row r="548" spans="1:10" s="26" customFormat="1" ht="24" x14ac:dyDescent="0.2">
      <c r="A548" s="73" t="s">
        <v>367</v>
      </c>
      <c r="B548" s="132" t="s">
        <v>187</v>
      </c>
      <c r="C548" s="132" t="s">
        <v>150</v>
      </c>
      <c r="D548" s="132" t="s">
        <v>144</v>
      </c>
      <c r="E548" s="132" t="s">
        <v>368</v>
      </c>
      <c r="F548" s="132"/>
      <c r="G548" s="134">
        <f t="shared" si="212"/>
        <v>2001.3</v>
      </c>
      <c r="H548" s="134">
        <f t="shared" si="212"/>
        <v>-2001.3</v>
      </c>
      <c r="I548" s="134">
        <f t="shared" si="212"/>
        <v>0</v>
      </c>
      <c r="J548" s="134">
        <f t="shared" si="212"/>
        <v>0</v>
      </c>
    </row>
    <row r="549" spans="1:10" s="26" customFormat="1" ht="12.75" x14ac:dyDescent="0.2">
      <c r="A549" s="73" t="s">
        <v>369</v>
      </c>
      <c r="B549" s="132" t="s">
        <v>187</v>
      </c>
      <c r="C549" s="132" t="s">
        <v>150</v>
      </c>
      <c r="D549" s="132" t="s">
        <v>144</v>
      </c>
      <c r="E549" s="132" t="s">
        <v>370</v>
      </c>
      <c r="F549" s="132"/>
      <c r="G549" s="134">
        <f t="shared" ref="G549:J549" si="214">G550+G551</f>
        <v>2001.3</v>
      </c>
      <c r="H549" s="134">
        <f t="shared" si="214"/>
        <v>-2001.3</v>
      </c>
      <c r="I549" s="134">
        <f t="shared" si="214"/>
        <v>0</v>
      </c>
      <c r="J549" s="134">
        <f t="shared" si="214"/>
        <v>0</v>
      </c>
    </row>
    <row r="550" spans="1:10" s="26" customFormat="1" ht="36" x14ac:dyDescent="0.2">
      <c r="A550" s="70" t="s">
        <v>101</v>
      </c>
      <c r="B550" s="132" t="s">
        <v>187</v>
      </c>
      <c r="C550" s="132" t="s">
        <v>150</v>
      </c>
      <c r="D550" s="132" t="s">
        <v>144</v>
      </c>
      <c r="E550" s="132" t="s">
        <v>370</v>
      </c>
      <c r="F550" s="132" t="s">
        <v>102</v>
      </c>
      <c r="G550" s="134">
        <v>342.8</v>
      </c>
      <c r="H550" s="134">
        <v>-342.8</v>
      </c>
      <c r="I550" s="134">
        <f t="shared" si="208"/>
        <v>0</v>
      </c>
      <c r="J550" s="134"/>
    </row>
    <row r="551" spans="1:10" s="26" customFormat="1" ht="36" x14ac:dyDescent="0.2">
      <c r="A551" s="70" t="s">
        <v>103</v>
      </c>
      <c r="B551" s="167" t="s">
        <v>187</v>
      </c>
      <c r="C551" s="167" t="s">
        <v>150</v>
      </c>
      <c r="D551" s="167" t="s">
        <v>144</v>
      </c>
      <c r="E551" s="167" t="s">
        <v>370</v>
      </c>
      <c r="F551" s="167" t="s">
        <v>104</v>
      </c>
      <c r="G551" s="134">
        <v>1658.5</v>
      </c>
      <c r="H551" s="134">
        <v>-1658.5</v>
      </c>
      <c r="I551" s="134">
        <f t="shared" si="208"/>
        <v>0</v>
      </c>
      <c r="J551" s="134"/>
    </row>
    <row r="552" spans="1:10" s="26" customFormat="1" ht="12.75" x14ac:dyDescent="0.2">
      <c r="A552" s="70" t="s">
        <v>479</v>
      </c>
      <c r="B552" s="167"/>
      <c r="C552" s="167"/>
      <c r="D552" s="167"/>
      <c r="E552" s="167"/>
      <c r="F552" s="167"/>
      <c r="G552" s="134">
        <f t="shared" ref="G552:J552" si="215">G553</f>
        <v>0</v>
      </c>
      <c r="H552" s="134">
        <f t="shared" si="215"/>
        <v>700</v>
      </c>
      <c r="I552" s="134">
        <f t="shared" si="215"/>
        <v>700</v>
      </c>
      <c r="J552" s="134">
        <f t="shared" si="215"/>
        <v>700</v>
      </c>
    </row>
    <row r="553" spans="1:10" s="26" customFormat="1" ht="36" x14ac:dyDescent="0.2">
      <c r="A553" s="235" t="s">
        <v>481</v>
      </c>
      <c r="B553" s="167" t="s">
        <v>187</v>
      </c>
      <c r="C553" s="167" t="s">
        <v>150</v>
      </c>
      <c r="D553" s="167" t="s">
        <v>144</v>
      </c>
      <c r="E553" s="167" t="s">
        <v>482</v>
      </c>
      <c r="F553" s="167"/>
      <c r="G553" s="134">
        <f t="shared" ref="G553:J553" si="216">G554+G555</f>
        <v>0</v>
      </c>
      <c r="H553" s="134">
        <f t="shared" si="216"/>
        <v>700</v>
      </c>
      <c r="I553" s="134">
        <f t="shared" si="216"/>
        <v>700</v>
      </c>
      <c r="J553" s="134">
        <f t="shared" si="216"/>
        <v>700</v>
      </c>
    </row>
    <row r="554" spans="1:10" s="26" customFormat="1" ht="36" x14ac:dyDescent="0.2">
      <c r="A554" s="70" t="s">
        <v>101</v>
      </c>
      <c r="B554" s="132" t="s">
        <v>187</v>
      </c>
      <c r="C554" s="132" t="s">
        <v>150</v>
      </c>
      <c r="D554" s="132" t="s">
        <v>144</v>
      </c>
      <c r="E554" s="132" t="s">
        <v>482</v>
      </c>
      <c r="F554" s="132" t="s">
        <v>102</v>
      </c>
      <c r="G554" s="134"/>
      <c r="H554" s="134">
        <v>100</v>
      </c>
      <c r="I554" s="134">
        <f>G554++H554</f>
        <v>100</v>
      </c>
      <c r="J554" s="134">
        <v>100</v>
      </c>
    </row>
    <row r="555" spans="1:10" s="26" customFormat="1" ht="36" x14ac:dyDescent="0.2">
      <c r="A555" s="70" t="s">
        <v>103</v>
      </c>
      <c r="B555" s="167" t="s">
        <v>187</v>
      </c>
      <c r="C555" s="167" t="s">
        <v>150</v>
      </c>
      <c r="D555" s="167" t="s">
        <v>144</v>
      </c>
      <c r="E555" s="167" t="s">
        <v>482</v>
      </c>
      <c r="F555" s="167" t="s">
        <v>104</v>
      </c>
      <c r="G555" s="134"/>
      <c r="H555" s="134">
        <v>600</v>
      </c>
      <c r="I555" s="134">
        <f>G555++H555</f>
        <v>600</v>
      </c>
      <c r="J555" s="134">
        <v>600</v>
      </c>
    </row>
    <row r="556" spans="1:10" s="26" customFormat="1" ht="12.75" x14ac:dyDescent="0.2">
      <c r="A556" s="91" t="s">
        <v>371</v>
      </c>
      <c r="B556" s="147" t="s">
        <v>372</v>
      </c>
      <c r="C556" s="147" t="s">
        <v>373</v>
      </c>
      <c r="D556" s="147" t="s">
        <v>373</v>
      </c>
      <c r="E556" s="147" t="s">
        <v>374</v>
      </c>
      <c r="F556" s="147" t="s">
        <v>372</v>
      </c>
      <c r="G556" s="149">
        <v>17163.09</v>
      </c>
      <c r="H556" s="149">
        <v>-8610.66</v>
      </c>
      <c r="I556" s="149">
        <f t="shared" si="208"/>
        <v>8552.43</v>
      </c>
      <c r="J556" s="149">
        <v>17636.5</v>
      </c>
    </row>
    <row r="557" spans="1:10" s="26" customFormat="1" ht="13.5" thickBot="1" x14ac:dyDescent="0.25">
      <c r="A557" s="252" t="s">
        <v>375</v>
      </c>
      <c r="B557" s="210"/>
      <c r="C557" s="210"/>
      <c r="D557" s="210"/>
      <c r="E557" s="210"/>
      <c r="F557" s="210"/>
      <c r="G557" s="212">
        <f>G23+G133+G198+G485+G556</f>
        <v>343019.37000000005</v>
      </c>
      <c r="H557" s="212">
        <f>H23+H133+H198+H485+H556</f>
        <v>-9474.6069999999982</v>
      </c>
      <c r="I557" s="212">
        <f>I23+I133+I198+I485+I556</f>
        <v>333544.76299999998</v>
      </c>
      <c r="J557" s="212">
        <f>J23+J133+J198+J485+J556</f>
        <v>335093.46300000005</v>
      </c>
    </row>
    <row r="558" spans="1:10" s="26" customFormat="1" ht="13.5" thickBot="1" x14ac:dyDescent="0.25">
      <c r="A558" s="253"/>
      <c r="B558" s="214"/>
      <c r="C558" s="214"/>
      <c r="D558" s="214"/>
      <c r="E558" s="214"/>
      <c r="F558" s="214"/>
      <c r="G558" s="216"/>
      <c r="H558" s="216"/>
      <c r="I558" s="218">
        <v>333544.76</v>
      </c>
      <c r="J558" s="216">
        <v>335093.46000000002</v>
      </c>
    </row>
    <row r="559" spans="1:10" s="26" customFormat="1" ht="12.75" x14ac:dyDescent="0.2">
      <c r="A559" s="1"/>
      <c r="B559" s="1"/>
      <c r="C559" s="1"/>
      <c r="D559" s="1"/>
      <c r="E559" s="1"/>
      <c r="F559" s="1"/>
      <c r="G559" s="220"/>
      <c r="H559" s="220"/>
      <c r="I559" s="220">
        <f>I557-I558</f>
        <v>2.9999999678693712E-3</v>
      </c>
      <c r="J559" s="220">
        <f>J557-J558</f>
        <v>3.0000000260770321E-3</v>
      </c>
    </row>
    <row r="560" spans="1:10" s="26" customFormat="1" ht="12.75" x14ac:dyDescent="0.2">
      <c r="A560" s="1"/>
      <c r="B560" s="1"/>
      <c r="C560" s="1"/>
      <c r="D560" s="1"/>
      <c r="E560" s="1"/>
      <c r="F560" s="1"/>
      <c r="G560" s="134"/>
      <c r="H560" s="134"/>
      <c r="I560" s="134"/>
      <c r="J560" s="134"/>
    </row>
    <row r="561" spans="1:10" s="26" customFormat="1" ht="12.75" x14ac:dyDescent="0.2">
      <c r="A561" s="1"/>
      <c r="B561" s="1"/>
      <c r="C561" s="1"/>
      <c r="D561" s="1"/>
      <c r="E561" s="1"/>
      <c r="F561" s="1"/>
      <c r="G561" s="134"/>
      <c r="H561" s="134"/>
      <c r="I561" s="134"/>
      <c r="J561" s="134"/>
    </row>
    <row r="562" spans="1:10" s="26" customFormat="1" ht="13.5" thickBot="1" x14ac:dyDescent="0.25">
      <c r="A562" s="1"/>
      <c r="B562" s="1"/>
      <c r="C562" s="1"/>
      <c r="D562" s="1"/>
      <c r="E562" s="1"/>
      <c r="F562" s="1"/>
      <c r="G562" s="134"/>
      <c r="H562" s="134"/>
      <c r="I562" s="134"/>
      <c r="J562" s="134"/>
    </row>
    <row r="563" spans="1:10" s="26" customFormat="1" ht="13.5" thickBot="1" x14ac:dyDescent="0.25">
      <c r="A563" s="1"/>
      <c r="B563" s="1"/>
      <c r="C563" s="1"/>
      <c r="D563" s="1"/>
      <c r="E563" s="1"/>
      <c r="F563" s="222" t="s">
        <v>144</v>
      </c>
      <c r="G563" s="134">
        <f>G134+G199+G486</f>
        <v>28906.859999999997</v>
      </c>
      <c r="H563" s="134">
        <f>H134+H199+H486</f>
        <v>-10251.846999999998</v>
      </c>
      <c r="I563" s="134">
        <f>I134+I199+I486</f>
        <v>18655.013000000003</v>
      </c>
      <c r="J563" s="134">
        <f>J134+J199+J486</f>
        <v>12311.133000000002</v>
      </c>
    </row>
    <row r="564" spans="1:10" s="26" customFormat="1" ht="12.75" x14ac:dyDescent="0.2">
      <c r="A564" s="1"/>
      <c r="B564" s="1"/>
      <c r="C564" s="1"/>
      <c r="D564" s="1"/>
      <c r="E564" s="1"/>
      <c r="F564" s="223" t="s">
        <v>377</v>
      </c>
      <c r="G564" s="134">
        <f>G200</f>
        <v>1264.54</v>
      </c>
      <c r="H564" s="134">
        <f>H200</f>
        <v>-1264.54</v>
      </c>
      <c r="I564" s="134">
        <f>I200</f>
        <v>0</v>
      </c>
      <c r="J564" s="134">
        <f>J200</f>
        <v>0</v>
      </c>
    </row>
    <row r="565" spans="1:10" s="26" customFormat="1" ht="12.75" x14ac:dyDescent="0.2">
      <c r="A565" s="1"/>
      <c r="B565" s="1"/>
      <c r="C565" s="1"/>
      <c r="D565" s="1"/>
      <c r="E565" s="1"/>
      <c r="F565" s="132" t="s">
        <v>378</v>
      </c>
      <c r="G565" s="134">
        <f>G204</f>
        <v>520.75</v>
      </c>
      <c r="H565" s="134">
        <f>H204</f>
        <v>-485.82</v>
      </c>
      <c r="I565" s="134">
        <f>I204</f>
        <v>34.930000000000007</v>
      </c>
      <c r="J565" s="134">
        <f>J204</f>
        <v>0</v>
      </c>
    </row>
    <row r="566" spans="1:10" s="26" customFormat="1" ht="12.75" x14ac:dyDescent="0.2">
      <c r="A566" s="1"/>
      <c r="B566" s="1"/>
      <c r="C566" s="1"/>
      <c r="D566" s="1"/>
      <c r="E566" s="1"/>
      <c r="F566" s="132" t="s">
        <v>379</v>
      </c>
      <c r="G566" s="134">
        <f>G214+G135+G487</f>
        <v>14868.669999999998</v>
      </c>
      <c r="H566" s="134">
        <f>H214+H135+H487</f>
        <v>-11174.089999999998</v>
      </c>
      <c r="I566" s="134">
        <f>I214+I135+I487</f>
        <v>3694.5800000000008</v>
      </c>
      <c r="J566" s="134">
        <f>J214+J135+J487</f>
        <v>1089.79</v>
      </c>
    </row>
    <row r="567" spans="1:10" s="26" customFormat="1" ht="12.75" x14ac:dyDescent="0.2">
      <c r="A567" s="1"/>
      <c r="B567" s="1"/>
      <c r="C567" s="1"/>
      <c r="D567" s="1"/>
      <c r="E567" s="1"/>
      <c r="F567" s="132" t="s">
        <v>380</v>
      </c>
      <c r="G567" s="134"/>
      <c r="H567" s="134"/>
      <c r="I567" s="134"/>
      <c r="J567" s="134"/>
    </row>
    <row r="568" spans="1:10" s="26" customFormat="1" ht="12.75" x14ac:dyDescent="0.2">
      <c r="A568" s="1"/>
      <c r="B568" s="1"/>
      <c r="C568" s="1"/>
      <c r="D568" s="1"/>
      <c r="E568" s="1"/>
      <c r="F568" s="132" t="s">
        <v>381</v>
      </c>
      <c r="G568" s="134">
        <f>G244+G138</f>
        <v>4785.01</v>
      </c>
      <c r="H568" s="134">
        <f>H244+H138</f>
        <v>-1080.8499999999999</v>
      </c>
      <c r="I568" s="134">
        <f>I244+I138</f>
        <v>3704.16</v>
      </c>
      <c r="J568" s="134">
        <f>J244+J138</f>
        <v>0</v>
      </c>
    </row>
    <row r="569" spans="1:10" s="26" customFormat="1" ht="12.75" x14ac:dyDescent="0.2">
      <c r="A569" s="1"/>
      <c r="B569" s="1"/>
      <c r="C569" s="1"/>
      <c r="D569" s="1"/>
      <c r="E569" s="1"/>
      <c r="F569" s="132" t="s">
        <v>382</v>
      </c>
      <c r="G569" s="134"/>
      <c r="H569" s="134"/>
      <c r="I569" s="134"/>
      <c r="J569" s="134"/>
    </row>
    <row r="570" spans="1:10" s="26" customFormat="1" ht="12.75" x14ac:dyDescent="0.2">
      <c r="A570" s="1"/>
      <c r="B570" s="1"/>
      <c r="C570" s="1"/>
      <c r="D570" s="1"/>
      <c r="E570" s="1"/>
      <c r="F570" s="132" t="s">
        <v>383</v>
      </c>
      <c r="G570" s="134">
        <f>G146</f>
        <v>333</v>
      </c>
      <c r="H570" s="134">
        <f>H146</f>
        <v>147</v>
      </c>
      <c r="I570" s="134">
        <f>I146</f>
        <v>480</v>
      </c>
      <c r="J570" s="134">
        <f>J146</f>
        <v>480</v>
      </c>
    </row>
    <row r="571" spans="1:10" s="26" customFormat="1" ht="12.75" x14ac:dyDescent="0.2">
      <c r="A571" s="1"/>
      <c r="B571" s="1"/>
      <c r="C571" s="1"/>
      <c r="D571" s="1"/>
      <c r="E571" s="1"/>
      <c r="F571" s="132" t="s">
        <v>384</v>
      </c>
      <c r="G571" s="134"/>
      <c r="H571" s="134"/>
      <c r="I571" s="134"/>
      <c r="J571" s="134"/>
    </row>
    <row r="572" spans="1:10" s="26" customFormat="1" ht="12.75" x14ac:dyDescent="0.2">
      <c r="A572" s="1"/>
      <c r="B572" s="1"/>
      <c r="C572" s="1"/>
      <c r="D572" s="1"/>
      <c r="E572" s="1"/>
      <c r="F572" s="132" t="s">
        <v>385</v>
      </c>
      <c r="G572" s="134">
        <f>G150+G250</f>
        <v>7134.8899999999994</v>
      </c>
      <c r="H572" s="134">
        <f>H150+H250</f>
        <v>3606.4530000000013</v>
      </c>
      <c r="I572" s="134">
        <f>I150+I250</f>
        <v>10741.343000000001</v>
      </c>
      <c r="J572" s="134">
        <f>J150+J250</f>
        <v>10741.343000000001</v>
      </c>
    </row>
    <row r="573" spans="1:10" s="26" customFormat="1" ht="13.5" thickBot="1" x14ac:dyDescent="0.25">
      <c r="A573" s="1"/>
      <c r="B573" s="1"/>
      <c r="C573" s="1"/>
      <c r="D573" s="1"/>
      <c r="E573" s="1"/>
      <c r="F573" s="167" t="s">
        <v>386</v>
      </c>
      <c r="G573" s="134"/>
      <c r="H573" s="134"/>
      <c r="I573" s="134"/>
      <c r="J573" s="134"/>
    </row>
    <row r="574" spans="1:10" s="26" customFormat="1" ht="13.5" thickBot="1" x14ac:dyDescent="0.25">
      <c r="A574" s="1"/>
      <c r="B574" s="1"/>
      <c r="C574" s="1"/>
      <c r="D574" s="1"/>
      <c r="E574" s="1"/>
      <c r="F574" s="224" t="s">
        <v>42</v>
      </c>
      <c r="G574" s="134">
        <f t="shared" ref="G574:J575" si="217">G158+G178</f>
        <v>606.9</v>
      </c>
      <c r="H574" s="134">
        <f t="shared" si="217"/>
        <v>-101.39999999999998</v>
      </c>
      <c r="I574" s="134">
        <f t="shared" si="217"/>
        <v>505.5</v>
      </c>
      <c r="J574" s="134">
        <f t="shared" si="217"/>
        <v>505.5</v>
      </c>
    </row>
    <row r="575" spans="1:10" s="26" customFormat="1" ht="13.5" thickBot="1" x14ac:dyDescent="0.25">
      <c r="A575" s="1"/>
      <c r="B575" s="1"/>
      <c r="C575" s="1"/>
      <c r="D575" s="1"/>
      <c r="E575" s="1"/>
      <c r="F575" s="173" t="s">
        <v>387</v>
      </c>
      <c r="G575" s="134">
        <f t="shared" si="217"/>
        <v>606.9</v>
      </c>
      <c r="H575" s="134">
        <f t="shared" si="217"/>
        <v>-101.39999999999998</v>
      </c>
      <c r="I575" s="134">
        <f t="shared" si="217"/>
        <v>505.5</v>
      </c>
      <c r="J575" s="134">
        <f t="shared" si="217"/>
        <v>505.5</v>
      </c>
    </row>
    <row r="576" spans="1:10" s="26" customFormat="1" ht="13.5" thickBot="1" x14ac:dyDescent="0.25">
      <c r="A576" s="1"/>
      <c r="B576" s="1"/>
      <c r="C576" s="1"/>
      <c r="D576" s="1"/>
      <c r="E576" s="1"/>
      <c r="F576" s="222" t="s">
        <v>170</v>
      </c>
      <c r="G576" s="134">
        <f t="shared" ref="G576:J577" si="218">G304</f>
        <v>575</v>
      </c>
      <c r="H576" s="134">
        <f t="shared" si="218"/>
        <v>85</v>
      </c>
      <c r="I576" s="134">
        <f t="shared" si="218"/>
        <v>660</v>
      </c>
      <c r="J576" s="134">
        <f t="shared" si="218"/>
        <v>660</v>
      </c>
    </row>
    <row r="577" spans="1:10" s="26" customFormat="1" ht="12.75" x14ac:dyDescent="0.2">
      <c r="A577" s="1"/>
      <c r="B577" s="1"/>
      <c r="C577" s="1"/>
      <c r="D577" s="1"/>
      <c r="E577" s="1"/>
      <c r="F577" s="132" t="s">
        <v>388</v>
      </c>
      <c r="G577" s="134">
        <f t="shared" si="218"/>
        <v>575</v>
      </c>
      <c r="H577" s="134">
        <f t="shared" si="218"/>
        <v>0</v>
      </c>
      <c r="I577" s="134">
        <f t="shared" si="218"/>
        <v>575</v>
      </c>
      <c r="J577" s="134">
        <f t="shared" si="218"/>
        <v>575</v>
      </c>
    </row>
    <row r="578" spans="1:10" s="26" customFormat="1" ht="13.5" thickBot="1" x14ac:dyDescent="0.25">
      <c r="A578" s="1"/>
      <c r="B578" s="1"/>
      <c r="C578" s="1"/>
      <c r="D578" s="1"/>
      <c r="E578" s="1"/>
      <c r="F578" s="176" t="s">
        <v>389</v>
      </c>
      <c r="G578" s="134">
        <f>G309</f>
        <v>0</v>
      </c>
      <c r="H578" s="134">
        <f>H309</f>
        <v>85</v>
      </c>
      <c r="I578" s="134">
        <f>I309</f>
        <v>85</v>
      </c>
      <c r="J578" s="134">
        <f>J309</f>
        <v>85</v>
      </c>
    </row>
    <row r="579" spans="1:10" s="26" customFormat="1" ht="13.5" thickBot="1" x14ac:dyDescent="0.25">
      <c r="A579" s="1"/>
      <c r="B579" s="1"/>
      <c r="C579" s="1"/>
      <c r="D579" s="1"/>
      <c r="E579" s="1"/>
      <c r="F579" s="225" t="s">
        <v>114</v>
      </c>
      <c r="G579" s="134">
        <f>G162+G324</f>
        <v>2127.11</v>
      </c>
      <c r="H579" s="134">
        <f>H162+H324</f>
        <v>726.64999999999986</v>
      </c>
      <c r="I579" s="134">
        <f>I162+I324</f>
        <v>2853.76</v>
      </c>
      <c r="J579" s="134">
        <f>J162+J324</f>
        <v>2853.76</v>
      </c>
    </row>
    <row r="580" spans="1:10" s="26" customFormat="1" ht="12.75" x14ac:dyDescent="0.2">
      <c r="A580" s="1"/>
      <c r="B580" s="1"/>
      <c r="C580" s="1"/>
      <c r="D580" s="1"/>
      <c r="E580" s="1"/>
      <c r="F580" s="177" t="s">
        <v>390</v>
      </c>
      <c r="G580" s="134">
        <f>G325</f>
        <v>0</v>
      </c>
      <c r="H580" s="134">
        <f>H325</f>
        <v>150</v>
      </c>
      <c r="I580" s="134">
        <f>I325</f>
        <v>150</v>
      </c>
      <c r="J580" s="134">
        <f>J325</f>
        <v>150</v>
      </c>
    </row>
    <row r="581" spans="1:10" s="26" customFormat="1" ht="13.5" thickBot="1" x14ac:dyDescent="0.25">
      <c r="A581" s="1"/>
      <c r="B581" s="1"/>
      <c r="C581" s="1"/>
      <c r="D581" s="1"/>
      <c r="E581" s="1"/>
      <c r="F581" s="167" t="s">
        <v>391</v>
      </c>
      <c r="G581" s="134">
        <f>G163+G332</f>
        <v>2127.11</v>
      </c>
      <c r="H581" s="134">
        <f>H163+H332</f>
        <v>576.64999999999986</v>
      </c>
      <c r="I581" s="134">
        <f>I163+I332</f>
        <v>2703.76</v>
      </c>
      <c r="J581" s="134">
        <f>J163+J332</f>
        <v>2703.76</v>
      </c>
    </row>
    <row r="582" spans="1:10" s="26" customFormat="1" ht="13.5" thickBot="1" x14ac:dyDescent="0.25">
      <c r="A582" s="1"/>
      <c r="B582" s="1"/>
      <c r="C582" s="1"/>
      <c r="D582" s="1"/>
      <c r="E582" s="1"/>
      <c r="F582" s="222" t="s">
        <v>80</v>
      </c>
      <c r="G582" s="134">
        <f>G347</f>
        <v>0</v>
      </c>
      <c r="H582" s="134">
        <f>H347</f>
        <v>2365.44</v>
      </c>
      <c r="I582" s="134">
        <f>I347</f>
        <v>2365.44</v>
      </c>
      <c r="J582" s="134">
        <f>J347</f>
        <v>2365.44</v>
      </c>
    </row>
    <row r="583" spans="1:10" s="26" customFormat="1" ht="12.75" x14ac:dyDescent="0.2">
      <c r="A583" s="1"/>
      <c r="B583" s="1"/>
      <c r="C583" s="1"/>
      <c r="D583" s="1"/>
      <c r="E583" s="1"/>
      <c r="F583" s="177" t="s">
        <v>392</v>
      </c>
      <c r="G583" s="134">
        <f t="shared" ref="G583:J583" si="219">G348</f>
        <v>0</v>
      </c>
      <c r="H583" s="134">
        <f t="shared" si="219"/>
        <v>0</v>
      </c>
      <c r="I583" s="134">
        <f t="shared" si="219"/>
        <v>0</v>
      </c>
      <c r="J583" s="134">
        <f t="shared" si="219"/>
        <v>0</v>
      </c>
    </row>
    <row r="584" spans="1:10" s="26" customFormat="1" ht="12.75" x14ac:dyDescent="0.2">
      <c r="A584" s="1"/>
      <c r="B584" s="1"/>
      <c r="C584" s="1"/>
      <c r="D584" s="1"/>
      <c r="E584" s="1"/>
      <c r="F584" s="132" t="s">
        <v>393</v>
      </c>
      <c r="G584" s="134">
        <f>G353</f>
        <v>0</v>
      </c>
      <c r="H584" s="134">
        <f>H353</f>
        <v>2365.44</v>
      </c>
      <c r="I584" s="134">
        <f>I353</f>
        <v>2365.44</v>
      </c>
      <c r="J584" s="134">
        <f>J353</f>
        <v>2365.44</v>
      </c>
    </row>
    <row r="585" spans="1:10" s="26" customFormat="1" ht="13.5" thickBot="1" x14ac:dyDescent="0.25">
      <c r="A585" s="1"/>
      <c r="B585" s="1"/>
      <c r="C585" s="1"/>
      <c r="D585" s="1"/>
      <c r="E585" s="1"/>
      <c r="F585" s="132" t="s">
        <v>394</v>
      </c>
      <c r="G585" s="134">
        <f>G373</f>
        <v>0</v>
      </c>
      <c r="H585" s="134">
        <f>H373</f>
        <v>0</v>
      </c>
      <c r="I585" s="134">
        <f>I373</f>
        <v>0</v>
      </c>
      <c r="J585" s="134">
        <f>J373</f>
        <v>0</v>
      </c>
    </row>
    <row r="586" spans="1:10" s="26" customFormat="1" ht="13.5" thickBot="1" x14ac:dyDescent="0.25">
      <c r="A586" s="1"/>
      <c r="B586" s="1"/>
      <c r="C586" s="1"/>
      <c r="D586" s="1"/>
      <c r="E586" s="1"/>
      <c r="F586" s="222" t="s">
        <v>40</v>
      </c>
      <c r="G586" s="134">
        <f>G24+G377+G491</f>
        <v>223537.59</v>
      </c>
      <c r="H586" s="134">
        <f>H24+H377+H491</f>
        <v>26156.910000000003</v>
      </c>
      <c r="I586" s="134">
        <f>I24+I377+I491</f>
        <v>249694.5</v>
      </c>
      <c r="J586" s="134">
        <f>J24+J377+J491</f>
        <v>249694.5</v>
      </c>
    </row>
    <row r="587" spans="1:10" s="26" customFormat="1" ht="12.75" x14ac:dyDescent="0.2">
      <c r="A587" s="1"/>
      <c r="B587" s="1"/>
      <c r="C587" s="1"/>
      <c r="D587" s="1"/>
      <c r="E587" s="1"/>
      <c r="F587" s="177" t="s">
        <v>395</v>
      </c>
      <c r="G587" s="134">
        <f>G378+G25</f>
        <v>1000</v>
      </c>
      <c r="H587" s="134">
        <f>H378+H25</f>
        <v>11910.1</v>
      </c>
      <c r="I587" s="134">
        <f>I378+I25</f>
        <v>12910.1</v>
      </c>
      <c r="J587" s="134">
        <f>J378+J25</f>
        <v>12910.1</v>
      </c>
    </row>
    <row r="588" spans="1:10" s="26" customFormat="1" ht="12.75" x14ac:dyDescent="0.2">
      <c r="A588" s="1"/>
      <c r="B588" s="1"/>
      <c r="C588" s="1"/>
      <c r="D588" s="1"/>
      <c r="E588" s="1"/>
      <c r="F588" s="132" t="s">
        <v>396</v>
      </c>
      <c r="G588" s="134">
        <f>G385+G34</f>
        <v>210860.31</v>
      </c>
      <c r="H588" s="134">
        <f>H385+H34</f>
        <v>13775.59</v>
      </c>
      <c r="I588" s="134">
        <f>I385+I34</f>
        <v>224635.9</v>
      </c>
      <c r="J588" s="134">
        <f>J385+J34</f>
        <v>224635.9</v>
      </c>
    </row>
    <row r="589" spans="1:10" s="26" customFormat="1" ht="12.75" x14ac:dyDescent="0.2">
      <c r="A589" s="1"/>
      <c r="B589" s="1"/>
      <c r="C589" s="1"/>
      <c r="D589" s="1"/>
      <c r="E589" s="1"/>
      <c r="F589" s="132" t="s">
        <v>397</v>
      </c>
      <c r="G589" s="134">
        <f>G77</f>
        <v>0</v>
      </c>
      <c r="H589" s="134">
        <f>H77</f>
        <v>600</v>
      </c>
      <c r="I589" s="134">
        <f>I77</f>
        <v>600</v>
      </c>
      <c r="J589" s="134">
        <f>J77</f>
        <v>600</v>
      </c>
    </row>
    <row r="590" spans="1:10" s="26" customFormat="1" ht="12.75" x14ac:dyDescent="0.2">
      <c r="A590" s="1"/>
      <c r="B590" s="1"/>
      <c r="C590" s="1"/>
      <c r="D590" s="1"/>
      <c r="E590" s="1"/>
      <c r="F590" s="132" t="s">
        <v>398</v>
      </c>
      <c r="G590" s="134">
        <f>G492+G415+G81</f>
        <v>2159.4299999999998</v>
      </c>
      <c r="H590" s="134">
        <f>H492+H415+H81</f>
        <v>1351.75</v>
      </c>
      <c r="I590" s="134">
        <f>I492+I415+I81</f>
        <v>3511.1800000000003</v>
      </c>
      <c r="J590" s="134">
        <f>J492+J415+J81</f>
        <v>3511.1800000000003</v>
      </c>
    </row>
    <row r="591" spans="1:10" s="26" customFormat="1" ht="13.5" thickBot="1" x14ac:dyDescent="0.25">
      <c r="A591" s="1"/>
      <c r="B591" s="1"/>
      <c r="C591" s="1"/>
      <c r="D591" s="1"/>
      <c r="E591" s="1"/>
      <c r="F591" s="167" t="s">
        <v>399</v>
      </c>
      <c r="G591" s="134">
        <f>G92</f>
        <v>9517.85</v>
      </c>
      <c r="H591" s="134">
        <f>H92</f>
        <v>-1480.5299999999997</v>
      </c>
      <c r="I591" s="134">
        <f>I92</f>
        <v>8037.32</v>
      </c>
      <c r="J591" s="134">
        <f>J92</f>
        <v>8037.32</v>
      </c>
    </row>
    <row r="592" spans="1:10" s="26" customFormat="1" ht="13.5" thickBot="1" x14ac:dyDescent="0.25">
      <c r="A592" s="1"/>
      <c r="B592" s="1"/>
      <c r="C592" s="1"/>
      <c r="D592" s="1"/>
      <c r="E592" s="1"/>
      <c r="F592" s="222" t="s">
        <v>312</v>
      </c>
      <c r="G592" s="134">
        <f t="shared" ref="G592:J593" si="220">G501+G419</f>
        <v>9656.4400000000023</v>
      </c>
      <c r="H592" s="134">
        <f t="shared" si="220"/>
        <v>4975.2699999999986</v>
      </c>
      <c r="I592" s="134">
        <f t="shared" si="220"/>
        <v>14631.71</v>
      </c>
      <c r="J592" s="134">
        <f t="shared" si="220"/>
        <v>14606.009999999998</v>
      </c>
    </row>
    <row r="593" spans="1:10" s="26" customFormat="1" ht="12.75" x14ac:dyDescent="0.2">
      <c r="A593" s="1"/>
      <c r="B593" s="1"/>
      <c r="C593" s="1"/>
      <c r="D593" s="1"/>
      <c r="E593" s="1"/>
      <c r="F593" s="177" t="s">
        <v>400</v>
      </c>
      <c r="G593" s="134">
        <f t="shared" si="220"/>
        <v>6391.5400000000009</v>
      </c>
      <c r="H593" s="134">
        <f t="shared" si="220"/>
        <v>6510.4999999999982</v>
      </c>
      <c r="I593" s="134">
        <f t="shared" si="220"/>
        <v>12902.039999999999</v>
      </c>
      <c r="J593" s="134">
        <f t="shared" si="220"/>
        <v>12902.039999999999</v>
      </c>
    </row>
    <row r="594" spans="1:10" s="26" customFormat="1" ht="12.75" x14ac:dyDescent="0.2">
      <c r="A594" s="1"/>
      <c r="B594" s="1"/>
      <c r="C594" s="1"/>
      <c r="D594" s="1"/>
      <c r="E594" s="1"/>
      <c r="F594" s="132" t="s">
        <v>401</v>
      </c>
      <c r="G594" s="134">
        <f>G528+G424</f>
        <v>3264.9</v>
      </c>
      <c r="H594" s="134">
        <f>H528+H424</f>
        <v>-1535.2299999999998</v>
      </c>
      <c r="I594" s="134">
        <f>I528+I424</f>
        <v>1729.6700000000003</v>
      </c>
      <c r="J594" s="134">
        <f>J528+J424</f>
        <v>1703.97</v>
      </c>
    </row>
    <row r="595" spans="1:10" s="26" customFormat="1" ht="13.5" thickBot="1" x14ac:dyDescent="0.25">
      <c r="A595" s="1"/>
      <c r="B595" s="1"/>
      <c r="C595" s="1"/>
      <c r="D595" s="1"/>
      <c r="E595" s="1"/>
      <c r="F595" s="167" t="s">
        <v>402</v>
      </c>
      <c r="G595" s="134"/>
      <c r="H595" s="134"/>
      <c r="I595" s="134"/>
      <c r="J595" s="134"/>
    </row>
    <row r="596" spans="1:10" s="26" customFormat="1" ht="13.5" thickBot="1" x14ac:dyDescent="0.25">
      <c r="A596" s="1"/>
      <c r="B596" s="1"/>
      <c r="C596" s="1"/>
      <c r="D596" s="1"/>
      <c r="E596" s="1"/>
      <c r="F596" s="222" t="s">
        <v>22</v>
      </c>
      <c r="G596" s="134">
        <f t="shared" ref="G596:J597" si="221">G428</f>
        <v>0</v>
      </c>
      <c r="H596" s="134">
        <f t="shared" si="221"/>
        <v>550</v>
      </c>
      <c r="I596" s="134">
        <f t="shared" si="221"/>
        <v>550</v>
      </c>
      <c r="J596" s="134">
        <f t="shared" si="221"/>
        <v>550</v>
      </c>
    </row>
    <row r="597" spans="1:10" s="26" customFormat="1" ht="12.75" x14ac:dyDescent="0.2">
      <c r="A597" s="1"/>
      <c r="B597" s="1"/>
      <c r="C597" s="1"/>
      <c r="D597" s="1"/>
      <c r="E597" s="1"/>
      <c r="F597" s="167" t="s">
        <v>403</v>
      </c>
      <c r="G597" s="134">
        <f t="shared" si="221"/>
        <v>0</v>
      </c>
      <c r="H597" s="134">
        <f t="shared" si="221"/>
        <v>550</v>
      </c>
      <c r="I597" s="134">
        <f t="shared" si="221"/>
        <v>550</v>
      </c>
      <c r="J597" s="134">
        <f t="shared" si="221"/>
        <v>550</v>
      </c>
    </row>
    <row r="598" spans="1:10" s="26" customFormat="1" ht="13.5" thickBot="1" x14ac:dyDescent="0.25">
      <c r="A598" s="1"/>
      <c r="B598" s="1"/>
      <c r="C598" s="1"/>
      <c r="D598" s="1"/>
      <c r="E598" s="1"/>
      <c r="F598" s="167" t="s">
        <v>404</v>
      </c>
      <c r="G598" s="134"/>
      <c r="H598" s="134"/>
      <c r="I598" s="134"/>
      <c r="J598" s="134"/>
    </row>
    <row r="599" spans="1:10" s="26" customFormat="1" ht="13.5" thickBot="1" x14ac:dyDescent="0.25">
      <c r="A599" s="1"/>
      <c r="B599" s="1"/>
      <c r="C599" s="1"/>
      <c r="D599" s="1"/>
      <c r="E599" s="1"/>
      <c r="F599" s="222" t="s">
        <v>23</v>
      </c>
      <c r="G599" s="134">
        <f>G538+G450+G116</f>
        <v>22166.5</v>
      </c>
      <c r="H599" s="134">
        <f>H538+H450+H116</f>
        <v>-19319.560000000001</v>
      </c>
      <c r="I599" s="134">
        <f>I538+I450+I116</f>
        <v>2846.94</v>
      </c>
      <c r="J599" s="134">
        <f>J538+J450+J116</f>
        <v>2844.5</v>
      </c>
    </row>
    <row r="600" spans="1:10" s="26" customFormat="1" ht="12.75" x14ac:dyDescent="0.2">
      <c r="A600" s="1"/>
      <c r="B600" s="1"/>
      <c r="C600" s="1"/>
      <c r="D600" s="1"/>
      <c r="E600" s="1"/>
      <c r="F600" s="177" t="s">
        <v>405</v>
      </c>
      <c r="G600" s="134">
        <f t="shared" ref="G600:J600" si="222">G451</f>
        <v>123</v>
      </c>
      <c r="H600" s="134">
        <f t="shared" si="222"/>
        <v>2.44</v>
      </c>
      <c r="I600" s="134">
        <f t="shared" si="222"/>
        <v>125.44</v>
      </c>
      <c r="J600" s="134">
        <f t="shared" si="222"/>
        <v>123</v>
      </c>
    </row>
    <row r="601" spans="1:10" s="26" customFormat="1" ht="12.75" x14ac:dyDescent="0.2">
      <c r="A601" s="1"/>
      <c r="B601" s="1"/>
      <c r="C601" s="1"/>
      <c r="D601" s="1"/>
      <c r="E601" s="1"/>
      <c r="F601" s="132" t="s">
        <v>406</v>
      </c>
      <c r="G601" s="134">
        <f t="shared" ref="G601:J601" si="223">G454</f>
        <v>562.5</v>
      </c>
      <c r="H601" s="134">
        <f t="shared" si="223"/>
        <v>246.70000000000005</v>
      </c>
      <c r="I601" s="134">
        <f t="shared" si="223"/>
        <v>809.2</v>
      </c>
      <c r="J601" s="134">
        <f t="shared" si="223"/>
        <v>809.2</v>
      </c>
    </row>
    <row r="602" spans="1:10" s="26" customFormat="1" ht="12.75" x14ac:dyDescent="0.2">
      <c r="A602" s="1"/>
      <c r="B602" s="1"/>
      <c r="C602" s="1"/>
      <c r="D602" s="1"/>
      <c r="E602" s="1"/>
      <c r="F602" s="167" t="s">
        <v>407</v>
      </c>
      <c r="G602" s="134">
        <f>G117</f>
        <v>21161</v>
      </c>
      <c r="H602" s="134">
        <f>H117</f>
        <v>-19448.7</v>
      </c>
      <c r="I602" s="134">
        <f>I117</f>
        <v>1712.3</v>
      </c>
      <c r="J602" s="134">
        <f>J117</f>
        <v>1712.3</v>
      </c>
    </row>
    <row r="603" spans="1:10" s="26" customFormat="1" ht="13.5" thickBot="1" x14ac:dyDescent="0.25">
      <c r="A603" s="1"/>
      <c r="B603" s="1"/>
      <c r="C603" s="1"/>
      <c r="D603" s="1"/>
      <c r="E603" s="1"/>
      <c r="F603" s="167" t="s">
        <v>408</v>
      </c>
      <c r="G603" s="134">
        <f t="shared" ref="G603:J603" si="224">G539</f>
        <v>320</v>
      </c>
      <c r="H603" s="134">
        <f t="shared" si="224"/>
        <v>-120</v>
      </c>
      <c r="I603" s="134">
        <f t="shared" si="224"/>
        <v>200</v>
      </c>
      <c r="J603" s="134">
        <f t="shared" si="224"/>
        <v>200</v>
      </c>
    </row>
    <row r="604" spans="1:10" s="26" customFormat="1" ht="13.5" thickBot="1" x14ac:dyDescent="0.25">
      <c r="A604" s="1"/>
      <c r="B604" s="1"/>
      <c r="C604" s="1"/>
      <c r="D604" s="1"/>
      <c r="E604" s="1"/>
      <c r="F604" s="226">
        <v>11</v>
      </c>
      <c r="G604" s="134">
        <f t="shared" ref="G604:J605" si="225">G546</f>
        <v>2001.3</v>
      </c>
      <c r="H604" s="134">
        <f t="shared" si="225"/>
        <v>-1301.3</v>
      </c>
      <c r="I604" s="134">
        <f t="shared" si="225"/>
        <v>700</v>
      </c>
      <c r="J604" s="134">
        <f t="shared" si="225"/>
        <v>700</v>
      </c>
    </row>
    <row r="605" spans="1:10" s="26" customFormat="1" ht="13.5" thickBot="1" x14ac:dyDescent="0.25">
      <c r="A605" s="1"/>
      <c r="B605" s="1"/>
      <c r="C605" s="1"/>
      <c r="D605" s="1"/>
      <c r="E605" s="1"/>
      <c r="F605" s="174">
        <v>1101</v>
      </c>
      <c r="G605" s="134">
        <f t="shared" si="225"/>
        <v>2001.3</v>
      </c>
      <c r="H605" s="134">
        <f t="shared" si="225"/>
        <v>-1301.3</v>
      </c>
      <c r="I605" s="134">
        <f t="shared" si="225"/>
        <v>700</v>
      </c>
      <c r="J605" s="134">
        <f t="shared" si="225"/>
        <v>700</v>
      </c>
    </row>
    <row r="606" spans="1:10" s="26" customFormat="1" ht="13.5" thickBot="1" x14ac:dyDescent="0.25">
      <c r="A606" s="1"/>
      <c r="B606" s="1"/>
      <c r="C606" s="1"/>
      <c r="D606" s="1"/>
      <c r="E606" s="1"/>
      <c r="F606" s="227">
        <v>12</v>
      </c>
      <c r="G606" s="134">
        <f t="shared" ref="G606:J607" si="226">G477</f>
        <v>1280.18</v>
      </c>
      <c r="H606" s="134">
        <f t="shared" si="226"/>
        <v>-116.83000000000015</v>
      </c>
      <c r="I606" s="134">
        <f t="shared" si="226"/>
        <v>1163.3499999999999</v>
      </c>
      <c r="J606" s="134">
        <f t="shared" si="226"/>
        <v>0</v>
      </c>
    </row>
    <row r="607" spans="1:10" s="26" customFormat="1" ht="13.5" thickBot="1" x14ac:dyDescent="0.25">
      <c r="A607" s="1"/>
      <c r="B607" s="1"/>
      <c r="C607" s="1"/>
      <c r="D607" s="1"/>
      <c r="E607" s="1"/>
      <c r="F607" s="133">
        <v>1202</v>
      </c>
      <c r="G607" s="134">
        <f t="shared" si="226"/>
        <v>1280.18</v>
      </c>
      <c r="H607" s="134">
        <f t="shared" si="226"/>
        <v>-116.83000000000015</v>
      </c>
      <c r="I607" s="134">
        <f t="shared" si="226"/>
        <v>1163.3499999999999</v>
      </c>
      <c r="J607" s="134">
        <f t="shared" si="226"/>
        <v>0</v>
      </c>
    </row>
    <row r="608" spans="1:10" s="26" customFormat="1" ht="13.5" thickBot="1" x14ac:dyDescent="0.25">
      <c r="A608" s="1"/>
      <c r="B608" s="1"/>
      <c r="C608" s="1"/>
      <c r="D608" s="1"/>
      <c r="E608" s="1"/>
      <c r="F608" s="227">
        <v>13</v>
      </c>
      <c r="G608" s="134">
        <f t="shared" ref="G608:J609" si="227">G172</f>
        <v>100</v>
      </c>
      <c r="H608" s="134">
        <f t="shared" si="227"/>
        <v>100</v>
      </c>
      <c r="I608" s="134">
        <f t="shared" si="227"/>
        <v>200</v>
      </c>
      <c r="J608" s="134">
        <f t="shared" si="227"/>
        <v>200</v>
      </c>
    </row>
    <row r="609" spans="1:10" s="26" customFormat="1" ht="13.5" thickBot="1" x14ac:dyDescent="0.25">
      <c r="A609" s="1"/>
      <c r="B609" s="1"/>
      <c r="C609" s="1"/>
      <c r="D609" s="1"/>
      <c r="E609" s="1"/>
      <c r="F609" s="178">
        <v>1301</v>
      </c>
      <c r="G609" s="134">
        <f t="shared" si="227"/>
        <v>100</v>
      </c>
      <c r="H609" s="134">
        <f t="shared" si="227"/>
        <v>100</v>
      </c>
      <c r="I609" s="134">
        <f t="shared" si="227"/>
        <v>200</v>
      </c>
      <c r="J609" s="134">
        <f t="shared" si="227"/>
        <v>200</v>
      </c>
    </row>
    <row r="610" spans="1:10" s="26" customFormat="1" ht="13.5" thickBot="1" x14ac:dyDescent="0.25">
      <c r="A610" s="1"/>
      <c r="B610" s="1"/>
      <c r="C610" s="1"/>
      <c r="D610" s="1"/>
      <c r="E610" s="1"/>
      <c r="F610" s="227">
        <v>14</v>
      </c>
      <c r="G610" s="134">
        <f t="shared" ref="G610:J611" si="228">G184</f>
        <v>34898.399999999994</v>
      </c>
      <c r="H610" s="134">
        <f t="shared" si="228"/>
        <v>-4732.2799999999988</v>
      </c>
      <c r="I610" s="134">
        <f t="shared" si="228"/>
        <v>30166.119999999995</v>
      </c>
      <c r="J610" s="134">
        <f t="shared" si="228"/>
        <v>30166.12</v>
      </c>
    </row>
    <row r="611" spans="1:10" s="26" customFormat="1" ht="12.75" x14ac:dyDescent="0.2">
      <c r="A611" s="1"/>
      <c r="B611" s="1"/>
      <c r="C611" s="1"/>
      <c r="D611" s="1"/>
      <c r="E611" s="1"/>
      <c r="F611" s="178">
        <v>1401</v>
      </c>
      <c r="G611" s="134">
        <f t="shared" si="228"/>
        <v>34898.399999999994</v>
      </c>
      <c r="H611" s="134">
        <f t="shared" si="228"/>
        <v>-4732.2799999999988</v>
      </c>
      <c r="I611" s="134">
        <f t="shared" si="228"/>
        <v>30166.119999999995</v>
      </c>
      <c r="J611" s="134">
        <f t="shared" si="228"/>
        <v>30166.12</v>
      </c>
    </row>
    <row r="612" spans="1:10" s="26" customFormat="1" ht="12.75" x14ac:dyDescent="0.2">
      <c r="A612" s="1"/>
      <c r="B612" s="1"/>
      <c r="C612" s="1"/>
      <c r="D612" s="1"/>
      <c r="E612" s="1"/>
      <c r="F612" s="133">
        <v>1402</v>
      </c>
      <c r="G612" s="134"/>
      <c r="H612" s="134"/>
      <c r="I612" s="134"/>
      <c r="J612" s="134"/>
    </row>
    <row r="613" spans="1:10" s="26" customFormat="1" ht="12.75" x14ac:dyDescent="0.2">
      <c r="A613" s="1"/>
      <c r="B613" s="1"/>
      <c r="C613" s="1"/>
      <c r="D613" s="1"/>
      <c r="E613" s="1"/>
      <c r="F613" s="168">
        <v>1403</v>
      </c>
      <c r="G613" s="134">
        <f t="shared" ref="G613:J613" si="229">G195</f>
        <v>0</v>
      </c>
      <c r="H613" s="134">
        <f t="shared" si="229"/>
        <v>0</v>
      </c>
      <c r="I613" s="134">
        <f t="shared" si="229"/>
        <v>0</v>
      </c>
      <c r="J613" s="134">
        <f t="shared" si="229"/>
        <v>0</v>
      </c>
    </row>
    <row r="614" spans="1:10" s="26" customFormat="1" ht="12.75" x14ac:dyDescent="0.2">
      <c r="A614" s="1"/>
      <c r="B614" s="1"/>
      <c r="C614" s="1"/>
      <c r="D614" s="1"/>
      <c r="E614" s="1"/>
      <c r="F614" s="133">
        <v>9999</v>
      </c>
      <c r="G614" s="134">
        <f t="shared" ref="G614:J614" si="230">G556</f>
        <v>17163.09</v>
      </c>
      <c r="H614" s="134">
        <f t="shared" si="230"/>
        <v>-8610.66</v>
      </c>
      <c r="I614" s="134">
        <f t="shared" si="230"/>
        <v>8552.43</v>
      </c>
      <c r="J614" s="134">
        <f t="shared" si="230"/>
        <v>17636.5</v>
      </c>
    </row>
    <row r="615" spans="1:10" s="26" customFormat="1" ht="13.5" thickBot="1" x14ac:dyDescent="0.25">
      <c r="A615" s="1"/>
      <c r="B615" s="1"/>
      <c r="C615" s="1"/>
      <c r="D615" s="1"/>
      <c r="E615" s="1"/>
      <c r="F615" s="183" t="s">
        <v>409</v>
      </c>
      <c r="G615" s="134">
        <f t="shared" ref="G615:J615" si="231">G563+G574+G576+G579+G582++G586+G592+G596+G599++G604++G606+G608+G610+G614</f>
        <v>343019.37000000005</v>
      </c>
      <c r="H615" s="134">
        <f t="shared" si="231"/>
        <v>-9474.607</v>
      </c>
      <c r="I615" s="134">
        <f t="shared" si="231"/>
        <v>333544.76299999998</v>
      </c>
      <c r="J615" s="134">
        <f t="shared" si="231"/>
        <v>335093.46299999999</v>
      </c>
    </row>
    <row r="616" spans="1:10" s="26" customFormat="1" ht="13.5" thickBot="1" x14ac:dyDescent="0.25">
      <c r="A616" s="1"/>
      <c r="B616" s="1"/>
      <c r="C616" s="1"/>
      <c r="D616" s="1"/>
      <c r="E616" s="1"/>
      <c r="F616" s="185"/>
      <c r="G616" s="228">
        <f t="shared" ref="G616:H616" si="232">G557-G615</f>
        <v>0</v>
      </c>
      <c r="H616" s="228">
        <f t="shared" si="232"/>
        <v>0</v>
      </c>
      <c r="I616" s="218">
        <v>333544.76</v>
      </c>
      <c r="J616" s="216">
        <v>335093.46000000002</v>
      </c>
    </row>
    <row r="617" spans="1:10" s="26" customFormat="1" ht="13.5" thickBot="1" x14ac:dyDescent="0.25">
      <c r="A617" s="1"/>
      <c r="B617" s="1"/>
      <c r="C617" s="1"/>
      <c r="D617" s="1"/>
      <c r="E617" s="1"/>
      <c r="F617" s="185"/>
      <c r="G617" s="216"/>
      <c r="H617" s="216"/>
      <c r="I617" s="218">
        <f>I615-I616</f>
        <v>2.9999999678693712E-3</v>
      </c>
      <c r="J617" s="218">
        <f>J615-J616</f>
        <v>2.9999999678693712E-3</v>
      </c>
    </row>
    <row r="618" spans="1:10" s="26" customFormat="1" ht="12.75" x14ac:dyDescent="0.2">
      <c r="A618" s="1"/>
      <c r="B618" s="1"/>
      <c r="C618" s="1"/>
      <c r="D618" s="1"/>
      <c r="E618" s="1"/>
      <c r="F618" s="185"/>
      <c r="G618" s="139"/>
      <c r="H618" s="139"/>
      <c r="I618" s="187">
        <f>I615-I617</f>
        <v>333544.76</v>
      </c>
      <c r="J618" s="187">
        <f>J615-J617</f>
        <v>335093.46000000002</v>
      </c>
    </row>
    <row r="619" spans="1:10" s="26" customFormat="1" x14ac:dyDescent="0.2">
      <c r="A619" s="1"/>
      <c r="B619" s="1"/>
      <c r="C619" s="1"/>
      <c r="D619" s="1"/>
      <c r="E619" s="1"/>
      <c r="F619" s="1"/>
      <c r="G619" s="4"/>
      <c r="H619" s="4"/>
      <c r="I619" s="4"/>
      <c r="J619" s="4"/>
    </row>
    <row r="620" spans="1:10" s="26" customFormat="1" x14ac:dyDescent="0.2">
      <c r="A620" s="1"/>
      <c r="B620" s="1"/>
      <c r="C620" s="1"/>
      <c r="D620" s="1"/>
      <c r="E620" s="1"/>
      <c r="F620" s="1"/>
      <c r="G620" s="4"/>
      <c r="H620" s="4"/>
      <c r="I620" s="4"/>
      <c r="J620" s="4"/>
    </row>
    <row r="621" spans="1:10" s="26" customFormat="1" x14ac:dyDescent="0.2">
      <c r="A621" s="1"/>
      <c r="B621" s="1"/>
      <c r="C621" s="1"/>
      <c r="D621" s="1"/>
      <c r="E621" s="1"/>
      <c r="F621" s="1"/>
      <c r="G621" s="4"/>
      <c r="H621" s="4"/>
      <c r="I621" s="4"/>
      <c r="J621" s="4"/>
    </row>
    <row r="622" spans="1:10" s="26" customFormat="1" x14ac:dyDescent="0.2">
      <c r="A622" s="1"/>
      <c r="B622" s="1"/>
      <c r="C622" s="1"/>
      <c r="D622" s="1"/>
      <c r="E622" s="1"/>
      <c r="F622" s="1"/>
      <c r="G622" s="4"/>
      <c r="H622" s="4"/>
      <c r="I622" s="4"/>
      <c r="J622" s="4"/>
    </row>
    <row r="623" spans="1:10" s="26" customFormat="1" x14ac:dyDescent="0.2">
      <c r="A623" s="1"/>
      <c r="B623" s="1"/>
      <c r="C623" s="1"/>
      <c r="D623" s="1"/>
      <c r="E623" s="1"/>
      <c r="F623" s="1"/>
      <c r="G623" s="4"/>
      <c r="H623" s="4"/>
      <c r="I623" s="4"/>
      <c r="J623" s="4"/>
    </row>
    <row r="624" spans="1:10" s="26" customFormat="1" x14ac:dyDescent="0.2">
      <c r="A624" s="1"/>
      <c r="B624" s="1"/>
      <c r="C624" s="1"/>
      <c r="D624" s="1"/>
      <c r="E624" s="1"/>
      <c r="F624" s="1"/>
      <c r="G624" s="4"/>
      <c r="H624" s="4"/>
      <c r="I624" s="4"/>
      <c r="J624" s="4"/>
    </row>
    <row r="625" spans="1:10" s="26" customFormat="1" x14ac:dyDescent="0.2">
      <c r="A625" s="1"/>
      <c r="B625" s="1"/>
      <c r="C625" s="1"/>
      <c r="D625" s="1"/>
      <c r="E625" s="1"/>
      <c r="F625" s="1"/>
      <c r="G625" s="4"/>
      <c r="H625" s="4"/>
      <c r="I625" s="4"/>
      <c r="J625" s="4"/>
    </row>
    <row r="626" spans="1:10" s="26" customFormat="1" x14ac:dyDescent="0.2">
      <c r="A626" s="1"/>
      <c r="B626" s="1"/>
      <c r="C626" s="1"/>
      <c r="D626" s="1"/>
      <c r="E626" s="1"/>
      <c r="F626" s="1"/>
      <c r="G626" s="4"/>
      <c r="H626" s="4"/>
      <c r="I626" s="4"/>
      <c r="J626" s="4"/>
    </row>
    <row r="627" spans="1:10" s="26" customFormat="1" x14ac:dyDescent="0.2">
      <c r="A627" s="1"/>
      <c r="B627" s="1"/>
      <c r="C627" s="1"/>
      <c r="D627" s="1"/>
      <c r="E627" s="1"/>
      <c r="F627" s="1"/>
      <c r="G627" s="4"/>
      <c r="H627" s="4"/>
      <c r="I627" s="4"/>
      <c r="J627" s="4"/>
    </row>
    <row r="628" spans="1:10" s="26" customFormat="1" x14ac:dyDescent="0.2">
      <c r="A628" s="1"/>
      <c r="B628" s="1"/>
      <c r="C628" s="1"/>
      <c r="D628" s="1"/>
      <c r="E628" s="1"/>
      <c r="F628" s="1"/>
      <c r="G628" s="4"/>
      <c r="H628" s="4"/>
      <c r="I628" s="4"/>
      <c r="J628" s="4"/>
    </row>
    <row r="629" spans="1:10" s="26" customFormat="1" x14ac:dyDescent="0.2">
      <c r="A629" s="1"/>
      <c r="B629" s="1"/>
      <c r="C629" s="1"/>
      <c r="D629" s="1"/>
      <c r="E629" s="1"/>
      <c r="F629" s="1"/>
      <c r="G629" s="4"/>
      <c r="H629" s="4"/>
      <c r="I629" s="4"/>
      <c r="J629" s="4"/>
    </row>
    <row r="630" spans="1:10" s="26" customFormat="1" x14ac:dyDescent="0.2">
      <c r="A630" s="1"/>
      <c r="B630" s="1"/>
      <c r="C630" s="1"/>
      <c r="D630" s="1"/>
      <c r="E630" s="1"/>
      <c r="F630" s="1"/>
      <c r="G630" s="4"/>
      <c r="H630" s="4"/>
      <c r="I630" s="4"/>
      <c r="J630" s="4"/>
    </row>
    <row r="631" spans="1:10" s="26" customFormat="1" x14ac:dyDescent="0.2">
      <c r="A631" s="1"/>
      <c r="B631" s="1"/>
      <c r="C631" s="1"/>
      <c r="D631" s="1"/>
      <c r="E631" s="1"/>
      <c r="F631" s="1"/>
      <c r="G631" s="4"/>
      <c r="H631" s="4"/>
      <c r="I631" s="4"/>
      <c r="J631" s="4"/>
    </row>
    <row r="632" spans="1:10" s="26" customFormat="1" x14ac:dyDescent="0.2">
      <c r="A632" s="1"/>
      <c r="B632" s="1"/>
      <c r="C632" s="1"/>
      <c r="D632" s="1"/>
      <c r="E632" s="1"/>
      <c r="F632" s="1"/>
      <c r="G632" s="4"/>
      <c r="H632" s="4"/>
      <c r="I632" s="4"/>
      <c r="J632" s="4"/>
    </row>
    <row r="633" spans="1:10" s="26" customFormat="1" x14ac:dyDescent="0.2">
      <c r="A633" s="1"/>
      <c r="B633" s="1"/>
      <c r="C633" s="1"/>
      <c r="D633" s="1"/>
      <c r="E633" s="1"/>
      <c r="F633" s="1"/>
      <c r="G633" s="4"/>
      <c r="H633" s="4"/>
      <c r="I633" s="4"/>
      <c r="J633" s="4"/>
    </row>
    <row r="634" spans="1:10" s="26" customFormat="1" x14ac:dyDescent="0.2">
      <c r="A634" s="1"/>
      <c r="B634" s="1"/>
      <c r="C634" s="1"/>
      <c r="D634" s="1"/>
      <c r="E634" s="1"/>
      <c r="F634" s="1"/>
      <c r="G634" s="4"/>
      <c r="H634" s="4"/>
      <c r="I634" s="4"/>
      <c r="J634" s="4"/>
    </row>
    <row r="635" spans="1:10" s="26" customFormat="1" x14ac:dyDescent="0.2">
      <c r="A635" s="1"/>
      <c r="B635" s="1"/>
      <c r="C635" s="1"/>
      <c r="D635" s="1"/>
      <c r="E635" s="1"/>
      <c r="F635" s="1"/>
      <c r="G635" s="4"/>
      <c r="H635" s="4"/>
      <c r="I635" s="4"/>
      <c r="J635" s="4"/>
    </row>
    <row r="636" spans="1:10" s="26" customFormat="1" x14ac:dyDescent="0.2">
      <c r="A636" s="1"/>
      <c r="B636" s="1"/>
      <c r="C636" s="1"/>
      <c r="D636" s="1"/>
      <c r="E636" s="1"/>
      <c r="F636" s="1"/>
      <c r="G636" s="4"/>
      <c r="H636" s="4"/>
      <c r="I636" s="4"/>
      <c r="J636" s="4"/>
    </row>
    <row r="637" spans="1:10" s="26" customFormat="1" x14ac:dyDescent="0.2">
      <c r="A637" s="1"/>
      <c r="B637" s="1"/>
      <c r="C637" s="1"/>
      <c r="D637" s="1"/>
      <c r="E637" s="1"/>
      <c r="F637" s="1"/>
      <c r="G637" s="4"/>
      <c r="H637" s="4"/>
      <c r="I637" s="4"/>
      <c r="J637" s="4"/>
    </row>
    <row r="638" spans="1:10" s="26" customFormat="1" x14ac:dyDescent="0.2">
      <c r="A638" s="1"/>
      <c r="B638" s="1"/>
      <c r="C638" s="1"/>
      <c r="D638" s="1"/>
      <c r="E638" s="1"/>
      <c r="F638" s="1"/>
      <c r="G638" s="4"/>
      <c r="H638" s="4"/>
      <c r="I638" s="4"/>
      <c r="J638" s="4"/>
    </row>
    <row r="639" spans="1:10" s="26" customFormat="1" x14ac:dyDescent="0.2">
      <c r="A639" s="1"/>
      <c r="B639" s="1"/>
      <c r="C639" s="1"/>
      <c r="D639" s="1"/>
      <c r="E639" s="1"/>
      <c r="F639" s="1"/>
      <c r="G639" s="4"/>
      <c r="H639" s="4"/>
      <c r="I639" s="4"/>
      <c r="J639" s="4"/>
    </row>
    <row r="640" spans="1:10" s="26" customFormat="1" x14ac:dyDescent="0.2">
      <c r="A640" s="1"/>
      <c r="B640" s="1"/>
      <c r="C640" s="1"/>
      <c r="D640" s="1"/>
      <c r="E640" s="1"/>
      <c r="F640" s="1"/>
      <c r="G640" s="4"/>
      <c r="H640" s="4"/>
      <c r="I640" s="4"/>
      <c r="J640" s="4"/>
    </row>
    <row r="641" spans="1:10" s="26" customFormat="1" x14ac:dyDescent="0.2">
      <c r="A641" s="1"/>
      <c r="B641" s="1"/>
      <c r="C641" s="1"/>
      <c r="D641" s="1"/>
      <c r="E641" s="1"/>
      <c r="F641" s="1"/>
      <c r="G641" s="4"/>
      <c r="H641" s="4"/>
      <c r="I641" s="4"/>
      <c r="J641" s="4"/>
    </row>
    <row r="642" spans="1:10" s="26" customFormat="1" x14ac:dyDescent="0.2">
      <c r="A642" s="1"/>
      <c r="B642" s="1"/>
      <c r="C642" s="1"/>
      <c r="D642" s="1"/>
      <c r="E642" s="1"/>
      <c r="F642" s="1"/>
      <c r="G642" s="4"/>
      <c r="H642" s="4"/>
      <c r="I642" s="4"/>
      <c r="J642" s="4"/>
    </row>
    <row r="643" spans="1:10" s="26" customFormat="1" x14ac:dyDescent="0.2">
      <c r="A643" s="1"/>
      <c r="B643" s="1"/>
      <c r="C643" s="1"/>
      <c r="D643" s="1"/>
      <c r="E643" s="1"/>
      <c r="F643" s="1"/>
      <c r="G643" s="4"/>
      <c r="H643" s="4"/>
      <c r="I643" s="4"/>
      <c r="J643" s="4"/>
    </row>
    <row r="644" spans="1:10" s="26" customFormat="1" x14ac:dyDescent="0.2">
      <c r="A644" s="1"/>
      <c r="B644" s="1"/>
      <c r="C644" s="1"/>
      <c r="D644" s="1"/>
      <c r="E644" s="1"/>
      <c r="F644" s="1"/>
      <c r="G644" s="4"/>
      <c r="H644" s="4"/>
      <c r="I644" s="4"/>
      <c r="J644" s="4"/>
    </row>
    <row r="645" spans="1:10" s="26" customFormat="1" x14ac:dyDescent="0.2">
      <c r="A645" s="1"/>
      <c r="B645" s="1"/>
      <c r="C645" s="1"/>
      <c r="D645" s="1"/>
      <c r="E645" s="1"/>
      <c r="F645" s="1"/>
      <c r="G645" s="4"/>
      <c r="H645" s="4"/>
      <c r="I645" s="4"/>
      <c r="J645" s="4"/>
    </row>
    <row r="646" spans="1:10" s="26" customFormat="1" x14ac:dyDescent="0.2">
      <c r="A646" s="1"/>
      <c r="B646" s="1"/>
      <c r="C646" s="1"/>
      <c r="D646" s="1"/>
      <c r="E646" s="1"/>
      <c r="F646" s="1"/>
      <c r="G646" s="4"/>
      <c r="H646" s="4"/>
      <c r="I646" s="4"/>
      <c r="J646" s="4"/>
    </row>
    <row r="647" spans="1:10" s="26" customFormat="1" x14ac:dyDescent="0.2">
      <c r="A647" s="1"/>
      <c r="B647" s="1"/>
      <c r="C647" s="1"/>
      <c r="D647" s="1"/>
      <c r="E647" s="1"/>
      <c r="F647" s="1"/>
      <c r="G647" s="4"/>
      <c r="H647" s="4"/>
      <c r="I647" s="4"/>
      <c r="J647" s="4"/>
    </row>
    <row r="648" spans="1:10" s="26" customFormat="1" x14ac:dyDescent="0.2">
      <c r="A648" s="1"/>
      <c r="B648" s="1"/>
      <c r="C648" s="1"/>
      <c r="D648" s="1"/>
      <c r="E648" s="1"/>
      <c r="F648" s="1"/>
      <c r="G648" s="4"/>
      <c r="H648" s="4"/>
      <c r="I648" s="4"/>
      <c r="J648" s="4"/>
    </row>
    <row r="649" spans="1:10" s="26" customFormat="1" x14ac:dyDescent="0.2">
      <c r="A649" s="1"/>
      <c r="B649" s="1"/>
      <c r="C649" s="1"/>
      <c r="D649" s="1"/>
      <c r="E649" s="1"/>
      <c r="F649" s="1"/>
      <c r="G649" s="4"/>
      <c r="H649" s="4"/>
      <c r="I649" s="4"/>
      <c r="J649" s="4"/>
    </row>
    <row r="650" spans="1:10" s="26" customFormat="1" x14ac:dyDescent="0.2">
      <c r="A650" s="1"/>
      <c r="B650" s="1"/>
      <c r="C650" s="1"/>
      <c r="D650" s="1"/>
      <c r="E650" s="1"/>
      <c r="F650" s="1"/>
      <c r="G650" s="4"/>
      <c r="H650" s="4"/>
      <c r="I650" s="4"/>
      <c r="J650" s="4"/>
    </row>
    <row r="651" spans="1:10" s="26" customFormat="1" x14ac:dyDescent="0.2">
      <c r="A651" s="1"/>
      <c r="B651" s="1"/>
      <c r="C651" s="1"/>
      <c r="D651" s="1"/>
      <c r="E651" s="1"/>
      <c r="F651" s="1"/>
      <c r="G651" s="4"/>
      <c r="H651" s="4"/>
      <c r="I651" s="4"/>
      <c r="J651" s="4"/>
    </row>
    <row r="652" spans="1:10" s="26" customFormat="1" x14ac:dyDescent="0.2">
      <c r="A652" s="1"/>
      <c r="B652" s="1"/>
      <c r="C652" s="1"/>
      <c r="D652" s="1"/>
      <c r="E652" s="1"/>
      <c r="F652" s="1"/>
      <c r="G652" s="4"/>
      <c r="H652" s="4"/>
      <c r="I652" s="4"/>
      <c r="J652" s="4"/>
    </row>
    <row r="653" spans="1:10" s="26" customFormat="1" x14ac:dyDescent="0.2">
      <c r="A653" s="1"/>
      <c r="B653" s="1"/>
      <c r="C653" s="1"/>
      <c r="D653" s="1"/>
      <c r="E653" s="1"/>
      <c r="F653" s="1"/>
      <c r="G653" s="4"/>
      <c r="H653" s="4"/>
      <c r="I653" s="4"/>
      <c r="J653" s="4"/>
    </row>
    <row r="654" spans="1:10" s="26" customFormat="1" x14ac:dyDescent="0.2">
      <c r="A654" s="1"/>
      <c r="B654" s="1"/>
      <c r="C654" s="1"/>
      <c r="D654" s="1"/>
      <c r="E654" s="1"/>
      <c r="F654" s="1"/>
      <c r="G654" s="4"/>
      <c r="H654" s="4"/>
      <c r="I654" s="4"/>
      <c r="J654" s="4"/>
    </row>
    <row r="655" spans="1:10" s="26" customFormat="1" x14ac:dyDescent="0.2">
      <c r="A655" s="1"/>
      <c r="B655" s="1"/>
      <c r="C655" s="1"/>
      <c r="D655" s="1"/>
      <c r="E655" s="1"/>
      <c r="F655" s="1"/>
      <c r="G655" s="4"/>
      <c r="H655" s="4"/>
      <c r="I655" s="4"/>
      <c r="J655" s="4"/>
    </row>
    <row r="656" spans="1:10" s="26" customFormat="1" x14ac:dyDescent="0.2">
      <c r="A656" s="1"/>
      <c r="B656" s="1"/>
      <c r="C656" s="1"/>
      <c r="D656" s="1"/>
      <c r="E656" s="1"/>
      <c r="F656" s="1"/>
      <c r="G656" s="4"/>
      <c r="H656" s="4"/>
      <c r="I656" s="4"/>
      <c r="J656" s="4"/>
    </row>
    <row r="657" spans="1:10" s="26" customFormat="1" x14ac:dyDescent="0.2">
      <c r="A657" s="1"/>
      <c r="B657" s="1"/>
      <c r="C657" s="1"/>
      <c r="D657" s="1"/>
      <c r="E657" s="1"/>
      <c r="F657" s="1"/>
      <c r="G657" s="4"/>
      <c r="H657" s="4"/>
      <c r="I657" s="4"/>
      <c r="J657" s="4"/>
    </row>
    <row r="658" spans="1:10" s="26" customFormat="1" x14ac:dyDescent="0.2">
      <c r="A658" s="1"/>
      <c r="B658" s="1"/>
      <c r="C658" s="1"/>
      <c r="D658" s="1"/>
      <c r="E658" s="1"/>
      <c r="F658" s="1"/>
      <c r="G658" s="4"/>
      <c r="H658" s="4"/>
      <c r="I658" s="4"/>
      <c r="J658" s="4"/>
    </row>
    <row r="659" spans="1:10" s="26" customFormat="1" x14ac:dyDescent="0.2">
      <c r="A659" s="1"/>
      <c r="B659" s="1"/>
      <c r="C659" s="1"/>
      <c r="D659" s="1"/>
      <c r="E659" s="1"/>
      <c r="F659" s="1"/>
      <c r="G659" s="4"/>
      <c r="H659" s="4"/>
      <c r="I659" s="4"/>
      <c r="J659" s="4"/>
    </row>
    <row r="660" spans="1:10" s="26" customFormat="1" x14ac:dyDescent="0.2">
      <c r="A660" s="1"/>
      <c r="B660" s="1"/>
      <c r="C660" s="1"/>
      <c r="D660" s="1"/>
      <c r="E660" s="1"/>
      <c r="F660" s="1"/>
      <c r="G660" s="4"/>
      <c r="H660" s="4"/>
      <c r="I660" s="4"/>
      <c r="J660" s="4"/>
    </row>
    <row r="661" spans="1:10" s="26" customFormat="1" x14ac:dyDescent="0.2">
      <c r="A661" s="1"/>
      <c r="B661" s="1"/>
      <c r="C661" s="1"/>
      <c r="D661" s="1"/>
      <c r="E661" s="1"/>
      <c r="F661" s="1"/>
      <c r="G661" s="4"/>
      <c r="H661" s="4"/>
      <c r="I661" s="4"/>
      <c r="J661" s="4"/>
    </row>
    <row r="662" spans="1:10" s="26" customFormat="1" x14ac:dyDescent="0.2">
      <c r="A662" s="1"/>
      <c r="B662" s="1"/>
      <c r="C662" s="1"/>
      <c r="D662" s="1"/>
      <c r="E662" s="1"/>
      <c r="F662" s="1"/>
      <c r="G662" s="4"/>
      <c r="H662" s="4"/>
      <c r="I662" s="4"/>
      <c r="J662" s="4"/>
    </row>
    <row r="663" spans="1:10" s="26" customFormat="1" x14ac:dyDescent="0.2">
      <c r="A663" s="1"/>
      <c r="B663" s="1"/>
      <c r="C663" s="1"/>
      <c r="D663" s="1"/>
      <c r="E663" s="1"/>
      <c r="F663" s="1"/>
      <c r="G663" s="4"/>
      <c r="H663" s="4"/>
      <c r="I663" s="4"/>
      <c r="J663" s="4"/>
    </row>
    <row r="664" spans="1:10" s="26" customFormat="1" x14ac:dyDescent="0.2">
      <c r="A664" s="1"/>
      <c r="B664" s="1"/>
      <c r="C664" s="1"/>
      <c r="D664" s="1"/>
      <c r="E664" s="1"/>
      <c r="F664" s="1"/>
      <c r="G664" s="4"/>
      <c r="H664" s="4"/>
      <c r="I664" s="4"/>
      <c r="J664" s="4"/>
    </row>
    <row r="665" spans="1:10" s="26" customFormat="1" x14ac:dyDescent="0.2">
      <c r="A665" s="1"/>
      <c r="B665" s="1"/>
      <c r="C665" s="1"/>
      <c r="D665" s="1"/>
      <c r="E665" s="1"/>
      <c r="F665" s="1"/>
      <c r="G665" s="4"/>
      <c r="H665" s="4"/>
      <c r="I665" s="4"/>
      <c r="J665" s="4"/>
    </row>
    <row r="666" spans="1:10" s="26" customFormat="1" x14ac:dyDescent="0.2">
      <c r="A666" s="1"/>
      <c r="B666" s="1"/>
      <c r="C666" s="1"/>
      <c r="D666" s="1"/>
      <c r="E666" s="1"/>
      <c r="F666" s="1"/>
      <c r="G666" s="4"/>
      <c r="H666" s="4"/>
      <c r="I666" s="4"/>
      <c r="J666" s="4"/>
    </row>
    <row r="667" spans="1:10" s="26" customFormat="1" x14ac:dyDescent="0.2">
      <c r="A667" s="1"/>
      <c r="B667" s="1"/>
      <c r="C667" s="1"/>
      <c r="D667" s="1"/>
      <c r="E667" s="1"/>
      <c r="F667" s="1"/>
      <c r="G667" s="4"/>
      <c r="H667" s="4"/>
      <c r="I667" s="4"/>
      <c r="J667" s="4"/>
    </row>
    <row r="668" spans="1:10" s="26" customFormat="1" x14ac:dyDescent="0.2">
      <c r="A668" s="1"/>
      <c r="B668" s="1"/>
      <c r="C668" s="1"/>
      <c r="D668" s="1"/>
      <c r="E668" s="1"/>
      <c r="F668" s="1"/>
      <c r="G668" s="4"/>
      <c r="H668" s="4"/>
      <c r="I668" s="4"/>
      <c r="J668" s="4"/>
    </row>
    <row r="669" spans="1:10" s="26" customFormat="1" x14ac:dyDescent="0.2">
      <c r="A669" s="1"/>
      <c r="B669" s="1"/>
      <c r="C669" s="1"/>
      <c r="D669" s="1"/>
      <c r="E669" s="1"/>
      <c r="F669" s="1"/>
      <c r="G669" s="4"/>
      <c r="H669" s="4"/>
      <c r="I669" s="4"/>
      <c r="J669" s="4"/>
    </row>
    <row r="670" spans="1:10" s="26" customFormat="1" x14ac:dyDescent="0.2">
      <c r="A670" s="1"/>
      <c r="B670" s="1"/>
      <c r="C670" s="1"/>
      <c r="D670" s="1"/>
      <c r="E670" s="1"/>
      <c r="F670" s="1"/>
      <c r="G670" s="4"/>
      <c r="H670" s="4"/>
      <c r="I670" s="4"/>
      <c r="J670" s="4"/>
    </row>
    <row r="671" spans="1:10" s="26" customFormat="1" x14ac:dyDescent="0.2">
      <c r="A671" s="1"/>
      <c r="B671" s="1"/>
      <c r="C671" s="1"/>
      <c r="D671" s="1"/>
      <c r="E671" s="1"/>
      <c r="F671" s="1"/>
      <c r="G671" s="4"/>
      <c r="H671" s="4"/>
      <c r="I671" s="4"/>
      <c r="J671" s="4"/>
    </row>
    <row r="672" spans="1:10" s="26" customFormat="1" x14ac:dyDescent="0.2">
      <c r="A672" s="1"/>
      <c r="B672" s="1"/>
      <c r="C672" s="1"/>
      <c r="D672" s="1"/>
      <c r="E672" s="1"/>
      <c r="F672" s="1"/>
      <c r="G672" s="4"/>
      <c r="H672" s="4"/>
      <c r="I672" s="4"/>
      <c r="J672" s="4"/>
    </row>
    <row r="673" spans="1:10" s="26" customFormat="1" x14ac:dyDescent="0.2">
      <c r="A673" s="1"/>
      <c r="B673" s="1"/>
      <c r="C673" s="1"/>
      <c r="D673" s="1"/>
      <c r="E673" s="1"/>
      <c r="F673" s="1"/>
      <c r="G673" s="4"/>
      <c r="H673" s="4"/>
      <c r="I673" s="4"/>
      <c r="J673" s="4"/>
    </row>
    <row r="674" spans="1:10" s="26" customFormat="1" x14ac:dyDescent="0.2">
      <c r="A674" s="1"/>
      <c r="B674" s="1"/>
      <c r="C674" s="1"/>
      <c r="D674" s="1"/>
      <c r="E674" s="1"/>
      <c r="F674" s="1"/>
      <c r="G674" s="4"/>
      <c r="H674" s="4"/>
      <c r="I674" s="4"/>
      <c r="J674" s="4"/>
    </row>
    <row r="675" spans="1:10" s="26" customFormat="1" x14ac:dyDescent="0.2">
      <c r="A675" s="1"/>
      <c r="B675" s="1"/>
      <c r="C675" s="1"/>
      <c r="D675" s="1"/>
      <c r="E675" s="1"/>
      <c r="F675" s="1"/>
      <c r="G675" s="4"/>
      <c r="H675" s="4"/>
      <c r="I675" s="4"/>
      <c r="J675" s="4"/>
    </row>
    <row r="676" spans="1:10" s="26" customFormat="1" x14ac:dyDescent="0.2">
      <c r="A676" s="1"/>
      <c r="B676" s="1"/>
      <c r="C676" s="1"/>
      <c r="D676" s="1"/>
      <c r="E676" s="1"/>
      <c r="F676" s="1"/>
      <c r="G676" s="4"/>
      <c r="H676" s="4"/>
      <c r="I676" s="4"/>
      <c r="J676" s="4"/>
    </row>
    <row r="677" spans="1:10" s="26" customFormat="1" x14ac:dyDescent="0.2">
      <c r="A677" s="1"/>
      <c r="B677" s="1"/>
      <c r="C677" s="1"/>
      <c r="D677" s="1"/>
      <c r="E677" s="1"/>
      <c r="F677" s="1"/>
      <c r="G677" s="4"/>
      <c r="H677" s="4"/>
      <c r="I677" s="4"/>
      <c r="J677" s="4"/>
    </row>
    <row r="678" spans="1:10" s="26" customFormat="1" x14ac:dyDescent="0.2">
      <c r="A678" s="1"/>
      <c r="B678" s="1"/>
      <c r="C678" s="1"/>
      <c r="D678" s="1"/>
      <c r="E678" s="1"/>
      <c r="F678" s="1"/>
      <c r="G678" s="4"/>
      <c r="H678" s="4"/>
      <c r="I678" s="4"/>
      <c r="J678" s="4"/>
    </row>
    <row r="679" spans="1:10" s="26" customFormat="1" x14ac:dyDescent="0.2">
      <c r="A679" s="1"/>
      <c r="B679" s="1"/>
      <c r="C679" s="1"/>
      <c r="D679" s="1"/>
      <c r="E679" s="1"/>
      <c r="F679" s="1"/>
      <c r="G679" s="4"/>
      <c r="H679" s="4"/>
      <c r="I679" s="4"/>
      <c r="J679" s="4"/>
    </row>
  </sheetData>
  <mergeCells count="10">
    <mergeCell ref="H1:J1"/>
    <mergeCell ref="A5:A7"/>
    <mergeCell ref="H2:J2"/>
    <mergeCell ref="A3:J3"/>
    <mergeCell ref="G5:G7"/>
    <mergeCell ref="H5:H7"/>
    <mergeCell ref="I5:I7"/>
    <mergeCell ref="J5:J7"/>
    <mergeCell ref="B5:F5"/>
    <mergeCell ref="B6:F6"/>
  </mergeCells>
  <pageMargins left="0.98425196850393704" right="0" top="0" bottom="0" header="0" footer="0"/>
  <pageSetup paperSize="9" scale="86" orientation="portrait" r:id="rId1"/>
  <headerFooter alignWithMargins="0"/>
  <rowBreaks count="1" manualBreakCount="1">
    <brk id="5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КЦСР </vt:lpstr>
      <vt:lpstr>прил 10 2014-2016г 2 чтен рабта</vt:lpstr>
      <vt:lpstr>Прил 8 (2014)</vt:lpstr>
      <vt:lpstr>прил 10 2014 </vt:lpstr>
      <vt:lpstr>Прил 9(2015-2016)</vt:lpstr>
      <vt:lpstr>прил 11 2015-2016</vt:lpstr>
      <vt:lpstr>'прил 10 2014 '!Заголовки_для_печати</vt:lpstr>
      <vt:lpstr>'прил 10 2014-2016г 2 чтен рабта'!Заголовки_для_печати</vt:lpstr>
      <vt:lpstr>'прил 11 2015-2016'!Заголовки_для_печати</vt:lpstr>
      <vt:lpstr>'Прил 8 (2014)'!Заголовки_для_печати</vt:lpstr>
      <vt:lpstr>'Прил 9(2015-2016)'!Заголовки_для_печати</vt:lpstr>
      <vt:lpstr>'КЦСР '!Область_печати</vt:lpstr>
      <vt:lpstr>'прил 10 2014 '!Область_печати</vt:lpstr>
      <vt:lpstr>'прил 10 2014-2016г 2 чтен рабта'!Область_печати</vt:lpstr>
      <vt:lpstr>'Прил 8 (2014)'!Область_печати</vt:lpstr>
      <vt:lpstr>'Прил 9(2015-2016)'!Область_печати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2013-12-15T03:54:49Z</cp:lastPrinted>
  <dcterms:created xsi:type="dcterms:W3CDTF">2013-11-14T06:17:57Z</dcterms:created>
  <dcterms:modified xsi:type="dcterms:W3CDTF">2013-12-27T06:42:23Z</dcterms:modified>
</cp:coreProperties>
</file>