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7 (2013)" sheetId="1" r:id="rId1"/>
  </sheets>
  <externalReferences>
    <externalReference r:id="rId4"/>
  </externalReferences>
  <definedNames>
    <definedName name="В11">#REF!</definedName>
    <definedName name="_xlnm.Print_Titles" localSheetId="0">'Приложение 17 (2013)'!$11:$12</definedName>
    <definedName name="_xlnm.Print_Area" localSheetId="0">'Приложение 17 (2013)'!$C$2:$O$27</definedName>
  </definedNames>
  <calcPr fullCalcOnLoad="1"/>
</workbook>
</file>

<file path=xl/sharedStrings.xml><?xml version="1.0" encoding="utf-8"?>
<sst xmlns="http://schemas.openxmlformats.org/spreadsheetml/2006/main" count="50" uniqueCount="49">
  <si>
    <t>Всего</t>
  </si>
  <si>
    <t>Теньгинское</t>
  </si>
  <si>
    <t>Куладинское</t>
  </si>
  <si>
    <t>Каракольское</t>
  </si>
  <si>
    <t>Нижне-Талдинское</t>
  </si>
  <si>
    <t>Хабаровское</t>
  </si>
  <si>
    <t>Купчегеньское</t>
  </si>
  <si>
    <t>Ининское</t>
  </si>
  <si>
    <t>1.1.</t>
  </si>
  <si>
    <t>2.1.</t>
  </si>
  <si>
    <t>(тыс.руб)</t>
  </si>
  <si>
    <t>Елинское</t>
  </si>
  <si>
    <t>Шашикманское</t>
  </si>
  <si>
    <t>Онгудайское</t>
  </si>
  <si>
    <t>А</t>
  </si>
  <si>
    <t>Б</t>
  </si>
  <si>
    <t>1</t>
  </si>
  <si>
    <t>Дотации на выравнивание бюджетной обеспеченности поселений</t>
  </si>
  <si>
    <t>1.4.</t>
  </si>
  <si>
    <t xml:space="preserve">Субсидии на капитальный и текущий ремонт объектов социально- культурной сферы </t>
  </si>
  <si>
    <t>Субвенции на осуществление  первичного  воинского учета на территориях, где отсутствуют военные комиссариаты</t>
  </si>
  <si>
    <t>2</t>
  </si>
  <si>
    <t>Дотация на выравнивание уровня бюджетной обеспеченности  из районного фонда  финансовой поддержки  поселений</t>
  </si>
  <si>
    <t>3</t>
  </si>
  <si>
    <t>Итого межбюджетные трансферты бюджетам муниципальных образований</t>
  </si>
  <si>
    <t xml:space="preserve"> РАСПРЕДЕЛЕНИЕ  МЕЖБЮДЖЕТНЫХ ТРАНСФЕРТОВ  БЮДЖЕТАМ СЕЛЬСКИХ ПОСЕЛЕНИЙ ИЗ БЮДЖЕТА МУНИЦИПАЛЬНОГО ОБРАЗОВАНИЯ "ОНГУДАЙСКИЙ РАЙОН" </t>
  </si>
  <si>
    <t>Наименования сельских поселений муниципального образования "Онгудайский район"</t>
  </si>
  <si>
    <t>Наименования межбюджетных трансфертов</t>
  </si>
  <si>
    <t xml:space="preserve">   на  2013 год</t>
  </si>
  <si>
    <t xml:space="preserve">Региональный фонд финансовой поддержки  поселений </t>
  </si>
  <si>
    <t xml:space="preserve">Региональный фонд компенсации </t>
  </si>
  <si>
    <t>4</t>
  </si>
  <si>
    <t>3.1.</t>
  </si>
  <si>
    <t>Межбюджетные трансферты бюджетам сельских поселений  из бюджета муниципального района</t>
  </si>
  <si>
    <t xml:space="preserve">Прочие межбюджетные трансферты общего характера. 
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</si>
  <si>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</si>
  <si>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4.1.</t>
  </si>
  <si>
    <t>4.2.</t>
  </si>
  <si>
    <t>На реализацию дополнительных мероприятий, направленных на снижение  напряженности  на рынке труда</t>
  </si>
  <si>
    <t>4.3.</t>
  </si>
  <si>
    <t>На осуществление части полномочий по решению вопросов местного значения в соответствии с заключенными соглашениями</t>
  </si>
  <si>
    <t>4.4.</t>
  </si>
  <si>
    <t>4.5.</t>
  </si>
  <si>
    <t>4.6.</t>
  </si>
  <si>
    <t>РЦП "Развитие транспортной инфраструктуры Республики Алтай  на 2011-2015 годы"</t>
  </si>
  <si>
    <t>РЦП Жилище на 2011-2015г" п/прогр Стимулирование развития жилстр-ва на терр РА,</t>
  </si>
  <si>
    <t>РЦП "Энергосбережение и повышение  энерг.эффект. РА на 2010-2015 годы"  подпрогр. Подготовка к отопительному  сезону объектов жкх</t>
  </si>
  <si>
    <t xml:space="preserve"> Приложение 17</t>
  </si>
  <si>
    <t>к решению "О бюджете муниципального образования "Онгудайский район" на 2013 год и на плановый период  2014 и 2015 годы" ( в ред реш сессии от 15.03.2013г №39-1, от 13.06.2013г № 41-2, от22.10.2013г № 2-9, от 27.12.2013г №4-2)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</si>
</sst>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-* #,##0.0_р_._-;\-* #,##0.0_р_._-;_-* &quot;-&quot;??_р_._-;_-@_-"/>
    <numFmt numFmtId="183" formatCode="_-* #,##0_р_._-;\-* #,##0_р_._-;_-* &quot;-&quot;??_р_._-;_-@_-"/>
    <numFmt numFmtId="184" formatCode="0.0000"/>
    <numFmt numFmtId="185" formatCode="#,##0.000"/>
    <numFmt numFmtId="186" formatCode="#,##0.0"/>
    <numFmt numFmtId="187" formatCode="#,##0.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"/>
    <numFmt numFmtId="194" formatCode="0.0000000"/>
    <numFmt numFmtId="195" formatCode="_-* #,##0_р_._-;\-* #,##0_р_._-;_-* &quot;-&quot;?_р_._-;_-@_-"/>
    <numFmt numFmtId="196" formatCode="_-* #,##0.0_р_._-;\-* #,##0.0_р_._-;_-* &quot;-&quot;?_р_._-;_-@_-"/>
    <numFmt numFmtId="197" formatCode="_-* #,##0.000_р_._-;\-* #,##0.000_р_._-;_-* &quot;-&quot;???_р_._-;_-@_-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3" fillId="24" borderId="10" xfId="57" applyFont="1" applyFill="1" applyBorder="1">
      <alignment/>
      <protection/>
    </xf>
    <xf numFmtId="0" fontId="23" fillId="24" borderId="11" xfId="57" applyFont="1" applyFill="1" applyBorder="1">
      <alignment/>
      <protection/>
    </xf>
    <xf numFmtId="182" fontId="23" fillId="24" borderId="0" xfId="57" applyNumberFormat="1" applyFont="1" applyFill="1" applyBorder="1">
      <alignment/>
      <protection/>
    </xf>
    <xf numFmtId="0" fontId="23" fillId="24" borderId="0" xfId="57" applyFont="1" applyFill="1" applyBorder="1">
      <alignment/>
      <protection/>
    </xf>
    <xf numFmtId="0" fontId="23" fillId="24" borderId="12" xfId="57" applyFont="1" applyFill="1" applyBorder="1">
      <alignment/>
      <protection/>
    </xf>
    <xf numFmtId="181" fontId="23" fillId="24" borderId="0" xfId="57" applyNumberFormat="1" applyFont="1" applyFill="1" applyBorder="1">
      <alignment/>
      <protection/>
    </xf>
    <xf numFmtId="0" fontId="24" fillId="25" borderId="0" xfId="56" applyFont="1" applyFill="1" applyAlignment="1">
      <alignment vertical="center"/>
      <protection/>
    </xf>
    <xf numFmtId="49" fontId="24" fillId="24" borderId="13" xfId="57" applyNumberFormat="1" applyFont="1" applyFill="1" applyBorder="1" applyAlignment="1">
      <alignment horizontal="center" vertical="center"/>
      <protection/>
    </xf>
    <xf numFmtId="0" fontId="24" fillId="24" borderId="13" xfId="57" applyFont="1" applyFill="1" applyBorder="1" applyAlignment="1">
      <alignment horizontal="justify" vertical="center" wrapText="1"/>
      <protection/>
    </xf>
    <xf numFmtId="43" fontId="24" fillId="24" borderId="13" xfId="57" applyNumberFormat="1" applyFont="1" applyFill="1" applyBorder="1" applyAlignment="1">
      <alignment horizontal="center" vertical="center" wrapText="1"/>
      <protection/>
    </xf>
    <xf numFmtId="43" fontId="24" fillId="24" borderId="13" xfId="72" applyNumberFormat="1" applyFont="1" applyFill="1" applyBorder="1" applyAlignment="1" applyProtection="1">
      <alignment vertical="center" wrapText="1"/>
      <protection locked="0"/>
    </xf>
    <xf numFmtId="49" fontId="24" fillId="25" borderId="13" xfId="56" applyNumberFormat="1" applyFont="1" applyFill="1" applyBorder="1" applyAlignment="1">
      <alignment vertical="center"/>
      <protection/>
    </xf>
    <xf numFmtId="0" fontId="24" fillId="25" borderId="13" xfId="56" applyFont="1" applyFill="1" applyBorder="1" applyAlignment="1">
      <alignment horizontal="justify" vertical="center"/>
      <protection/>
    </xf>
    <xf numFmtId="43" fontId="24" fillId="25" borderId="13" xfId="56" applyNumberFormat="1" applyFont="1" applyFill="1" applyBorder="1" applyAlignment="1">
      <alignment horizontal="center" vertical="center"/>
      <protection/>
    </xf>
    <xf numFmtId="1" fontId="23" fillId="0" borderId="13" xfId="57" applyNumberFormat="1" applyFont="1" applyFill="1" applyBorder="1" applyAlignment="1" applyProtection="1">
      <alignment horizontal="justify" vertical="center" wrapText="1"/>
      <protection locked="0"/>
    </xf>
    <xf numFmtId="1" fontId="24" fillId="24" borderId="13" xfId="57" applyNumberFormat="1" applyFont="1" applyFill="1" applyBorder="1" applyAlignment="1" applyProtection="1">
      <alignment horizontal="justify" vertical="center"/>
      <protection locked="0"/>
    </xf>
    <xf numFmtId="43" fontId="24" fillId="24" borderId="13" xfId="57" applyNumberFormat="1" applyFont="1" applyFill="1" applyBorder="1" applyAlignment="1" applyProtection="1">
      <alignment horizontal="center" vertical="center"/>
      <protection locked="0"/>
    </xf>
    <xf numFmtId="0" fontId="23" fillId="0" borderId="13" xfId="57" applyFont="1" applyFill="1" applyBorder="1" applyAlignment="1">
      <alignment horizontal="justify" vertical="center" wrapText="1"/>
      <protection/>
    </xf>
    <xf numFmtId="0" fontId="23" fillId="0" borderId="0" xfId="57" applyFont="1" applyFill="1" applyBorder="1">
      <alignment/>
      <protection/>
    </xf>
    <xf numFmtId="49" fontId="23" fillId="0" borderId="0" xfId="57" applyNumberFormat="1" applyFont="1" applyFill="1" applyBorder="1" applyAlignment="1">
      <alignment horizontal="center" vertical="center"/>
      <protection/>
    </xf>
    <xf numFmtId="180" fontId="23" fillId="0" borderId="0" xfId="57" applyNumberFormat="1" applyFont="1" applyFill="1" applyBorder="1">
      <alignment/>
      <protection/>
    </xf>
    <xf numFmtId="0" fontId="23" fillId="0" borderId="0" xfId="57" applyFont="1" applyFill="1" applyBorder="1" applyAlignment="1">
      <alignment/>
      <protection/>
    </xf>
    <xf numFmtId="0" fontId="23" fillId="0" borderId="0" xfId="58" applyFont="1" applyAlignment="1">
      <alignment horizontal="left" vertical="center"/>
      <protection/>
    </xf>
    <xf numFmtId="0" fontId="23" fillId="0" borderId="0" xfId="59" applyFont="1" applyAlignment="1">
      <alignment wrapText="1"/>
      <protection/>
    </xf>
    <xf numFmtId="0" fontId="24" fillId="0" borderId="0" xfId="56" applyFont="1" applyFill="1" applyBorder="1" applyAlignment="1">
      <alignment horizontal="center" vertical="top" wrapText="1"/>
      <protection/>
    </xf>
    <xf numFmtId="0" fontId="24" fillId="0" borderId="0" xfId="56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wrapText="1"/>
    </xf>
    <xf numFmtId="0" fontId="24" fillId="0" borderId="0" xfId="56" applyFont="1" applyFill="1" applyBorder="1" applyAlignment="1">
      <alignment horizontal="center" vertical="top"/>
      <protection/>
    </xf>
    <xf numFmtId="0" fontId="24" fillId="0" borderId="0" xfId="57" applyFont="1" applyFill="1" applyBorder="1" applyAlignment="1">
      <alignment/>
      <protection/>
    </xf>
    <xf numFmtId="180" fontId="24" fillId="0" borderId="0" xfId="57" applyNumberFormat="1" applyFont="1" applyFill="1" applyBorder="1" applyAlignment="1">
      <alignment/>
      <protection/>
    </xf>
    <xf numFmtId="0" fontId="23" fillId="0" borderId="0" xfId="56" applyFont="1">
      <alignment/>
      <protection/>
    </xf>
    <xf numFmtId="49" fontId="23" fillId="0" borderId="13" xfId="56" applyNumberFormat="1" applyFont="1" applyBorder="1">
      <alignment/>
      <protection/>
    </xf>
    <xf numFmtId="49" fontId="24" fillId="0" borderId="13" xfId="56" applyNumberFormat="1" applyFont="1" applyBorder="1">
      <alignment/>
      <protection/>
    </xf>
    <xf numFmtId="0" fontId="24" fillId="0" borderId="13" xfId="56" applyFont="1" applyBorder="1" applyAlignment="1">
      <alignment horizontal="center" vertical="top"/>
      <protection/>
    </xf>
    <xf numFmtId="0" fontId="24" fillId="0" borderId="13" xfId="56" applyFont="1" applyBorder="1" applyAlignment="1">
      <alignment horizontal="justify" vertical="top"/>
      <protection/>
    </xf>
    <xf numFmtId="0" fontId="23" fillId="0" borderId="13" xfId="56" applyFont="1" applyBorder="1" applyAlignment="1">
      <alignment horizontal="center"/>
      <protection/>
    </xf>
    <xf numFmtId="0" fontId="23" fillId="0" borderId="13" xfId="56" applyFont="1" applyBorder="1">
      <alignment/>
      <protection/>
    </xf>
    <xf numFmtId="0" fontId="23" fillId="0" borderId="13" xfId="58" applyFont="1" applyBorder="1" applyAlignment="1">
      <alignment wrapText="1"/>
      <protection/>
    </xf>
    <xf numFmtId="43" fontId="24" fillId="0" borderId="13" xfId="56" applyNumberFormat="1" applyFont="1" applyBorder="1" applyAlignment="1">
      <alignment horizontal="center"/>
      <protection/>
    </xf>
    <xf numFmtId="43" fontId="23" fillId="0" borderId="13" xfId="56" applyNumberFormat="1" applyFont="1" applyBorder="1" applyAlignment="1">
      <alignment horizontal="center"/>
      <protection/>
    </xf>
    <xf numFmtId="43" fontId="23" fillId="26" borderId="13" xfId="56" applyNumberFormat="1" applyFont="1" applyFill="1" applyBorder="1" applyAlignment="1">
      <alignment horizontal="center"/>
      <protection/>
    </xf>
    <xf numFmtId="43" fontId="23" fillId="0" borderId="13" xfId="56" applyNumberFormat="1" applyFont="1" applyBorder="1">
      <alignment/>
      <protection/>
    </xf>
    <xf numFmtId="181" fontId="23" fillId="0" borderId="0" xfId="56" applyNumberFormat="1" applyFont="1">
      <alignment/>
      <protection/>
    </xf>
    <xf numFmtId="49" fontId="23" fillId="0" borderId="13" xfId="56" applyNumberFormat="1" applyFont="1" applyFill="1" applyBorder="1">
      <alignment/>
      <protection/>
    </xf>
    <xf numFmtId="0" fontId="23" fillId="0" borderId="13" xfId="56" applyFont="1" applyFill="1" applyBorder="1" applyAlignment="1">
      <alignment horizontal="justify" wrapText="1"/>
      <protection/>
    </xf>
    <xf numFmtId="43" fontId="23" fillId="0" borderId="13" xfId="56" applyNumberFormat="1" applyFont="1" applyFill="1" applyBorder="1" applyAlignment="1">
      <alignment horizontal="center"/>
      <protection/>
    </xf>
    <xf numFmtId="43" fontId="23" fillId="0" borderId="13" xfId="56" applyNumberFormat="1" applyFont="1" applyFill="1" applyBorder="1">
      <alignment/>
      <protection/>
    </xf>
    <xf numFmtId="0" fontId="23" fillId="0" borderId="13" xfId="56" applyFont="1" applyBorder="1" applyAlignment="1">
      <alignment horizontal="justify"/>
      <protection/>
    </xf>
    <xf numFmtId="0" fontId="23" fillId="0" borderId="14" xfId="57" applyFont="1" applyFill="1" applyBorder="1">
      <alignment/>
      <protection/>
    </xf>
    <xf numFmtId="0" fontId="23" fillId="0" borderId="15" xfId="57" applyFont="1" applyFill="1" applyBorder="1">
      <alignment/>
      <protection/>
    </xf>
    <xf numFmtId="0" fontId="23" fillId="0" borderId="16" xfId="57" applyFont="1" applyFill="1" applyBorder="1">
      <alignment/>
      <protection/>
    </xf>
    <xf numFmtId="0" fontId="23" fillId="0" borderId="13" xfId="56" applyFont="1" applyBorder="1" applyAlignment="1">
      <alignment horizontal="justify" wrapText="1"/>
      <protection/>
    </xf>
    <xf numFmtId="43" fontId="25" fillId="26" borderId="13" xfId="56" applyNumberFormat="1" applyFont="1" applyFill="1" applyBorder="1" applyAlignment="1">
      <alignment horizontal="center"/>
      <protection/>
    </xf>
    <xf numFmtId="1" fontId="23" fillId="0" borderId="0" xfId="56" applyNumberFormat="1" applyFont="1">
      <alignment/>
      <protection/>
    </xf>
    <xf numFmtId="0" fontId="23" fillId="0" borderId="17" xfId="57" applyFont="1" applyFill="1" applyBorder="1">
      <alignment/>
      <protection/>
    </xf>
    <xf numFmtId="0" fontId="23" fillId="0" borderId="10" xfId="57" applyFont="1" applyFill="1" applyBorder="1">
      <alignment/>
      <protection/>
    </xf>
    <xf numFmtId="0" fontId="23" fillId="0" borderId="11" xfId="57" applyFont="1" applyFill="1" applyBorder="1">
      <alignment/>
      <protection/>
    </xf>
    <xf numFmtId="49" fontId="23" fillId="0" borderId="13" xfId="57" applyNumberFormat="1" applyFont="1" applyFill="1" applyBorder="1" applyAlignment="1">
      <alignment horizontal="center" vertical="center"/>
      <protection/>
    </xf>
    <xf numFmtId="43" fontId="23" fillId="0" borderId="13" xfId="72" applyNumberFormat="1" applyFont="1" applyFill="1" applyBorder="1" applyAlignment="1" applyProtection="1">
      <alignment horizontal="center" vertical="center" wrapText="1"/>
      <protection locked="0"/>
    </xf>
    <xf numFmtId="43" fontId="23" fillId="0" borderId="13" xfId="72" applyNumberFormat="1" applyFont="1" applyFill="1" applyBorder="1" applyAlignment="1">
      <alignment horizontal="center"/>
    </xf>
    <xf numFmtId="43" fontId="23" fillId="0" borderId="13" xfId="57" applyNumberFormat="1" applyFont="1" applyFill="1" applyBorder="1">
      <alignment/>
      <protection/>
    </xf>
    <xf numFmtId="0" fontId="23" fillId="0" borderId="12" xfId="57" applyFont="1" applyFill="1" applyBorder="1">
      <alignment/>
      <protection/>
    </xf>
    <xf numFmtId="0" fontId="23" fillId="0" borderId="0" xfId="57" applyFont="1" applyFill="1">
      <alignment/>
      <protection/>
    </xf>
    <xf numFmtId="0" fontId="23" fillId="0" borderId="18" xfId="57" applyFont="1" applyFill="1" applyBorder="1" applyAlignment="1">
      <alignment horizontal="center" vertical="center"/>
      <protection/>
    </xf>
    <xf numFmtId="0" fontId="23" fillId="0" borderId="18" xfId="57" applyFont="1" applyFill="1" applyBorder="1">
      <alignment/>
      <protection/>
    </xf>
    <xf numFmtId="180" fontId="23" fillId="0" borderId="18" xfId="57" applyNumberFormat="1" applyFont="1" applyFill="1" applyBorder="1">
      <alignment/>
      <protection/>
    </xf>
    <xf numFmtId="0" fontId="24" fillId="0" borderId="13" xfId="56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left" vertical="top" wrapText="1"/>
      <protection/>
    </xf>
    <xf numFmtId="0" fontId="23" fillId="0" borderId="0" xfId="58" applyFont="1" applyAlignment="1">
      <alignment horizontal="left" vertical="top" wrapText="1"/>
      <protection/>
    </xf>
    <xf numFmtId="0" fontId="23" fillId="0" borderId="0" xfId="58" applyFont="1" applyAlignment="1">
      <alignment horizontal="left" vertical="center" wrapText="1"/>
      <protection/>
    </xf>
    <xf numFmtId="0" fontId="24" fillId="0" borderId="0" xfId="56" applyFont="1" applyFill="1" applyBorder="1" applyAlignment="1">
      <alignment horizontal="center" vertical="top" wrapText="1"/>
      <protection/>
    </xf>
    <xf numFmtId="0" fontId="23" fillId="0" borderId="0" xfId="0" applyFont="1" applyAlignment="1">
      <alignment horizontal="center" vertical="top"/>
    </xf>
    <xf numFmtId="0" fontId="24" fillId="0" borderId="0" xfId="56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wrapText="1"/>
    </xf>
    <xf numFmtId="0" fontId="24" fillId="0" borderId="13" xfId="56" applyFont="1" applyBorder="1" applyAlignment="1">
      <alignment horizontal="center" wrapText="1"/>
      <protection/>
    </xf>
    <xf numFmtId="1" fontId="24" fillId="0" borderId="13" xfId="56" applyNumberFormat="1" applyFont="1" applyBorder="1" applyAlignment="1">
      <alignment horizont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6" xfId="55"/>
    <cellStyle name="Обычный_ПР 13 фин.помощь1" xfId="56"/>
    <cellStyle name="Обычный_Прил 22,23,24" xfId="57"/>
    <cellStyle name="Обычный_Прил 5,6,8,18" xfId="58"/>
    <cellStyle name="Обычный_Прилож_МР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_Прилож_МР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7"/>
  <sheetViews>
    <sheetView tabSelected="1" view="pageBreakPreview" zoomScale="75" zoomScaleNormal="75" zoomScaleSheetLayoutView="75" zoomScalePageLayoutView="0" workbookViewId="0" topLeftCell="C1">
      <selection activeCell="G38" sqref="G38"/>
    </sheetView>
  </sheetViews>
  <sheetFormatPr defaultColWidth="8.00390625" defaultRowHeight="12.75"/>
  <cols>
    <col min="1" max="1" width="7.8515625" style="63" hidden="1" customWidth="1"/>
    <col min="2" max="2" width="0.2890625" style="63" hidden="1" customWidth="1"/>
    <col min="3" max="3" width="6.00390625" style="64" customWidth="1"/>
    <col min="4" max="4" width="42.140625" style="65" customWidth="1"/>
    <col min="5" max="5" width="18.7109375" style="66" customWidth="1"/>
    <col min="6" max="6" width="12.7109375" style="63" customWidth="1"/>
    <col min="7" max="7" width="13.57421875" style="63" customWidth="1"/>
    <col min="8" max="8" width="14.00390625" style="63" customWidth="1"/>
    <col min="9" max="9" width="13.8515625" style="63" customWidth="1"/>
    <col min="10" max="10" width="12.57421875" style="63" customWidth="1"/>
    <col min="11" max="13" width="12.7109375" style="63" customWidth="1"/>
    <col min="14" max="14" width="16.8515625" style="63" customWidth="1"/>
    <col min="15" max="15" width="12.140625" style="19" customWidth="1"/>
    <col min="16" max="16" width="15.140625" style="19" customWidth="1"/>
    <col min="17" max="43" width="8.00390625" style="19" customWidth="1"/>
    <col min="44" max="16384" width="8.00390625" style="63" customWidth="1"/>
  </cols>
  <sheetData>
    <row r="1" spans="3:15" s="19" customFormat="1" ht="15">
      <c r="C1" s="20"/>
      <c r="E1" s="21"/>
      <c r="J1" s="22"/>
      <c r="K1" s="22"/>
      <c r="L1" s="69"/>
      <c r="M1" s="70"/>
      <c r="N1" s="70"/>
      <c r="O1" s="23"/>
    </row>
    <row r="2" spans="3:15" s="19" customFormat="1" ht="15">
      <c r="C2" s="20"/>
      <c r="E2" s="21"/>
      <c r="J2" s="22"/>
      <c r="K2" s="22"/>
      <c r="L2" s="71" t="s">
        <v>47</v>
      </c>
      <c r="M2" s="71"/>
      <c r="N2" s="71"/>
      <c r="O2" s="23"/>
    </row>
    <row r="3" spans="3:15" s="19" customFormat="1" ht="15">
      <c r="C3" s="20"/>
      <c r="E3" s="21"/>
      <c r="J3" s="22"/>
      <c r="K3" s="22"/>
      <c r="L3" s="70" t="s">
        <v>48</v>
      </c>
      <c r="M3" s="70"/>
      <c r="N3" s="70"/>
      <c r="O3" s="70"/>
    </row>
    <row r="4" spans="3:15" s="19" customFormat="1" ht="15">
      <c r="C4" s="20"/>
      <c r="E4" s="21"/>
      <c r="J4" s="22"/>
      <c r="K4" s="22"/>
      <c r="L4" s="70"/>
      <c r="M4" s="70"/>
      <c r="N4" s="70"/>
      <c r="O4" s="70"/>
    </row>
    <row r="5" spans="3:15" s="19" customFormat="1" ht="45.75" customHeight="1">
      <c r="C5" s="20"/>
      <c r="E5" s="21"/>
      <c r="J5" s="22"/>
      <c r="K5" s="22"/>
      <c r="L5" s="70"/>
      <c r="M5" s="70"/>
      <c r="N5" s="70"/>
      <c r="O5" s="70"/>
    </row>
    <row r="6" spans="3:13" s="19" customFormat="1" ht="15" hidden="1">
      <c r="C6" s="20"/>
      <c r="E6" s="21"/>
      <c r="J6" s="22"/>
      <c r="K6" s="22"/>
      <c r="L6" s="24"/>
      <c r="M6" s="24"/>
    </row>
    <row r="7" spans="3:14" s="19" customFormat="1" ht="32.25" customHeight="1">
      <c r="C7" s="25"/>
      <c r="D7" s="72" t="s">
        <v>25</v>
      </c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3:14" s="19" customFormat="1" ht="16.5" customHeight="1">
      <c r="C8" s="25"/>
      <c r="D8" s="25"/>
      <c r="E8" s="26"/>
      <c r="F8" s="74" t="s">
        <v>28</v>
      </c>
      <c r="G8" s="75"/>
      <c r="H8" s="75"/>
      <c r="I8" s="75"/>
      <c r="J8" s="27"/>
      <c r="K8" s="25"/>
      <c r="L8" s="28"/>
      <c r="M8" s="28"/>
      <c r="N8" s="28"/>
    </row>
    <row r="9" spans="3:15" s="19" customFormat="1" ht="12.75" customHeight="1">
      <c r="C9" s="29"/>
      <c r="D9" s="29"/>
      <c r="E9" s="30"/>
      <c r="F9" s="29"/>
      <c r="G9" s="29"/>
      <c r="H9" s="29"/>
      <c r="I9" s="29"/>
      <c r="J9" s="29"/>
      <c r="K9" s="29"/>
      <c r="L9" s="29"/>
      <c r="M9" s="29"/>
      <c r="O9" s="19" t="s">
        <v>10</v>
      </c>
    </row>
    <row r="10" spans="3:15" s="31" customFormat="1" ht="15" customHeight="1">
      <c r="C10" s="32"/>
      <c r="D10" s="76" t="s">
        <v>27</v>
      </c>
      <c r="E10" s="67" t="s">
        <v>0</v>
      </c>
      <c r="F10" s="77" t="s">
        <v>26</v>
      </c>
      <c r="G10" s="77"/>
      <c r="H10" s="77"/>
      <c r="I10" s="77"/>
      <c r="J10" s="77"/>
      <c r="K10" s="77"/>
      <c r="L10" s="77"/>
      <c r="M10" s="77"/>
      <c r="N10" s="77"/>
      <c r="O10" s="77"/>
    </row>
    <row r="11" spans="3:15" s="31" customFormat="1" ht="34.5" customHeight="1">
      <c r="C11" s="33"/>
      <c r="D11" s="76"/>
      <c r="E11" s="68"/>
      <c r="F11" s="34" t="s">
        <v>11</v>
      </c>
      <c r="G11" s="35" t="s">
        <v>1</v>
      </c>
      <c r="H11" s="35" t="s">
        <v>2</v>
      </c>
      <c r="I11" s="35" t="s">
        <v>3</v>
      </c>
      <c r="J11" s="35" t="s">
        <v>4</v>
      </c>
      <c r="K11" s="35" t="s">
        <v>12</v>
      </c>
      <c r="L11" s="35" t="s">
        <v>5</v>
      </c>
      <c r="M11" s="35" t="s">
        <v>6</v>
      </c>
      <c r="N11" s="35" t="s">
        <v>7</v>
      </c>
      <c r="O11" s="35" t="s">
        <v>13</v>
      </c>
    </row>
    <row r="12" spans="3:15" s="31" customFormat="1" ht="15">
      <c r="C12" s="32" t="s">
        <v>14</v>
      </c>
      <c r="D12" s="36" t="s">
        <v>15</v>
      </c>
      <c r="E12" s="36">
        <v>1</v>
      </c>
      <c r="F12" s="36">
        <v>2</v>
      </c>
      <c r="G12" s="36">
        <f aca="true" t="shared" si="0" ref="G12:N12">F12+1</f>
        <v>3</v>
      </c>
      <c r="H12" s="36">
        <f t="shared" si="0"/>
        <v>4</v>
      </c>
      <c r="I12" s="36">
        <f t="shared" si="0"/>
        <v>5</v>
      </c>
      <c r="J12" s="36">
        <f t="shared" si="0"/>
        <v>6</v>
      </c>
      <c r="K12" s="36">
        <f t="shared" si="0"/>
        <v>7</v>
      </c>
      <c r="L12" s="36">
        <f t="shared" si="0"/>
        <v>8</v>
      </c>
      <c r="M12" s="36">
        <f t="shared" si="0"/>
        <v>9</v>
      </c>
      <c r="N12" s="36">
        <f t="shared" si="0"/>
        <v>10</v>
      </c>
      <c r="O12" s="37">
        <v>11</v>
      </c>
    </row>
    <row r="13" spans="1:43" s="5" customFormat="1" ht="33" customHeight="1">
      <c r="A13" s="1"/>
      <c r="B13" s="2"/>
      <c r="C13" s="8" t="s">
        <v>16</v>
      </c>
      <c r="D13" s="9" t="s">
        <v>29</v>
      </c>
      <c r="E13" s="11">
        <f>SUM(F13:O13)</f>
        <v>9466.3</v>
      </c>
      <c r="F13" s="11">
        <f aca="true" t="shared" si="1" ref="F13:O13">SUM(F14:F15)</f>
        <v>812.5999999999999</v>
      </c>
      <c r="G13" s="11">
        <f t="shared" si="1"/>
        <v>1150.5</v>
      </c>
      <c r="H13" s="11">
        <f t="shared" si="1"/>
        <v>497.9</v>
      </c>
      <c r="I13" s="11">
        <f t="shared" si="1"/>
        <v>676.5</v>
      </c>
      <c r="J13" s="11">
        <f t="shared" si="1"/>
        <v>334.09999999999997</v>
      </c>
      <c r="K13" s="11">
        <f t="shared" si="1"/>
        <v>472.1</v>
      </c>
      <c r="L13" s="11">
        <f t="shared" si="1"/>
        <v>342.5</v>
      </c>
      <c r="M13" s="11">
        <f t="shared" si="1"/>
        <v>508.20000000000005</v>
      </c>
      <c r="N13" s="11">
        <f t="shared" si="1"/>
        <v>1066.6999999999998</v>
      </c>
      <c r="O13" s="11">
        <f t="shared" si="1"/>
        <v>3605.2</v>
      </c>
      <c r="P13" s="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3:16" s="31" customFormat="1" ht="27.75" customHeight="1">
      <c r="C14" s="32" t="s">
        <v>8</v>
      </c>
      <c r="D14" s="38" t="s">
        <v>17</v>
      </c>
      <c r="E14" s="39">
        <f>SUM(F14:O14)</f>
        <v>9466.3</v>
      </c>
      <c r="F14" s="40">
        <f>876.3-63.7</f>
        <v>812.5999999999999</v>
      </c>
      <c r="G14" s="40">
        <f>1188.9-38.4</f>
        <v>1150.5</v>
      </c>
      <c r="H14" s="40">
        <f>510.7-12.8</f>
        <v>497.9</v>
      </c>
      <c r="I14" s="40">
        <f>723.6-47.1</f>
        <v>676.5</v>
      </c>
      <c r="J14" s="40">
        <f>359.9-25.8</f>
        <v>334.09999999999997</v>
      </c>
      <c r="K14" s="41">
        <f>501.8-29.7</f>
        <v>472.1</v>
      </c>
      <c r="L14" s="41">
        <f>370.7-28.2</f>
        <v>342.5</v>
      </c>
      <c r="M14" s="41">
        <f>547.1-38.9</f>
        <v>508.20000000000005</v>
      </c>
      <c r="N14" s="41">
        <f>1176.1-109.4</f>
        <v>1066.6999999999998</v>
      </c>
      <c r="O14" s="42">
        <f>3628-22.8</f>
        <v>3605.2</v>
      </c>
      <c r="P14" s="43"/>
    </row>
    <row r="15" spans="3:15" s="31" customFormat="1" ht="30" hidden="1">
      <c r="C15" s="44" t="s">
        <v>18</v>
      </c>
      <c r="D15" s="45" t="s">
        <v>19</v>
      </c>
      <c r="E15" s="39">
        <f>SUM(F15:O15)</f>
        <v>0</v>
      </c>
      <c r="F15" s="46"/>
      <c r="G15" s="46"/>
      <c r="H15" s="46"/>
      <c r="I15" s="46"/>
      <c r="J15" s="46"/>
      <c r="K15" s="46"/>
      <c r="L15" s="46"/>
      <c r="M15" s="46"/>
      <c r="N15" s="46"/>
      <c r="O15" s="47"/>
    </row>
    <row r="16" spans="3:15" s="7" customFormat="1" ht="30" customHeight="1">
      <c r="C16" s="12" t="s">
        <v>21</v>
      </c>
      <c r="D16" s="13" t="s">
        <v>30</v>
      </c>
      <c r="E16" s="14">
        <f>SUM(F16:O16)</f>
        <v>531.8999999999999</v>
      </c>
      <c r="F16" s="14">
        <f aca="true" t="shared" si="2" ref="F16:O16">F17</f>
        <v>54.5</v>
      </c>
      <c r="G16" s="14">
        <f t="shared" si="2"/>
        <v>136.4</v>
      </c>
      <c r="H16" s="14">
        <f t="shared" si="2"/>
        <v>40.9</v>
      </c>
      <c r="I16" s="14">
        <f t="shared" si="2"/>
        <v>54.5</v>
      </c>
      <c r="J16" s="14">
        <f t="shared" si="2"/>
        <v>40.9</v>
      </c>
      <c r="K16" s="14">
        <f t="shared" si="2"/>
        <v>40.9</v>
      </c>
      <c r="L16" s="14">
        <f t="shared" si="2"/>
        <v>40.9</v>
      </c>
      <c r="M16" s="14">
        <f t="shared" si="2"/>
        <v>40.9</v>
      </c>
      <c r="N16" s="14">
        <f t="shared" si="2"/>
        <v>82</v>
      </c>
      <c r="O16" s="14">
        <f t="shared" si="2"/>
        <v>0</v>
      </c>
    </row>
    <row r="17" spans="3:15" s="31" customFormat="1" ht="41.25" customHeight="1">
      <c r="C17" s="32" t="s">
        <v>9</v>
      </c>
      <c r="D17" s="48" t="s">
        <v>20</v>
      </c>
      <c r="E17" s="39">
        <f>SUM(F17:O17)</f>
        <v>531.8999999999999</v>
      </c>
      <c r="F17" s="46">
        <f>53.6+0.9</f>
        <v>54.5</v>
      </c>
      <c r="G17" s="46">
        <f>135.8+0.6</f>
        <v>136.4</v>
      </c>
      <c r="H17" s="46">
        <f>39.9+1</f>
        <v>40.9</v>
      </c>
      <c r="I17" s="46">
        <f>39.9+14.6</f>
        <v>54.5</v>
      </c>
      <c r="J17" s="46">
        <f>39.9+1</f>
        <v>40.9</v>
      </c>
      <c r="K17" s="46">
        <f>39.9+1</f>
        <v>40.9</v>
      </c>
      <c r="L17" s="46">
        <f>39.9+1</f>
        <v>40.9</v>
      </c>
      <c r="M17" s="46">
        <f>39.9+1</f>
        <v>40.9</v>
      </c>
      <c r="N17" s="46">
        <f>135.8+0.6-54.4</f>
        <v>82</v>
      </c>
      <c r="O17" s="47"/>
    </row>
    <row r="18" spans="1:43" s="51" customFormat="1" ht="43.5" thickBot="1">
      <c r="A18" s="49"/>
      <c r="B18" s="50"/>
      <c r="C18" s="8" t="s">
        <v>23</v>
      </c>
      <c r="D18" s="9" t="s">
        <v>33</v>
      </c>
      <c r="E18" s="10">
        <f>E19</f>
        <v>25432.1</v>
      </c>
      <c r="F18" s="10">
        <f aca="true" t="shared" si="3" ref="F18:O18">SUM(F19)</f>
        <v>3079.1</v>
      </c>
      <c r="G18" s="10">
        <f t="shared" si="3"/>
        <v>3235.8</v>
      </c>
      <c r="H18" s="10">
        <f t="shared" si="3"/>
        <v>2849</v>
      </c>
      <c r="I18" s="10">
        <f t="shared" si="3"/>
        <v>3103.3</v>
      </c>
      <c r="J18" s="10">
        <f t="shared" si="3"/>
        <v>2244.6</v>
      </c>
      <c r="K18" s="10">
        <f t="shared" si="3"/>
        <v>1902.1</v>
      </c>
      <c r="L18" s="10">
        <f t="shared" si="3"/>
        <v>2397.2</v>
      </c>
      <c r="M18" s="10">
        <f t="shared" si="3"/>
        <v>2438.6</v>
      </c>
      <c r="N18" s="10">
        <f t="shared" si="3"/>
        <v>4182.4</v>
      </c>
      <c r="O18" s="10">
        <f t="shared" si="3"/>
        <v>0</v>
      </c>
      <c r="P18" s="3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</row>
    <row r="19" spans="3:17" s="31" customFormat="1" ht="48" customHeight="1">
      <c r="C19" s="32" t="s">
        <v>32</v>
      </c>
      <c r="D19" s="52" t="s">
        <v>22</v>
      </c>
      <c r="E19" s="39">
        <f>SUM(F19:O19)</f>
        <v>25432.1</v>
      </c>
      <c r="F19" s="40">
        <v>3079.1</v>
      </c>
      <c r="G19" s="40">
        <v>3235.8</v>
      </c>
      <c r="H19" s="40">
        <v>2849</v>
      </c>
      <c r="I19" s="40">
        <v>3103.3</v>
      </c>
      <c r="J19" s="53">
        <v>2244.6</v>
      </c>
      <c r="K19" s="41">
        <v>1902.1</v>
      </c>
      <c r="L19" s="41">
        <v>2397.2</v>
      </c>
      <c r="M19" s="41">
        <v>2438.6</v>
      </c>
      <c r="N19" s="41">
        <v>4182.4</v>
      </c>
      <c r="O19" s="42"/>
      <c r="P19" s="54"/>
      <c r="Q19" s="54"/>
    </row>
    <row r="20" spans="1:43" s="51" customFormat="1" ht="43.5" thickBot="1">
      <c r="A20" s="49"/>
      <c r="B20" s="55"/>
      <c r="C20" s="8" t="s">
        <v>31</v>
      </c>
      <c r="D20" s="9" t="s">
        <v>34</v>
      </c>
      <c r="E20" s="10">
        <f>E21+E23++E22+E24+E25+E26</f>
        <v>16308.231699999998</v>
      </c>
      <c r="F20" s="10">
        <f aca="true" t="shared" si="4" ref="F20:O20">F21+F23++F22+F24+F25+F26</f>
        <v>1956.933</v>
      </c>
      <c r="G20" s="10">
        <f t="shared" si="4"/>
        <v>699.3000000000001</v>
      </c>
      <c r="H20" s="10">
        <f t="shared" si="4"/>
        <v>1620.927</v>
      </c>
      <c r="I20" s="10">
        <f t="shared" si="4"/>
        <v>1983.265</v>
      </c>
      <c r="J20" s="10">
        <f t="shared" si="4"/>
        <v>406</v>
      </c>
      <c r="K20" s="10">
        <f t="shared" si="4"/>
        <v>230</v>
      </c>
      <c r="L20" s="10">
        <f t="shared" si="4"/>
        <v>625.6600000000001</v>
      </c>
      <c r="M20" s="10">
        <f t="shared" si="4"/>
        <v>1151.288</v>
      </c>
      <c r="N20" s="10">
        <f t="shared" si="4"/>
        <v>3299</v>
      </c>
      <c r="O20" s="10">
        <f t="shared" si="4"/>
        <v>4335.8587</v>
      </c>
      <c r="P20" s="3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</row>
    <row r="21" spans="3:17" s="31" customFormat="1" ht="57.75" customHeight="1">
      <c r="C21" s="32" t="s">
        <v>36</v>
      </c>
      <c r="D21" s="52" t="s">
        <v>35</v>
      </c>
      <c r="E21" s="39">
        <f aca="true" t="shared" si="5" ref="E21:E27">SUM(F21:O21)</f>
        <v>9856.168</v>
      </c>
      <c r="F21" s="40">
        <f>80+333.62+180+100+100</f>
        <v>793.62</v>
      </c>
      <c r="G21" s="40">
        <f>70+258.1-70+145+50+100+76.2</f>
        <v>629.3000000000001</v>
      </c>
      <c r="H21" s="40">
        <f>180+56.3-50+150+100+50</f>
        <v>486.3</v>
      </c>
      <c r="I21" s="40">
        <f>340+125+100+100+200</f>
        <v>865</v>
      </c>
      <c r="J21" s="53">
        <f>20+146+200</f>
        <v>366</v>
      </c>
      <c r="K21" s="41">
        <f>590+500+100-1000</f>
        <v>190</v>
      </c>
      <c r="L21" s="41">
        <f>185+360.66-40+80</f>
        <v>585.6600000000001</v>
      </c>
      <c r="M21" s="41">
        <f>300+348.6+250-50+52.688+200</f>
        <v>1101.288</v>
      </c>
      <c r="N21" s="41">
        <f>720+819+760-60+1000</f>
        <v>3239</v>
      </c>
      <c r="O21" s="42">
        <f>1500+250-250+100</f>
        <v>1600</v>
      </c>
      <c r="P21" s="54"/>
      <c r="Q21" s="54"/>
    </row>
    <row r="22" spans="3:17" s="31" customFormat="1" ht="69" customHeight="1">
      <c r="C22" s="32" t="s">
        <v>37</v>
      </c>
      <c r="D22" s="15" t="s">
        <v>40</v>
      </c>
      <c r="E22" s="39">
        <f t="shared" si="5"/>
        <v>480</v>
      </c>
      <c r="F22" s="40">
        <v>80</v>
      </c>
      <c r="G22" s="40">
        <v>70</v>
      </c>
      <c r="H22" s="40">
        <v>50</v>
      </c>
      <c r="I22" s="40">
        <v>50</v>
      </c>
      <c r="J22" s="53">
        <v>40</v>
      </c>
      <c r="K22" s="41">
        <v>40</v>
      </c>
      <c r="L22" s="41">
        <v>40</v>
      </c>
      <c r="M22" s="41">
        <v>50</v>
      </c>
      <c r="N22" s="41">
        <v>60</v>
      </c>
      <c r="O22" s="42"/>
      <c r="P22" s="54"/>
      <c r="Q22" s="54"/>
    </row>
    <row r="23" spans="1:43" s="62" customFormat="1" ht="45">
      <c r="A23" s="56"/>
      <c r="B23" s="57"/>
      <c r="C23" s="58" t="s">
        <v>39</v>
      </c>
      <c r="D23" s="15" t="s">
        <v>38</v>
      </c>
      <c r="E23" s="39">
        <f t="shared" si="5"/>
        <v>339.65869999999995</v>
      </c>
      <c r="F23" s="59"/>
      <c r="G23" s="59"/>
      <c r="H23" s="59"/>
      <c r="I23" s="59"/>
      <c r="J23" s="59"/>
      <c r="K23" s="59"/>
      <c r="L23" s="59"/>
      <c r="M23" s="59"/>
      <c r="N23" s="60"/>
      <c r="O23" s="61">
        <f>588.4-248.7413</f>
        <v>339.65869999999995</v>
      </c>
      <c r="P23" s="3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</row>
    <row r="24" spans="1:43" s="62" customFormat="1" ht="45" customHeight="1">
      <c r="A24" s="56"/>
      <c r="B24" s="57"/>
      <c r="C24" s="58" t="s">
        <v>41</v>
      </c>
      <c r="D24" s="15" t="s">
        <v>44</v>
      </c>
      <c r="E24" s="39">
        <f t="shared" si="5"/>
        <v>3236.205</v>
      </c>
      <c r="F24" s="59">
        <v>1083.313</v>
      </c>
      <c r="G24" s="59"/>
      <c r="H24" s="59">
        <f>1084.637-0.01</f>
        <v>1084.627</v>
      </c>
      <c r="I24" s="59">
        <v>1068.265</v>
      </c>
      <c r="J24" s="59"/>
      <c r="K24" s="59"/>
      <c r="L24" s="59"/>
      <c r="M24" s="59"/>
      <c r="N24" s="60"/>
      <c r="O24" s="61"/>
      <c r="P24" s="3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</row>
    <row r="25" spans="1:43" s="62" customFormat="1" ht="45">
      <c r="A25" s="56"/>
      <c r="B25" s="57"/>
      <c r="C25" s="58" t="s">
        <v>42</v>
      </c>
      <c r="D25" s="15" t="s">
        <v>45</v>
      </c>
      <c r="E25" s="39">
        <f t="shared" si="5"/>
        <v>1589.3</v>
      </c>
      <c r="F25" s="59"/>
      <c r="G25" s="59"/>
      <c r="H25" s="59"/>
      <c r="I25" s="59"/>
      <c r="J25" s="59"/>
      <c r="K25" s="59"/>
      <c r="L25" s="59"/>
      <c r="M25" s="59"/>
      <c r="N25" s="60"/>
      <c r="O25" s="61">
        <v>1589.3</v>
      </c>
      <c r="P25" s="3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</row>
    <row r="26" spans="1:43" s="62" customFormat="1" ht="59.25" customHeight="1">
      <c r="A26" s="56"/>
      <c r="B26" s="57"/>
      <c r="C26" s="58" t="s">
        <v>43</v>
      </c>
      <c r="D26" s="18" t="s">
        <v>46</v>
      </c>
      <c r="E26" s="39">
        <f t="shared" si="5"/>
        <v>806.9</v>
      </c>
      <c r="F26" s="59"/>
      <c r="G26" s="59"/>
      <c r="H26" s="59"/>
      <c r="I26" s="59"/>
      <c r="J26" s="59"/>
      <c r="K26" s="59"/>
      <c r="L26" s="59"/>
      <c r="M26" s="59"/>
      <c r="N26" s="60"/>
      <c r="O26" s="61">
        <v>806.9</v>
      </c>
      <c r="P26" s="3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1:43" s="62" customFormat="1" ht="28.5">
      <c r="A27" s="56"/>
      <c r="B27" s="57"/>
      <c r="C27" s="8" t="s">
        <v>31</v>
      </c>
      <c r="D27" s="16" t="s">
        <v>24</v>
      </c>
      <c r="E27" s="17">
        <f t="shared" si="5"/>
        <v>51738.5317</v>
      </c>
      <c r="F27" s="17">
        <f aca="true" t="shared" si="6" ref="F27:O27">F13+F18+F16+F20</f>
        <v>5903.133</v>
      </c>
      <c r="G27" s="17">
        <f t="shared" si="6"/>
        <v>5222</v>
      </c>
      <c r="H27" s="17">
        <f t="shared" si="6"/>
        <v>5008.727</v>
      </c>
      <c r="I27" s="17">
        <f t="shared" si="6"/>
        <v>5817.5650000000005</v>
      </c>
      <c r="J27" s="17">
        <f t="shared" si="6"/>
        <v>3025.6</v>
      </c>
      <c r="K27" s="17">
        <f t="shared" si="6"/>
        <v>2645.1</v>
      </c>
      <c r="L27" s="17">
        <f t="shared" si="6"/>
        <v>3406.26</v>
      </c>
      <c r="M27" s="17">
        <f t="shared" si="6"/>
        <v>4138.988</v>
      </c>
      <c r="N27" s="17">
        <f t="shared" si="6"/>
        <v>8630.099999999999</v>
      </c>
      <c r="O27" s="17">
        <f t="shared" si="6"/>
        <v>7941.0587</v>
      </c>
      <c r="P27" s="6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</row>
  </sheetData>
  <sheetProtection/>
  <mergeCells count="8">
    <mergeCell ref="E10:E11"/>
    <mergeCell ref="L1:N1"/>
    <mergeCell ref="L2:N2"/>
    <mergeCell ref="L3:O5"/>
    <mergeCell ref="D7:N7"/>
    <mergeCell ref="F8:I8"/>
    <mergeCell ref="D10:D11"/>
    <mergeCell ref="F10:O10"/>
  </mergeCells>
  <printOptions/>
  <pageMargins left="0.3937007874015748" right="0" top="0" bottom="0" header="0" footer="0"/>
  <pageSetup firstPageNumber="150" useFirstPageNumber="1" fitToHeight="8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Alasa Petrovna</cp:lastModifiedBy>
  <cp:lastPrinted>2013-12-27T06:16:37Z</cp:lastPrinted>
  <dcterms:created xsi:type="dcterms:W3CDTF">2008-05-08T18:28:22Z</dcterms:created>
  <dcterms:modified xsi:type="dcterms:W3CDTF">2013-12-27T06:28:06Z</dcterms:modified>
  <cp:category/>
  <cp:version/>
  <cp:contentType/>
  <cp:contentStatus/>
</cp:coreProperties>
</file>