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825" windowWidth="15195" windowHeight="7380" activeTab="1"/>
  </bookViews>
  <sheets>
    <sheet name="Прил 2 (2014)" sheetId="4" r:id="rId1"/>
    <sheet name="прил 3 2014 " sheetId="2" r:id="rId2"/>
  </sheets>
  <definedNames>
    <definedName name="_xlnm.Print_Titles" localSheetId="0">'Прил 2 (2014)'!$9:$9</definedName>
    <definedName name="_xlnm.Print_Titles" localSheetId="1">'прил 3 2014 '!$9:$9</definedName>
    <definedName name="_xlnm.Print_Area" localSheetId="0">'Прил 2 (2014)'!$A$2:$F$66</definedName>
    <definedName name="_xlnm.Print_Area" localSheetId="1">'прил 3 2014 '!$A$1:$J$513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F52" i="4" l="1"/>
  <c r="F46" i="4"/>
  <c r="F31" i="4"/>
  <c r="F26" i="4"/>
  <c r="I538" i="2"/>
  <c r="J538" i="2"/>
  <c r="I535" i="2"/>
  <c r="J535" i="2"/>
  <c r="H538" i="2"/>
  <c r="H537" i="2"/>
  <c r="H536" i="2"/>
  <c r="H535" i="2"/>
  <c r="I47" i="2" l="1"/>
  <c r="J466" i="2"/>
  <c r="J471" i="2"/>
  <c r="J472" i="2"/>
  <c r="J473" i="2"/>
  <c r="J477" i="2"/>
  <c r="J478" i="2"/>
  <c r="J480" i="2"/>
  <c r="J482" i="2"/>
  <c r="J484" i="2"/>
  <c r="J488" i="2"/>
  <c r="J489" i="2"/>
  <c r="J491" i="2"/>
  <c r="J495" i="2"/>
  <c r="J496" i="2"/>
  <c r="J497" i="2"/>
  <c r="J498" i="2"/>
  <c r="J499" i="2"/>
  <c r="J500" i="2"/>
  <c r="J501" i="2"/>
  <c r="J506" i="2"/>
  <c r="J511" i="2"/>
  <c r="J512" i="2"/>
  <c r="J201" i="2"/>
  <c r="J203" i="2"/>
  <c r="J204" i="2"/>
  <c r="J209" i="2"/>
  <c r="J213" i="2"/>
  <c r="J214" i="2"/>
  <c r="J215" i="2"/>
  <c r="J216" i="2"/>
  <c r="J219" i="2"/>
  <c r="J221" i="2"/>
  <c r="J224" i="2"/>
  <c r="J225" i="2"/>
  <c r="J226" i="2"/>
  <c r="J227" i="2"/>
  <c r="J232" i="2"/>
  <c r="J233" i="2"/>
  <c r="J234" i="2"/>
  <c r="J238" i="2"/>
  <c r="J239" i="2"/>
  <c r="J241" i="2"/>
  <c r="J244" i="2"/>
  <c r="J245" i="2"/>
  <c r="J248" i="2"/>
  <c r="J249" i="2"/>
  <c r="J251" i="2"/>
  <c r="J252" i="2"/>
  <c r="J253" i="2"/>
  <c r="J254" i="2"/>
  <c r="J255" i="2"/>
  <c r="J256" i="2"/>
  <c r="J257" i="2"/>
  <c r="J258" i="2"/>
  <c r="J262" i="2"/>
  <c r="J263" i="2"/>
  <c r="J265" i="2"/>
  <c r="J267" i="2"/>
  <c r="J271" i="2"/>
  <c r="J273" i="2"/>
  <c r="J275" i="2"/>
  <c r="J280" i="2"/>
  <c r="J281" i="2"/>
  <c r="J284" i="2"/>
  <c r="J291" i="2"/>
  <c r="J293" i="2"/>
  <c r="J295" i="2"/>
  <c r="J296" i="2"/>
  <c r="J297" i="2"/>
  <c r="J300" i="2"/>
  <c r="J306" i="2"/>
  <c r="J311" i="2"/>
  <c r="J313" i="2"/>
  <c r="J317" i="2"/>
  <c r="J319" i="2"/>
  <c r="J321" i="2"/>
  <c r="J324" i="2"/>
  <c r="J325" i="2"/>
  <c r="J327" i="2"/>
  <c r="J328" i="2"/>
  <c r="J331" i="2"/>
  <c r="J334" i="2"/>
  <c r="J336" i="2"/>
  <c r="J337" i="2"/>
  <c r="J341" i="2"/>
  <c r="J345" i="2"/>
  <c r="J346" i="2"/>
  <c r="J348" i="2"/>
  <c r="J351" i="2"/>
  <c r="J352" i="2"/>
  <c r="J357" i="2"/>
  <c r="J359" i="2"/>
  <c r="J361" i="2"/>
  <c r="J364" i="2"/>
  <c r="J369" i="2"/>
  <c r="J373" i="2"/>
  <c r="J374" i="2"/>
  <c r="J376" i="2"/>
  <c r="J377" i="2"/>
  <c r="J380" i="2"/>
  <c r="J383" i="2"/>
  <c r="J388" i="2"/>
  <c r="J392" i="2"/>
  <c r="J396" i="2"/>
  <c r="J401" i="2"/>
  <c r="J402" i="2"/>
  <c r="J404" i="2"/>
  <c r="J406" i="2"/>
  <c r="J408" i="2"/>
  <c r="J410" i="2"/>
  <c r="J412" i="2"/>
  <c r="J414" i="2"/>
  <c r="J415" i="2"/>
  <c r="J419" i="2"/>
  <c r="J424" i="2"/>
  <c r="J426" i="2"/>
  <c r="J430" i="2"/>
  <c r="J432" i="2"/>
  <c r="J435" i="2"/>
  <c r="J438" i="2"/>
  <c r="J440" i="2"/>
  <c r="J443" i="2"/>
  <c r="J445" i="2"/>
  <c r="J448" i="2"/>
  <c r="J451" i="2"/>
  <c r="J454" i="2"/>
  <c r="J459" i="2"/>
  <c r="J460" i="2"/>
  <c r="J120" i="2"/>
  <c r="J123" i="2"/>
  <c r="J124" i="2"/>
  <c r="J125" i="2"/>
  <c r="J126" i="2"/>
  <c r="J127" i="2"/>
  <c r="J128" i="2"/>
  <c r="J132" i="2"/>
  <c r="J137" i="2"/>
  <c r="J142" i="2"/>
  <c r="J143" i="2"/>
  <c r="J148" i="2"/>
  <c r="J155" i="2"/>
  <c r="J159" i="2"/>
  <c r="J161" i="2"/>
  <c r="J170" i="2"/>
  <c r="J172" i="2"/>
  <c r="J175" i="2"/>
  <c r="J183" i="2"/>
  <c r="J189" i="2"/>
  <c r="J192" i="2"/>
  <c r="J195" i="2"/>
  <c r="J30" i="2"/>
  <c r="J32" i="2"/>
  <c r="J35" i="2"/>
  <c r="J36" i="2"/>
  <c r="J40" i="2"/>
  <c r="J45" i="2"/>
  <c r="J47" i="2"/>
  <c r="J49" i="2"/>
  <c r="J52" i="2"/>
  <c r="J53" i="2"/>
  <c r="J55" i="2"/>
  <c r="J57" i="2"/>
  <c r="J59" i="2"/>
  <c r="J61" i="2"/>
  <c r="J62" i="2"/>
  <c r="J65" i="2"/>
  <c r="J68" i="2"/>
  <c r="J69" i="2"/>
  <c r="J70" i="2"/>
  <c r="J72" i="2"/>
  <c r="J74" i="2"/>
  <c r="J76" i="2"/>
  <c r="J78" i="2"/>
  <c r="J80" i="2"/>
  <c r="J81" i="2"/>
  <c r="J83" i="2"/>
  <c r="J87" i="2"/>
  <c r="J92" i="2"/>
  <c r="J93" i="2"/>
  <c r="J96" i="2"/>
  <c r="J100" i="2"/>
  <c r="J103" i="2"/>
  <c r="J104" i="2"/>
  <c r="J105" i="2"/>
  <c r="J106" i="2"/>
  <c r="J107" i="2"/>
  <c r="J108" i="2"/>
  <c r="J115" i="2"/>
  <c r="H344" i="2" l="1"/>
  <c r="I344" i="2"/>
  <c r="J344" i="2" l="1"/>
  <c r="I323" i="2"/>
  <c r="H323" i="2"/>
  <c r="J323" i="2" l="1"/>
  <c r="H439" i="2"/>
  <c r="I439" i="2" l="1"/>
  <c r="J439" i="2" s="1"/>
  <c r="H479" i="2"/>
  <c r="I479" i="2"/>
  <c r="J479" i="2" s="1"/>
  <c r="I158" i="2"/>
  <c r="H158" i="2"/>
  <c r="J158" i="2" l="1"/>
  <c r="I179" i="2"/>
  <c r="J179" i="2" s="1"/>
  <c r="I164" i="2"/>
  <c r="J164" i="2" s="1"/>
  <c r="I287" i="2"/>
  <c r="J287" i="2" s="1"/>
  <c r="H286" i="2"/>
  <c r="H285" i="2" s="1"/>
  <c r="I286" i="2" l="1"/>
  <c r="I285" i="2" l="1"/>
  <c r="J285" i="2" s="1"/>
  <c r="J286" i="2"/>
  <c r="I481" i="2"/>
  <c r="H481" i="2"/>
  <c r="H483" i="2"/>
  <c r="I483" i="2"/>
  <c r="J483" i="2" s="1"/>
  <c r="I458" i="2"/>
  <c r="H458" i="2"/>
  <c r="I425" i="2"/>
  <c r="J425" i="2" s="1"/>
  <c r="H425" i="2"/>
  <c r="I423" i="2"/>
  <c r="H423" i="2"/>
  <c r="H422" i="2" s="1"/>
  <c r="H421" i="2" s="1"/>
  <c r="I368" i="2"/>
  <c r="H368" i="2"/>
  <c r="I363" i="2"/>
  <c r="H363" i="2"/>
  <c r="H362" i="2" s="1"/>
  <c r="I358" i="2"/>
  <c r="H358" i="2"/>
  <c r="I320" i="2"/>
  <c r="J320" i="2" s="1"/>
  <c r="H320" i="2"/>
  <c r="I310" i="2"/>
  <c r="I312" i="2"/>
  <c r="H310" i="2"/>
  <c r="H312" i="2"/>
  <c r="I266" i="2"/>
  <c r="H266" i="2"/>
  <c r="I264" i="2"/>
  <c r="J264" i="2" s="1"/>
  <c r="H264" i="2"/>
  <c r="I178" i="2"/>
  <c r="H178" i="2"/>
  <c r="H177" i="2" s="1"/>
  <c r="H176" i="2" s="1"/>
  <c r="I163" i="2"/>
  <c r="H163" i="2"/>
  <c r="H162" i="2" s="1"/>
  <c r="I64" i="2"/>
  <c r="H64" i="2"/>
  <c r="H63" i="2" s="1"/>
  <c r="J312" i="2" l="1"/>
  <c r="I162" i="2"/>
  <c r="J162" i="2" s="1"/>
  <c r="J163" i="2"/>
  <c r="I177" i="2"/>
  <c r="J178" i="2"/>
  <c r="J266" i="2"/>
  <c r="H309" i="2"/>
  <c r="H308" i="2" s="1"/>
  <c r="J310" i="2"/>
  <c r="J358" i="2"/>
  <c r="J368" i="2"/>
  <c r="J458" i="2"/>
  <c r="J481" i="2"/>
  <c r="I63" i="2"/>
  <c r="J64" i="2"/>
  <c r="I422" i="2"/>
  <c r="J423" i="2"/>
  <c r="I362" i="2"/>
  <c r="J362" i="2" s="1"/>
  <c r="J363" i="2"/>
  <c r="H367" i="2"/>
  <c r="H366" i="2" s="1"/>
  <c r="H365" i="2" s="1"/>
  <c r="I309" i="2"/>
  <c r="I367" i="2"/>
  <c r="H476" i="2"/>
  <c r="I476" i="2"/>
  <c r="I176" i="2" l="1"/>
  <c r="J176" i="2" s="1"/>
  <c r="J177" i="2"/>
  <c r="I308" i="2"/>
  <c r="J308" i="2" s="1"/>
  <c r="J309" i="2"/>
  <c r="J476" i="2"/>
  <c r="I366" i="2"/>
  <c r="J367" i="2"/>
  <c r="J63" i="2"/>
  <c r="I421" i="2"/>
  <c r="J421" i="2" s="1"/>
  <c r="J422" i="2"/>
  <c r="I365" i="2" l="1"/>
  <c r="J365" i="2" s="1"/>
  <c r="J366" i="2"/>
  <c r="J516" i="2"/>
  <c r="I169" i="2" l="1"/>
  <c r="H169" i="2"/>
  <c r="H168" i="2" s="1"/>
  <c r="H167" i="2" s="1"/>
  <c r="I171" i="2"/>
  <c r="H171" i="2"/>
  <c r="I174" i="2"/>
  <c r="H174" i="2"/>
  <c r="H173" i="2" s="1"/>
  <c r="I316" i="2"/>
  <c r="H316" i="2"/>
  <c r="I395" i="2"/>
  <c r="H395" i="2"/>
  <c r="H394" i="2" s="1"/>
  <c r="H393" i="2" s="1"/>
  <c r="I391" i="2"/>
  <c r="H391" i="2"/>
  <c r="H390" i="2" s="1"/>
  <c r="H389" i="2" s="1"/>
  <c r="I347" i="2"/>
  <c r="H347" i="2"/>
  <c r="I279" i="2"/>
  <c r="H279" i="2"/>
  <c r="H212" i="2"/>
  <c r="I387" i="2"/>
  <c r="H387" i="2"/>
  <c r="H386" i="2" s="1"/>
  <c r="H385" i="2" s="1"/>
  <c r="H384" i="2" s="1"/>
  <c r="I350" i="2"/>
  <c r="H350" i="2"/>
  <c r="I453" i="2"/>
  <c r="H453" i="2"/>
  <c r="H452" i="2" s="1"/>
  <c r="I48" i="2"/>
  <c r="H48" i="2"/>
  <c r="I39" i="2"/>
  <c r="H39" i="2"/>
  <c r="H38" i="2" s="1"/>
  <c r="I58" i="2"/>
  <c r="H58" i="2"/>
  <c r="J48" i="2" l="1"/>
  <c r="I452" i="2"/>
  <c r="J452" i="2" s="1"/>
  <c r="J453" i="2"/>
  <c r="J350" i="2"/>
  <c r="J279" i="2"/>
  <c r="J347" i="2"/>
  <c r="J316" i="2"/>
  <c r="J171" i="2"/>
  <c r="J58" i="2"/>
  <c r="I394" i="2"/>
  <c r="J395" i="2"/>
  <c r="I390" i="2"/>
  <c r="J391" i="2"/>
  <c r="I386" i="2"/>
  <c r="J387" i="2"/>
  <c r="I173" i="2"/>
  <c r="J173" i="2" s="1"/>
  <c r="J174" i="2"/>
  <c r="I168" i="2"/>
  <c r="J169" i="2"/>
  <c r="I38" i="2"/>
  <c r="J38" i="2" s="1"/>
  <c r="J39" i="2"/>
  <c r="H166" i="2"/>
  <c r="H165" i="2" s="1"/>
  <c r="I212" i="2"/>
  <c r="J212" i="2" s="1"/>
  <c r="I91" i="2"/>
  <c r="J91" i="2" s="1"/>
  <c r="H91" i="2"/>
  <c r="I393" i="2" l="1"/>
  <c r="J393" i="2" s="1"/>
  <c r="J394" i="2"/>
  <c r="I389" i="2"/>
  <c r="J389" i="2" s="1"/>
  <c r="J390" i="2"/>
  <c r="I385" i="2"/>
  <c r="J386" i="2"/>
  <c r="I167" i="2"/>
  <c r="J168" i="2"/>
  <c r="I294" i="2"/>
  <c r="H294" i="2"/>
  <c r="I450" i="2"/>
  <c r="H450" i="2"/>
  <c r="H449" i="2" s="1"/>
  <c r="J294" i="2" l="1"/>
  <c r="I449" i="2"/>
  <c r="J449" i="2" s="1"/>
  <c r="J450" i="2"/>
  <c r="I384" i="2"/>
  <c r="J384" i="2" s="1"/>
  <c r="J385" i="2"/>
  <c r="J167" i="2"/>
  <c r="I166" i="2"/>
  <c r="H487" i="2"/>
  <c r="I487" i="2"/>
  <c r="I182" i="2"/>
  <c r="H182" i="2"/>
  <c r="H181" i="2" s="1"/>
  <c r="I160" i="2"/>
  <c r="J160" i="2" s="1"/>
  <c r="H160" i="2"/>
  <c r="H157" i="2" s="1"/>
  <c r="I56" i="2"/>
  <c r="J56" i="2" s="1"/>
  <c r="H56" i="2"/>
  <c r="I54" i="2"/>
  <c r="J54" i="2" s="1"/>
  <c r="H54" i="2"/>
  <c r="I46" i="2"/>
  <c r="J46" i="2" s="1"/>
  <c r="H46" i="2"/>
  <c r="H31" i="2"/>
  <c r="J487" i="2" l="1"/>
  <c r="I181" i="2"/>
  <c r="J181" i="2" s="1"/>
  <c r="J182" i="2"/>
  <c r="I165" i="2"/>
  <c r="J165" i="2" s="1"/>
  <c r="J166" i="2"/>
  <c r="I157" i="2"/>
  <c r="J157" i="2" s="1"/>
  <c r="H156" i="2"/>
  <c r="D28" i="4"/>
  <c r="H180" i="2"/>
  <c r="I31" i="2"/>
  <c r="J31" i="2" s="1"/>
  <c r="D16" i="4"/>
  <c r="E16" i="4"/>
  <c r="I202" i="2"/>
  <c r="J202" i="2" s="1"/>
  <c r="H202" i="2"/>
  <c r="I220" i="2"/>
  <c r="J220" i="2" s="1"/>
  <c r="H220" i="2"/>
  <c r="I231" i="2"/>
  <c r="J231" i="2" s="1"/>
  <c r="H231" i="2"/>
  <c r="I299" i="2"/>
  <c r="J299" i="2" s="1"/>
  <c r="H299" i="2"/>
  <c r="F16" i="4" l="1"/>
  <c r="I180" i="2"/>
  <c r="J180" i="2" s="1"/>
  <c r="I156" i="2"/>
  <c r="J156" i="2" s="1"/>
  <c r="I537" i="2"/>
  <c r="E28" i="4" s="1"/>
  <c r="F28" i="4" s="1"/>
  <c r="D14" i="4"/>
  <c r="E14" i="4"/>
  <c r="H71" i="2"/>
  <c r="H67" i="2" s="1"/>
  <c r="F14" i="4" l="1"/>
  <c r="I71" i="2"/>
  <c r="I67" i="2" l="1"/>
  <c r="J67" i="2" s="1"/>
  <c r="J71" i="2"/>
  <c r="J537" i="2"/>
  <c r="E571" i="2"/>
  <c r="G560" i="2"/>
  <c r="G558" i="2"/>
  <c r="G557" i="2"/>
  <c r="G555" i="2"/>
  <c r="G553" i="2"/>
  <c r="G552" i="2"/>
  <c r="G551" i="2"/>
  <c r="G544" i="2"/>
  <c r="G542" i="2"/>
  <c r="G540" i="2"/>
  <c r="G527" i="2"/>
  <c r="G526" i="2"/>
  <c r="G525" i="2"/>
  <c r="G523" i="2"/>
  <c r="I510" i="2"/>
  <c r="H510" i="2"/>
  <c r="I509" i="2"/>
  <c r="G508" i="2"/>
  <c r="I505" i="2"/>
  <c r="H505" i="2"/>
  <c r="H504" i="2" s="1"/>
  <c r="H503" i="2" s="1"/>
  <c r="H560" i="2" s="1"/>
  <c r="I504" i="2"/>
  <c r="I494" i="2"/>
  <c r="H494" i="2"/>
  <c r="H493" i="2" s="1"/>
  <c r="H492" i="2" s="1"/>
  <c r="H551" i="2" s="1"/>
  <c r="G494" i="2"/>
  <c r="G493" i="2" s="1"/>
  <c r="G492" i="2" s="1"/>
  <c r="I490" i="2"/>
  <c r="H490" i="2"/>
  <c r="I470" i="2"/>
  <c r="H470" i="2"/>
  <c r="H469" i="2" s="1"/>
  <c r="H468" i="2" s="1"/>
  <c r="G468" i="2"/>
  <c r="G467" i="2"/>
  <c r="I465" i="2"/>
  <c r="H465" i="2"/>
  <c r="H464" i="2" s="1"/>
  <c r="G465" i="2"/>
  <c r="G464" i="2" s="1"/>
  <c r="G463" i="2" s="1"/>
  <c r="G462" i="2" s="1"/>
  <c r="G456" i="2"/>
  <c r="I457" i="2"/>
  <c r="H457" i="2"/>
  <c r="H456" i="2" s="1"/>
  <c r="I447" i="2"/>
  <c r="H447" i="2"/>
  <c r="H446" i="2" s="1"/>
  <c r="I446" i="2"/>
  <c r="J446" i="2" s="1"/>
  <c r="I444" i="2"/>
  <c r="H444" i="2"/>
  <c r="I442" i="2"/>
  <c r="H442" i="2"/>
  <c r="H441" i="2" s="1"/>
  <c r="I437" i="2"/>
  <c r="H437" i="2"/>
  <c r="I434" i="2"/>
  <c r="H434" i="2"/>
  <c r="H433" i="2" s="1"/>
  <c r="I431" i="2"/>
  <c r="J431" i="2" s="1"/>
  <c r="H431" i="2"/>
  <c r="I429" i="2"/>
  <c r="J429" i="2" s="1"/>
  <c r="H429" i="2"/>
  <c r="I418" i="2"/>
  <c r="H418" i="2"/>
  <c r="H417" i="2" s="1"/>
  <c r="H557" i="2" s="1"/>
  <c r="D51" i="4" s="1"/>
  <c r="I417" i="2"/>
  <c r="J417" i="2" s="1"/>
  <c r="I413" i="2"/>
  <c r="J413" i="2" s="1"/>
  <c r="H413" i="2"/>
  <c r="I411" i="2"/>
  <c r="J411" i="2" s="1"/>
  <c r="H411" i="2"/>
  <c r="I409" i="2"/>
  <c r="J409" i="2" s="1"/>
  <c r="H409" i="2"/>
  <c r="I407" i="2"/>
  <c r="J407" i="2" s="1"/>
  <c r="H407" i="2"/>
  <c r="I405" i="2"/>
  <c r="J405" i="2" s="1"/>
  <c r="H405" i="2"/>
  <c r="I403" i="2"/>
  <c r="J403" i="2" s="1"/>
  <c r="H403" i="2"/>
  <c r="I400" i="2"/>
  <c r="J400" i="2" s="1"/>
  <c r="H400" i="2"/>
  <c r="I382" i="2"/>
  <c r="H382" i="2"/>
  <c r="H381" i="2" s="1"/>
  <c r="I379" i="2"/>
  <c r="H379" i="2"/>
  <c r="H378" i="2" s="1"/>
  <c r="I375" i="2"/>
  <c r="J375" i="2" s="1"/>
  <c r="H375" i="2"/>
  <c r="I372" i="2"/>
  <c r="J372" i="2" s="1"/>
  <c r="H372" i="2"/>
  <c r="H371" i="2" s="1"/>
  <c r="I360" i="2"/>
  <c r="J360" i="2" s="1"/>
  <c r="H360" i="2"/>
  <c r="I356" i="2"/>
  <c r="J356" i="2" s="1"/>
  <c r="H356" i="2"/>
  <c r="H349" i="2"/>
  <c r="H343" i="2" s="1"/>
  <c r="I349" i="2"/>
  <c r="G342" i="2"/>
  <c r="I340" i="2"/>
  <c r="H340" i="2"/>
  <c r="H339" i="2" s="1"/>
  <c r="H338" i="2" s="1"/>
  <c r="I335" i="2"/>
  <c r="H335" i="2"/>
  <c r="I333" i="2"/>
  <c r="H333" i="2"/>
  <c r="H332" i="2" s="1"/>
  <c r="I330" i="2"/>
  <c r="H330" i="2"/>
  <c r="H329" i="2" s="1"/>
  <c r="I329" i="2"/>
  <c r="I326" i="2"/>
  <c r="H326" i="2"/>
  <c r="I318" i="2"/>
  <c r="H318" i="2"/>
  <c r="H315" i="2" s="1"/>
  <c r="G307" i="2"/>
  <c r="G541" i="2" s="1"/>
  <c r="I305" i="2"/>
  <c r="H305" i="2"/>
  <c r="H304" i="2" s="1"/>
  <c r="H303" i="2" s="1"/>
  <c r="H302" i="2" s="1"/>
  <c r="H540" i="2" s="1"/>
  <c r="D31" i="4" s="1"/>
  <c r="G288" i="2"/>
  <c r="I298" i="2"/>
  <c r="H298" i="2"/>
  <c r="I292" i="2"/>
  <c r="H292" i="2"/>
  <c r="I290" i="2"/>
  <c r="H290" i="2"/>
  <c r="I283" i="2"/>
  <c r="H283" i="2"/>
  <c r="G283" i="2"/>
  <c r="G277" i="2" s="1"/>
  <c r="G536" i="2" s="1"/>
  <c r="H282" i="2"/>
  <c r="I278" i="2"/>
  <c r="H278" i="2"/>
  <c r="I274" i="2"/>
  <c r="H274" i="2"/>
  <c r="I272" i="2"/>
  <c r="H272" i="2"/>
  <c r="I270" i="2"/>
  <c r="H270" i="2"/>
  <c r="I261" i="2"/>
  <c r="H261" i="2"/>
  <c r="H260" i="2" s="1"/>
  <c r="G261" i="2"/>
  <c r="G260" i="2" s="1"/>
  <c r="G533" i="2" s="1"/>
  <c r="H533" i="2"/>
  <c r="D23" i="4" s="1"/>
  <c r="I250" i="2"/>
  <c r="H250" i="2"/>
  <c r="I247" i="2"/>
  <c r="J247" i="2" s="1"/>
  <c r="H247" i="2"/>
  <c r="I243" i="2"/>
  <c r="H243" i="2"/>
  <c r="H242" i="2" s="1"/>
  <c r="G243" i="2"/>
  <c r="G242" i="2" s="1"/>
  <c r="I240" i="2"/>
  <c r="H240" i="2"/>
  <c r="I237" i="2"/>
  <c r="H237" i="2"/>
  <c r="H236" i="2" s="1"/>
  <c r="H235" i="2" s="1"/>
  <c r="H230" i="2"/>
  <c r="H229" i="2" s="1"/>
  <c r="I230" i="2"/>
  <c r="I223" i="2"/>
  <c r="H223" i="2"/>
  <c r="G223" i="2"/>
  <c r="G222" i="2" s="1"/>
  <c r="G220" i="2"/>
  <c r="I218" i="2"/>
  <c r="J218" i="2" s="1"/>
  <c r="H218" i="2"/>
  <c r="G217" i="2"/>
  <c r="G205" i="2" s="1"/>
  <c r="I211" i="2"/>
  <c r="H211" i="2"/>
  <c r="H210" i="2" s="1"/>
  <c r="I208" i="2"/>
  <c r="H208" i="2"/>
  <c r="H207" i="2" s="1"/>
  <c r="H206" i="2" s="1"/>
  <c r="G202" i="2"/>
  <c r="I200" i="2"/>
  <c r="H200" i="2"/>
  <c r="H199" i="2" s="1"/>
  <c r="E11" i="4"/>
  <c r="I194" i="2"/>
  <c r="H194" i="2"/>
  <c r="H193" i="2" s="1"/>
  <c r="H570" i="2" s="1"/>
  <c r="D64" i="4" s="1"/>
  <c r="I193" i="2"/>
  <c r="I191" i="2"/>
  <c r="H191" i="2"/>
  <c r="H190" i="2" s="1"/>
  <c r="I188" i="2"/>
  <c r="J188" i="2" s="1"/>
  <c r="H188" i="2"/>
  <c r="H187" i="2" s="1"/>
  <c r="H186" i="2" s="1"/>
  <c r="I187" i="2"/>
  <c r="I154" i="2"/>
  <c r="H154" i="2"/>
  <c r="H153" i="2" s="1"/>
  <c r="H152" i="2" s="1"/>
  <c r="H151" i="2" s="1"/>
  <c r="G151" i="2"/>
  <c r="G150" i="2" s="1"/>
  <c r="I147" i="2"/>
  <c r="H147" i="2"/>
  <c r="H146" i="2" s="1"/>
  <c r="G146" i="2"/>
  <c r="G144" i="2"/>
  <c r="G139" i="2"/>
  <c r="G138" i="2" s="1"/>
  <c r="I141" i="2"/>
  <c r="H141" i="2"/>
  <c r="H140" i="2" s="1"/>
  <c r="H139" i="2" s="1"/>
  <c r="G529" i="2"/>
  <c r="I136" i="2"/>
  <c r="H136" i="2"/>
  <c r="H135" i="2" s="1"/>
  <c r="H134" i="2" s="1"/>
  <c r="H133" i="2" s="1"/>
  <c r="I131" i="2"/>
  <c r="H131" i="2"/>
  <c r="H130" i="2" s="1"/>
  <c r="I122" i="2"/>
  <c r="H122" i="2"/>
  <c r="H121" i="2" s="1"/>
  <c r="G122" i="2"/>
  <c r="G121" i="2" s="1"/>
  <c r="G524" i="2" s="1"/>
  <c r="I119" i="2"/>
  <c r="H119" i="2"/>
  <c r="H118" i="2" s="1"/>
  <c r="G118" i="2"/>
  <c r="I114" i="2"/>
  <c r="H114" i="2"/>
  <c r="H113" i="2" s="1"/>
  <c r="H112" i="2" s="1"/>
  <c r="H111" i="2" s="1"/>
  <c r="H110" i="2" s="1"/>
  <c r="H559" i="2" s="1"/>
  <c r="I102" i="2"/>
  <c r="H102" i="2"/>
  <c r="H101" i="2" s="1"/>
  <c r="I99" i="2"/>
  <c r="H99" i="2"/>
  <c r="H98" i="2" s="1"/>
  <c r="G99" i="2"/>
  <c r="G98" i="2" s="1"/>
  <c r="I95" i="2"/>
  <c r="H95" i="2"/>
  <c r="H94" i="2" s="1"/>
  <c r="H90" i="2"/>
  <c r="H89" i="2" s="1"/>
  <c r="I90" i="2"/>
  <c r="G88" i="2"/>
  <c r="G547" i="2" s="1"/>
  <c r="I86" i="2"/>
  <c r="H86" i="2"/>
  <c r="H85" i="2" s="1"/>
  <c r="H84" i="2" s="1"/>
  <c r="H546" i="2" s="1"/>
  <c r="D39" i="4" s="1"/>
  <c r="G84" i="2"/>
  <c r="G546" i="2" s="1"/>
  <c r="I82" i="2"/>
  <c r="J82" i="2" s="1"/>
  <c r="H82" i="2"/>
  <c r="I79" i="2"/>
  <c r="J79" i="2" s="1"/>
  <c r="H79" i="2"/>
  <c r="I77" i="2"/>
  <c r="J77" i="2" s="1"/>
  <c r="H77" i="2"/>
  <c r="I75" i="2"/>
  <c r="J75" i="2" s="1"/>
  <c r="H75" i="2"/>
  <c r="I73" i="2"/>
  <c r="J73" i="2" s="1"/>
  <c r="H73" i="2"/>
  <c r="I60" i="2"/>
  <c r="H60" i="2"/>
  <c r="I51" i="2"/>
  <c r="H51" i="2"/>
  <c r="H50" i="2" s="1"/>
  <c r="I44" i="2"/>
  <c r="H44" i="2"/>
  <c r="H43" i="2" s="1"/>
  <c r="G42" i="2"/>
  <c r="G37" i="2"/>
  <c r="G545" i="2" s="1"/>
  <c r="I34" i="2"/>
  <c r="H34" i="2"/>
  <c r="H33" i="2" s="1"/>
  <c r="I29" i="2"/>
  <c r="H29" i="2"/>
  <c r="J418" i="2" l="1"/>
  <c r="I28" i="2"/>
  <c r="J29" i="2"/>
  <c r="I50" i="2"/>
  <c r="J50" i="2" s="1"/>
  <c r="J51" i="2"/>
  <c r="J193" i="2"/>
  <c r="J194" i="2"/>
  <c r="I207" i="2"/>
  <c r="J208" i="2"/>
  <c r="J261" i="2"/>
  <c r="J270" i="2"/>
  <c r="J272" i="2"/>
  <c r="J274" i="2"/>
  <c r="J278" i="2"/>
  <c r="J290" i="2"/>
  <c r="J292" i="2"/>
  <c r="J298" i="2"/>
  <c r="G301" i="2"/>
  <c r="G539" i="2" s="1"/>
  <c r="J329" i="2"/>
  <c r="J330" i="2"/>
  <c r="J335" i="2"/>
  <c r="J437" i="2"/>
  <c r="J444" i="2"/>
  <c r="I135" i="2"/>
  <c r="J136" i="2"/>
  <c r="J240" i="2"/>
  <c r="H436" i="2"/>
  <c r="J447" i="2"/>
  <c r="J490" i="2"/>
  <c r="J505" i="2"/>
  <c r="J510" i="2"/>
  <c r="J60" i="2"/>
  <c r="J250" i="2"/>
  <c r="I282" i="2"/>
  <c r="J282" i="2" s="1"/>
  <c r="J283" i="2"/>
  <c r="I315" i="2"/>
  <c r="J315" i="2" s="1"/>
  <c r="J318" i="2"/>
  <c r="I508" i="2"/>
  <c r="I507" i="2" s="1"/>
  <c r="I503" i="2"/>
  <c r="J504" i="2"/>
  <c r="I493" i="2"/>
  <c r="J494" i="2"/>
  <c r="I469" i="2"/>
  <c r="J470" i="2"/>
  <c r="I464" i="2"/>
  <c r="J465" i="2"/>
  <c r="I456" i="2"/>
  <c r="J456" i="2" s="1"/>
  <c r="J457" i="2"/>
  <c r="I441" i="2"/>
  <c r="J441" i="2" s="1"/>
  <c r="J442" i="2"/>
  <c r="I433" i="2"/>
  <c r="J433" i="2" s="1"/>
  <c r="J434" i="2"/>
  <c r="I381" i="2"/>
  <c r="J381" i="2" s="1"/>
  <c r="J382" i="2"/>
  <c r="I378" i="2"/>
  <c r="J378" i="2" s="1"/>
  <c r="J379" i="2"/>
  <c r="I343" i="2"/>
  <c r="J343" i="2" s="1"/>
  <c r="J349" i="2"/>
  <c r="I339" i="2"/>
  <c r="J340" i="2"/>
  <c r="I332" i="2"/>
  <c r="J332" i="2" s="1"/>
  <c r="J333" i="2"/>
  <c r="I322" i="2"/>
  <c r="J326" i="2"/>
  <c r="I304" i="2"/>
  <c r="J305" i="2"/>
  <c r="I242" i="2"/>
  <c r="J242" i="2" s="1"/>
  <c r="J243" i="2"/>
  <c r="I236" i="2"/>
  <c r="J237" i="2"/>
  <c r="I229" i="2"/>
  <c r="J229" i="2" s="1"/>
  <c r="J230" i="2"/>
  <c r="I222" i="2"/>
  <c r="J223" i="2"/>
  <c r="I210" i="2"/>
  <c r="J210" i="2" s="1"/>
  <c r="J211" i="2"/>
  <c r="I199" i="2"/>
  <c r="J199" i="2" s="1"/>
  <c r="J200" i="2"/>
  <c r="I190" i="2"/>
  <c r="J190" i="2" s="1"/>
  <c r="J191" i="2"/>
  <c r="I186" i="2"/>
  <c r="J186" i="2" s="1"/>
  <c r="J187" i="2"/>
  <c r="I153" i="2"/>
  <c r="J154" i="2"/>
  <c r="I146" i="2"/>
  <c r="J146" i="2" s="1"/>
  <c r="J147" i="2"/>
  <c r="I140" i="2"/>
  <c r="J141" i="2"/>
  <c r="I130" i="2"/>
  <c r="J131" i="2"/>
  <c r="I121" i="2"/>
  <c r="J121" i="2" s="1"/>
  <c r="J122" i="2"/>
  <c r="I118" i="2"/>
  <c r="J118" i="2" s="1"/>
  <c r="J119" i="2"/>
  <c r="I113" i="2"/>
  <c r="J114" i="2"/>
  <c r="I101" i="2"/>
  <c r="J101" i="2" s="1"/>
  <c r="J102" i="2"/>
  <c r="I98" i="2"/>
  <c r="J98" i="2" s="1"/>
  <c r="J99" i="2"/>
  <c r="I94" i="2"/>
  <c r="J94" i="2" s="1"/>
  <c r="J95" i="2"/>
  <c r="I89" i="2"/>
  <c r="J89" i="2" s="1"/>
  <c r="J90" i="2"/>
  <c r="I85" i="2"/>
  <c r="J86" i="2"/>
  <c r="I43" i="2"/>
  <c r="J43" i="2" s="1"/>
  <c r="J44" i="2"/>
  <c r="I33" i="2"/>
  <c r="J33" i="2" s="1"/>
  <c r="J34" i="2"/>
  <c r="I27" i="2"/>
  <c r="I289" i="2"/>
  <c r="I557" i="2"/>
  <c r="E51" i="4" s="1"/>
  <c r="F51" i="4" s="1"/>
  <c r="I355" i="2"/>
  <c r="H355" i="2"/>
  <c r="H354" i="2" s="1"/>
  <c r="I260" i="2"/>
  <c r="J260" i="2" s="1"/>
  <c r="H542" i="2"/>
  <c r="D33" i="4" s="1"/>
  <c r="I570" i="2"/>
  <c r="E64" i="4" s="1"/>
  <c r="F64" i="4" s="1"/>
  <c r="H314" i="2"/>
  <c r="I314" i="2"/>
  <c r="H509" i="2"/>
  <c r="H508" i="2" s="1"/>
  <c r="H562" i="2" s="1"/>
  <c r="H289" i="2"/>
  <c r="H288" i="2" s="1"/>
  <c r="D29" i="4" s="1"/>
  <c r="H150" i="2"/>
  <c r="H531" i="2"/>
  <c r="H28" i="2"/>
  <c r="H27" i="2" s="1"/>
  <c r="H26" i="2" s="1"/>
  <c r="I217" i="2"/>
  <c r="I97" i="2"/>
  <c r="H88" i="2"/>
  <c r="H547" i="2" s="1"/>
  <c r="H97" i="2"/>
  <c r="H548" i="2" s="1"/>
  <c r="I66" i="2"/>
  <c r="I88" i="2"/>
  <c r="J88" i="2" s="1"/>
  <c r="H428" i="2"/>
  <c r="H427" i="2" s="1"/>
  <c r="G475" i="2"/>
  <c r="I269" i="2"/>
  <c r="G228" i="2"/>
  <c r="H564" i="2"/>
  <c r="I486" i="2"/>
  <c r="G97" i="2"/>
  <c r="G548" i="2" s="1"/>
  <c r="H269" i="2"/>
  <c r="H268" i="2" s="1"/>
  <c r="H198" i="2"/>
  <c r="H217" i="2"/>
  <c r="H205" i="2" s="1"/>
  <c r="G259" i="2"/>
  <c r="G532" i="2" s="1"/>
  <c r="G110" i="2"/>
  <c r="G559" i="2" s="1"/>
  <c r="G199" i="2"/>
  <c r="G198" i="2" s="1"/>
  <c r="G197" i="2" s="1"/>
  <c r="I246" i="2"/>
  <c r="G276" i="2"/>
  <c r="G535" i="2" s="1"/>
  <c r="I455" i="2"/>
  <c r="I428" i="2"/>
  <c r="I399" i="2"/>
  <c r="I371" i="2"/>
  <c r="I277" i="2"/>
  <c r="I198" i="2"/>
  <c r="J198" i="2" s="1"/>
  <c r="I185" i="2"/>
  <c r="I42" i="2"/>
  <c r="I41" i="2" s="1"/>
  <c r="D55" i="4"/>
  <c r="H486" i="2"/>
  <c r="H485" i="2" s="1"/>
  <c r="H475" i="2" s="1"/>
  <c r="H550" i="2" s="1"/>
  <c r="H467" i="2"/>
  <c r="H463" i="2"/>
  <c r="H399" i="2"/>
  <c r="H398" i="2" s="1"/>
  <c r="H370" i="2"/>
  <c r="H322" i="2"/>
  <c r="H222" i="2"/>
  <c r="H524" i="2" s="1"/>
  <c r="D15" i="4" s="1"/>
  <c r="D11" i="4"/>
  <c r="H145" i="2"/>
  <c r="H566" i="2" s="1"/>
  <c r="H109" i="2"/>
  <c r="D41" i="4"/>
  <c r="H66" i="2"/>
  <c r="H42" i="2"/>
  <c r="H41" i="2" s="1"/>
  <c r="H246" i="2"/>
  <c r="H228" i="2" s="1"/>
  <c r="I144" i="2"/>
  <c r="H138" i="2"/>
  <c r="G117" i="2"/>
  <c r="H129" i="2"/>
  <c r="H144" i="2"/>
  <c r="G522" i="2"/>
  <c r="H277" i="2"/>
  <c r="H276" i="2" s="1"/>
  <c r="I564" i="2"/>
  <c r="E59" i="4" s="1"/>
  <c r="G538" i="2"/>
  <c r="J97" i="2" l="1"/>
  <c r="J28" i="2"/>
  <c r="J509" i="2"/>
  <c r="J217" i="2"/>
  <c r="J222" i="2"/>
  <c r="I134" i="2"/>
  <c r="J135" i="2"/>
  <c r="I206" i="2"/>
  <c r="J206" i="2" s="1"/>
  <c r="J207" i="2"/>
  <c r="J246" i="2"/>
  <c r="J277" i="2"/>
  <c r="J322" i="2"/>
  <c r="J66" i="2"/>
  <c r="I37" i="2"/>
  <c r="I561" i="2"/>
  <c r="I562" i="2"/>
  <c r="E57" i="4" s="1"/>
  <c r="J508" i="2"/>
  <c r="I560" i="2"/>
  <c r="E55" i="4" s="1"/>
  <c r="F55" i="4" s="1"/>
  <c r="J503" i="2"/>
  <c r="I492" i="2"/>
  <c r="J493" i="2"/>
  <c r="I485" i="2"/>
  <c r="J486" i="2"/>
  <c r="I468" i="2"/>
  <c r="J468" i="2" s="1"/>
  <c r="J469" i="2"/>
  <c r="I463" i="2"/>
  <c r="J464" i="2"/>
  <c r="I563" i="2"/>
  <c r="I436" i="2"/>
  <c r="J436" i="2" s="1"/>
  <c r="I427" i="2"/>
  <c r="J428" i="2"/>
  <c r="I398" i="2"/>
  <c r="J398" i="2" s="1"/>
  <c r="J399" i="2"/>
  <c r="I370" i="2"/>
  <c r="J370" i="2" s="1"/>
  <c r="J371" i="2"/>
  <c r="I354" i="2"/>
  <c r="J354" i="2" s="1"/>
  <c r="J355" i="2"/>
  <c r="I338" i="2"/>
  <c r="J339" i="2"/>
  <c r="I307" i="2"/>
  <c r="J314" i="2"/>
  <c r="I303" i="2"/>
  <c r="J304" i="2"/>
  <c r="I288" i="2"/>
  <c r="J288" i="2" s="1"/>
  <c r="J289" i="2"/>
  <c r="I268" i="2"/>
  <c r="J268" i="2" s="1"/>
  <c r="J269" i="2"/>
  <c r="I228" i="2"/>
  <c r="J228" i="2" s="1"/>
  <c r="I235" i="2"/>
  <c r="J235" i="2" s="1"/>
  <c r="J236" i="2"/>
  <c r="I568" i="2"/>
  <c r="E63" i="4" s="1"/>
  <c r="I152" i="2"/>
  <c r="J153" i="2"/>
  <c r="I565" i="2"/>
  <c r="J144" i="2"/>
  <c r="I145" i="2"/>
  <c r="E29" i="4"/>
  <c r="F29" i="4" s="1"/>
  <c r="I139" i="2"/>
  <c r="J140" i="2"/>
  <c r="I129" i="2"/>
  <c r="J130" i="2"/>
  <c r="I524" i="2"/>
  <c r="E15" i="4" s="1"/>
  <c r="F15" i="4" s="1"/>
  <c r="I112" i="2"/>
  <c r="J113" i="2"/>
  <c r="I84" i="2"/>
  <c r="J85" i="2"/>
  <c r="J41" i="2"/>
  <c r="J42" i="2"/>
  <c r="I26" i="2"/>
  <c r="J26" i="2" s="1"/>
  <c r="J27" i="2"/>
  <c r="I353" i="2"/>
  <c r="I533" i="2"/>
  <c r="E23" i="4" s="1"/>
  <c r="F23" i="4" s="1"/>
  <c r="J557" i="2"/>
  <c r="I536" i="2"/>
  <c r="E27" i="4" s="1"/>
  <c r="H307" i="2"/>
  <c r="H541" i="2" s="1"/>
  <c r="H420" i="2"/>
  <c r="H416" i="2" s="1"/>
  <c r="H353" i="2"/>
  <c r="H342" i="2" s="1"/>
  <c r="H37" i="2"/>
  <c r="I184" i="2"/>
  <c r="I548" i="2"/>
  <c r="E41" i="4" s="1"/>
  <c r="F41" i="4" s="1"/>
  <c r="D43" i="4"/>
  <c r="H507" i="2"/>
  <c r="H561" i="2" s="1"/>
  <c r="I342" i="2"/>
  <c r="J342" i="2" s="1"/>
  <c r="I205" i="2"/>
  <c r="H530" i="2"/>
  <c r="G109" i="2"/>
  <c r="G556" i="2" s="1"/>
  <c r="G521" i="2"/>
  <c r="I467" i="2"/>
  <c r="H521" i="2"/>
  <c r="D12" i="4" s="1"/>
  <c r="I521" i="2"/>
  <c r="E12" i="4" s="1"/>
  <c r="F12" i="4" s="1"/>
  <c r="D57" i="4"/>
  <c r="H455" i="2"/>
  <c r="H563" i="2" s="1"/>
  <c r="H502" i="2"/>
  <c r="I544" i="2"/>
  <c r="E37" i="4" s="1"/>
  <c r="F37" i="4" s="1"/>
  <c r="G25" i="2"/>
  <c r="G543" i="2" s="1"/>
  <c r="G550" i="2"/>
  <c r="G474" i="2"/>
  <c r="G461" i="2" s="1"/>
  <c r="G196" i="2"/>
  <c r="H544" i="2"/>
  <c r="D37" i="4" s="1"/>
  <c r="H522" i="2"/>
  <c r="D13" i="4" s="1"/>
  <c r="I554" i="2"/>
  <c r="E49" i="4" s="1"/>
  <c r="E565" i="2"/>
  <c r="D61" i="4"/>
  <c r="E563" i="2"/>
  <c r="D59" i="4"/>
  <c r="F59" i="4" s="1"/>
  <c r="H185" i="2"/>
  <c r="H184" i="2" s="1"/>
  <c r="H149" i="2" s="1"/>
  <c r="E530" i="2"/>
  <c r="D20" i="4"/>
  <c r="I502" i="2"/>
  <c r="J502" i="2" s="1"/>
  <c r="D54" i="4"/>
  <c r="H462" i="2"/>
  <c r="D44" i="4"/>
  <c r="H197" i="2"/>
  <c r="H554" i="2"/>
  <c r="H397" i="2"/>
  <c r="H553" i="2" s="1"/>
  <c r="D27" i="4"/>
  <c r="F11" i="4"/>
  <c r="H565" i="2"/>
  <c r="G519" i="2"/>
  <c r="G116" i="2"/>
  <c r="J533" i="2"/>
  <c r="H534" i="2"/>
  <c r="H259" i="2"/>
  <c r="H532" i="2" s="1"/>
  <c r="H526" i="2"/>
  <c r="D17" i="4" s="1"/>
  <c r="H117" i="2"/>
  <c r="F27" i="4" l="1"/>
  <c r="F57" i="4"/>
  <c r="J184" i="2"/>
  <c r="J185" i="2"/>
  <c r="J455" i="2"/>
  <c r="J507" i="2"/>
  <c r="I133" i="2"/>
  <c r="J133" i="2" s="1"/>
  <c r="J134" i="2"/>
  <c r="I117" i="2"/>
  <c r="J117" i="2"/>
  <c r="I528" i="2"/>
  <c r="E18" i="4" s="1"/>
  <c r="E25" i="4"/>
  <c r="J307" i="2"/>
  <c r="J353" i="2"/>
  <c r="I551" i="2"/>
  <c r="E44" i="4" s="1"/>
  <c r="F44" i="4" s="1"/>
  <c r="J492" i="2"/>
  <c r="I475" i="2"/>
  <c r="I474" i="2" s="1"/>
  <c r="J485" i="2"/>
  <c r="J467" i="2"/>
  <c r="I547" i="2"/>
  <c r="E40" i="4" s="1"/>
  <c r="I462" i="2"/>
  <c r="J462" i="2" s="1"/>
  <c r="J463" i="2"/>
  <c r="I420" i="2"/>
  <c r="I558" i="2" s="1"/>
  <c r="E53" i="4" s="1"/>
  <c r="J427" i="2"/>
  <c r="I397" i="2"/>
  <c r="I553" i="2" s="1"/>
  <c r="J338" i="2"/>
  <c r="I542" i="2"/>
  <c r="E33" i="4" s="1"/>
  <c r="F33" i="4" s="1"/>
  <c r="I541" i="2"/>
  <c r="E32" i="4" s="1"/>
  <c r="I302" i="2"/>
  <c r="J303" i="2"/>
  <c r="I276" i="2"/>
  <c r="J276" i="2" s="1"/>
  <c r="I534" i="2"/>
  <c r="E24" i="4" s="1"/>
  <c r="I259" i="2"/>
  <c r="J259" i="2" s="1"/>
  <c r="I522" i="2"/>
  <c r="E13" i="4" s="1"/>
  <c r="F13" i="4" s="1"/>
  <c r="J205" i="2"/>
  <c r="I151" i="2"/>
  <c r="J152" i="2"/>
  <c r="I566" i="2"/>
  <c r="E61" i="4" s="1"/>
  <c r="F61" i="4" s="1"/>
  <c r="J145" i="2"/>
  <c r="J139" i="2"/>
  <c r="I138" i="2"/>
  <c r="J138" i="2" s="1"/>
  <c r="I526" i="2"/>
  <c r="E17" i="4" s="1"/>
  <c r="F17" i="4" s="1"/>
  <c r="J129" i="2"/>
  <c r="I111" i="2"/>
  <c r="J112" i="2"/>
  <c r="I546" i="2"/>
  <c r="E39" i="4" s="1"/>
  <c r="F39" i="4" s="1"/>
  <c r="J84" i="2"/>
  <c r="J37" i="2"/>
  <c r="J524" i="2"/>
  <c r="J536" i="2"/>
  <c r="J565" i="2"/>
  <c r="J566" i="2"/>
  <c r="J560" i="2"/>
  <c r="J570" i="2"/>
  <c r="J554" i="2"/>
  <c r="H116" i="2"/>
  <c r="H474" i="2"/>
  <c r="H549" i="2" s="1"/>
  <c r="I567" i="2"/>
  <c r="H556" i="2"/>
  <c r="D42" i="4"/>
  <c r="H301" i="2"/>
  <c r="H539" i="2" s="1"/>
  <c r="H567" i="2"/>
  <c r="H558" i="2"/>
  <c r="D53" i="4" s="1"/>
  <c r="E561" i="2"/>
  <c r="H519" i="2"/>
  <c r="H545" i="2"/>
  <c r="D38" i="4" s="1"/>
  <c r="I532" i="2"/>
  <c r="H568" i="2"/>
  <c r="E567" i="2" s="1"/>
  <c r="I197" i="2"/>
  <c r="G24" i="2"/>
  <c r="G513" i="2" s="1"/>
  <c r="J521" i="2"/>
  <c r="G549" i="2"/>
  <c r="G572" i="2" s="1"/>
  <c r="H461" i="2"/>
  <c r="H528" i="2"/>
  <c r="D18" i="4" s="1"/>
  <c r="D10" i="4" s="1"/>
  <c r="E549" i="2"/>
  <c r="E532" i="2"/>
  <c r="D24" i="4"/>
  <c r="E553" i="2"/>
  <c r="D49" i="4"/>
  <c r="F49" i="4" s="1"/>
  <c r="E539" i="2"/>
  <c r="D32" i="4"/>
  <c r="E535" i="2"/>
  <c r="H25" i="2"/>
  <c r="H24" i="2" s="1"/>
  <c r="J526" i="2"/>
  <c r="F24" i="4" l="1"/>
  <c r="F32" i="4"/>
  <c r="F53" i="4"/>
  <c r="F18" i="4"/>
  <c r="I550" i="2"/>
  <c r="E43" i="4" s="1"/>
  <c r="F43" i="4" s="1"/>
  <c r="J475" i="2"/>
  <c r="J550" i="2" s="1"/>
  <c r="I549" i="2"/>
  <c r="J474" i="2"/>
  <c r="J549" i="2" s="1"/>
  <c r="I416" i="2"/>
  <c r="J416" i="2" s="1"/>
  <c r="J420" i="2"/>
  <c r="J397" i="2"/>
  <c r="I540" i="2"/>
  <c r="E31" i="4" s="1"/>
  <c r="E30" i="4" s="1"/>
  <c r="J302" i="2"/>
  <c r="I301" i="2"/>
  <c r="J197" i="2"/>
  <c r="J151" i="2"/>
  <c r="I150" i="2"/>
  <c r="I531" i="2"/>
  <c r="E20" i="4" s="1"/>
  <c r="F20" i="4" s="1"/>
  <c r="I110" i="2"/>
  <c r="J111" i="2"/>
  <c r="I25" i="2"/>
  <c r="J25" i="2" s="1"/>
  <c r="I545" i="2"/>
  <c r="E38" i="4" s="1"/>
  <c r="F38" i="4" s="1"/>
  <c r="J548" i="2"/>
  <c r="J528" i="2"/>
  <c r="J564" i="2"/>
  <c r="J542" i="2"/>
  <c r="J546" i="2"/>
  <c r="J561" i="2"/>
  <c r="J563" i="2"/>
  <c r="J534" i="2"/>
  <c r="J562" i="2"/>
  <c r="J544" i="2"/>
  <c r="J551" i="2"/>
  <c r="I461" i="2"/>
  <c r="J461" i="2" s="1"/>
  <c r="J545" i="2"/>
  <c r="H196" i="2"/>
  <c r="H513" i="2" s="1"/>
  <c r="H516" i="2" s="1"/>
  <c r="E556" i="2"/>
  <c r="E519" i="2"/>
  <c r="I519" i="2"/>
  <c r="D63" i="4"/>
  <c r="F63" i="4" s="1"/>
  <c r="E543" i="2"/>
  <c r="D40" i="4"/>
  <c r="F40" i="4" s="1"/>
  <c r="H543" i="2"/>
  <c r="H572" i="2" s="1"/>
  <c r="J301" i="2" l="1"/>
  <c r="I539" i="2"/>
  <c r="I196" i="2"/>
  <c r="J196" i="2" s="1"/>
  <c r="J150" i="2"/>
  <c r="I530" i="2"/>
  <c r="I149" i="2"/>
  <c r="I559" i="2"/>
  <c r="E54" i="4" s="1"/>
  <c r="J110" i="2"/>
  <c r="I109" i="2"/>
  <c r="I543" i="2"/>
  <c r="I24" i="2"/>
  <c r="J543" i="2"/>
  <c r="J531" i="2"/>
  <c r="J522" i="2"/>
  <c r="J532" i="2"/>
  <c r="J558" i="2"/>
  <c r="J541" i="2"/>
  <c r="J553" i="2"/>
  <c r="J547" i="2"/>
  <c r="J568" i="2"/>
  <c r="J540" i="2"/>
  <c r="E572" i="2"/>
  <c r="H575" i="2"/>
  <c r="H573" i="2"/>
  <c r="E50" i="4" l="1"/>
  <c r="F54" i="4"/>
  <c r="J24" i="2"/>
  <c r="J149" i="2"/>
  <c r="I116" i="2"/>
  <c r="J116" i="2" s="1"/>
  <c r="J109" i="2"/>
  <c r="I556" i="2"/>
  <c r="I572" i="2" s="1"/>
  <c r="J519" i="2"/>
  <c r="J567" i="2"/>
  <c r="J539" i="2"/>
  <c r="J530" i="2"/>
  <c r="J559" i="2"/>
  <c r="I513" i="2" l="1"/>
  <c r="J513" i="2" s="1"/>
  <c r="J556" i="2"/>
  <c r="J572" i="2" s="1"/>
  <c r="D34" i="4"/>
  <c r="D48" i="4"/>
  <c r="F48" i="4" s="1"/>
  <c r="D47" i="4"/>
  <c r="F47" i="4" s="1"/>
  <c r="D46" i="4"/>
  <c r="F35" i="4"/>
  <c r="F34" i="4" s="1"/>
  <c r="E34" i="4"/>
  <c r="D26" i="4"/>
  <c r="D22" i="4"/>
  <c r="F22" i="4" s="1"/>
  <c r="E10" i="4"/>
  <c r="F10" i="4" s="1"/>
  <c r="E56" i="4"/>
  <c r="E45" i="4"/>
  <c r="E60" i="4"/>
  <c r="I23" i="2"/>
  <c r="J23" i="2" s="1"/>
  <c r="J22" i="2" s="1"/>
  <c r="H22" i="2"/>
  <c r="J21" i="2"/>
  <c r="J20" i="2" s="1"/>
  <c r="I20" i="2"/>
  <c r="H20" i="2"/>
  <c r="J19" i="2"/>
  <c r="J18" i="2" s="1"/>
  <c r="I18" i="2"/>
  <c r="H18" i="2"/>
  <c r="J17" i="2"/>
  <c r="J16" i="2" s="1"/>
  <c r="I16" i="2"/>
  <c r="H16" i="2"/>
  <c r="J15" i="2"/>
  <c r="J14" i="2" s="1"/>
  <c r="I14" i="2"/>
  <c r="H14" i="2"/>
  <c r="J13" i="2"/>
  <c r="J12" i="2" s="1"/>
  <c r="J11" i="2" s="1"/>
  <c r="I12" i="2"/>
  <c r="G12" i="2"/>
  <c r="G11" i="2" s="1"/>
  <c r="G10" i="2" s="1"/>
  <c r="I11" i="2"/>
  <c r="I516" i="2" l="1"/>
  <c r="I573" i="2"/>
  <c r="J575" i="2"/>
  <c r="D30" i="4"/>
  <c r="F30" i="4" s="1"/>
  <c r="I22" i="2"/>
  <c r="I10" i="2" s="1"/>
  <c r="J10" i="2"/>
  <c r="E21" i="4"/>
  <c r="E42" i="4"/>
  <c r="F42" i="4" s="1"/>
  <c r="J573" i="2" l="1"/>
  <c r="E36" i="4"/>
  <c r="E58" i="4"/>
  <c r="D58" i="4"/>
  <c r="D19" i="4"/>
  <c r="E19" i="4"/>
  <c r="F19" i="4" s="1"/>
  <c r="E62" i="4"/>
  <c r="F58" i="4" l="1"/>
  <c r="D62" i="4"/>
  <c r="F62" i="4" s="1"/>
  <c r="E66" i="4"/>
  <c r="D45" i="4"/>
  <c r="F45" i="4" s="1"/>
  <c r="D56" i="4"/>
  <c r="F56" i="4" s="1"/>
  <c r="D50" i="4"/>
  <c r="F50" i="4" s="1"/>
  <c r="D36" i="4" l="1"/>
  <c r="F36" i="4" s="1"/>
  <c r="D21" i="4"/>
  <c r="F21" i="4" s="1"/>
  <c r="D60" i="4"/>
  <c r="F60" i="4" s="1"/>
  <c r="D25" i="4"/>
  <c r="F25" i="4" s="1"/>
  <c r="D66" i="4" l="1"/>
  <c r="F66" i="4" s="1"/>
</calcChain>
</file>

<file path=xl/sharedStrings.xml><?xml version="1.0" encoding="utf-8"?>
<sst xmlns="http://schemas.openxmlformats.org/spreadsheetml/2006/main" count="2812" uniqueCount="524">
  <si>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</si>
  <si>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</si>
  <si>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</si>
  <si>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</si>
  <si>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</si>
  <si>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</si>
  <si>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</si>
  <si>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</si>
  <si>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</si>
  <si>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</si>
  <si>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</si>
  <si>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</si>
  <si>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</si>
  <si>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</si>
  <si>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</si>
  <si>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</si>
  <si>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</si>
  <si>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</si>
  <si>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</si>
  <si>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</si>
  <si>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</si>
  <si>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</si>
  <si>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</si>
  <si>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</si>
  <si>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</si>
  <si>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</si>
  <si>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</si>
  <si>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</si>
  <si>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</si>
  <si>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</si>
  <si>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</si>
  <si>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</si>
  <si>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</si>
  <si>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</si>
  <si>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</si>
  <si>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</si>
  <si>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</si>
  <si>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</si>
  <si>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</si>
  <si>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</si>
  <si>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</si>
  <si>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</si>
  <si>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</si>
  <si>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</si>
  <si>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</si>
  <si>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</si>
  <si>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</si>
  <si>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</si>
  <si>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</si>
  <si>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</si>
  <si>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</si>
  <si>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</si>
  <si>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</si>
  <si>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</si>
  <si>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</si>
  <si>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</si>
  <si>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</si>
  <si>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</si>
  <si>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</si>
  <si>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</si>
  <si>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</si>
  <si>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</si>
  <si>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</si>
  <si>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</si>
  <si>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</si>
  <si>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</si>
  <si>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</si>
  <si>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</si>
  <si>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</si>
  <si>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</si>
  <si>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</si>
  <si>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</si>
  <si>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</si>
  <si>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</si>
  <si>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</si>
  <si>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</si>
  <si>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</si>
  <si>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</si>
  <si>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</si>
  <si>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</si>
  <si>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</si>
  <si>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</si>
  <si>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</si>
  <si>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</si>
  <si>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</si>
  <si>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</si>
  <si>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</si>
  <si>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</si>
  <si>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</si>
  <si>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</si>
  <si>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</si>
  <si>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</si>
  <si>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</si>
  <si>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</si>
  <si>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</si>
  <si>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</si>
  <si>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</si>
  <si>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</si>
  <si>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</si>
  <si>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</si>
  <si>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</si>
  <si>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</si>
  <si>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</si>
  <si>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</si>
  <si>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</si>
  <si>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</si>
  <si>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</si>
  <si>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</si>
  <si>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</si>
  <si>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</si>
  <si>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</si>
  <si>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</si>
  <si>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</si>
  <si>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</si>
  <si>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</si>
  <si>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</si>
  <si>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</si>
  <si>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</si>
  <si>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</si>
  <si>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</si>
  <si>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</si>
  <si>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</si>
  <si>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</si>
  <si>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</si>
  <si>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</si>
  <si>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</si>
  <si>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</si>
  <si>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</si>
  <si>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</si>
  <si>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</si>
  <si>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</si>
  <si>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</si>
  <si>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</si>
  <si>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</si>
  <si>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</si>
  <si>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</si>
  <si>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</si>
  <si>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</si>
  <si>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</si>
  <si>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</si>
  <si>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</si>
  <si>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</si>
  <si>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</si>
  <si>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</si>
  <si>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</si>
  <si>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</si>
  <si>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</si>
  <si>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</si>
  <si>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</si>
  <si>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</si>
  <si>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</si>
  <si>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</si>
  <si>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</si>
  <si>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</si>
  <si>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</si>
  <si>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</si>
  <si>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</si>
  <si>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</si>
  <si>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</si>
  <si>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</si>
  <si>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</si>
  <si>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</si>
  <si>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</si>
  <si>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</si>
  <si>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</si>
  <si>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</si>
  <si>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</si>
  <si>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</si>
  <si>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</si>
  <si>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</si>
  <si>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</si>
  <si>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</si>
  <si>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</si>
  <si>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</si>
  <si>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</si>
  <si>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</si>
  <si>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</si>
  <si>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</si>
  <si>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</si>
  <si>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</si>
  <si>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</si>
  <si>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</si>
  <si>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</si>
  <si>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</si>
  <si>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</si>
  <si>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</si>
  <si>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</si>
  <si>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</si>
  <si>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</si>
  <si>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</si>
  <si>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</si>
  <si>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</si>
  <si>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</si>
  <si>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</si>
  <si>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</si>
  <si>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</si>
  <si>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</si>
  <si>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</si>
  <si>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</si>
  <si>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</si>
  <si>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</si>
  <si>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</si>
  <si>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</si>
  <si>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</si>
  <si>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</si>
  <si>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</si>
  <si>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</si>
  <si>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</si>
  <si>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</si>
  <si>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</si>
  <si>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</si>
  <si>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</si>
  <si>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</si>
  <si>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</si>
  <si>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</si>
  <si>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</si>
  <si>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</si>
  <si>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</si>
  <si>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</si>
  <si>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</si>
  <si>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</si>
  <si>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</si>
  <si>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</si>
  <si>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</si>
  <si>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</si>
  <si>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</si>
  <si>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</si>
  <si>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</si>
  <si>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</si>
  <si>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</si>
  <si>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</si>
  <si>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</si>
  <si>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</si>
  <si>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</si>
  <si>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</si>
  <si>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</si>
  <si>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</si>
  <si>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</si>
  <si>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</si>
  <si>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</si>
  <si>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</si>
  <si>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</si>
  <si>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</si>
  <si>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</si>
  <si>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</si>
  <si>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</si>
  <si>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</si>
  <si>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</si>
  <si>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</si>
  <si>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</si>
  <si>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</si>
  <si>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</si>
  <si>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</si>
  <si>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</si>
  <si>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</si>
  <si>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</si>
  <si>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</si>
  <si>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</si>
  <si>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</si>
  <si>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</si>
  <si>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</si>
  <si>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</si>
  <si>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</si>
  <si>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</si>
  <si>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</si>
  <si>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</si>
  <si>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</si>
  <si>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</si>
  <si>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</si>
  <si>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</si>
  <si>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</si>
  <si>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</si>
  <si>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</si>
  <si>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</si>
  <si>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</si>
  <si>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</si>
  <si>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</si>
  <si>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</si>
  <si>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</si>
  <si>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</si>
  <si>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</si>
  <si>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</si>
  <si>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</si>
  <si>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</si>
  <si>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</si>
  <si>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</si>
  <si>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тыс.руб</t>
  </si>
  <si>
    <t>Наименование разделов и подразделов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</si>
  <si>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</si>
  <si>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</si>
  <si>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</si>
  <si>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</si>
  <si>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</si>
  <si>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</si>
  <si>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</si>
  <si>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</si>
  <si>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</si>
  <si>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</si>
  <si>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</si>
  <si>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</si>
  <si>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</si>
  <si>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</si>
  <si>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</si>
  <si>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</si>
  <si>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</si>
  <si>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</si>
  <si>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</si>
  <si>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</si>
  <si>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</si>
  <si>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</si>
  <si>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</si>
  <si>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</si>
  <si>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</si>
  <si>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</si>
  <si>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</si>
  <si>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</si>
  <si>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</si>
  <si>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</si>
  <si>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</si>
  <si>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</si>
  <si>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</si>
  <si>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</si>
  <si>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</si>
  <si>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</si>
  <si>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</si>
  <si>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</si>
  <si>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</si>
  <si>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</si>
  <si>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</si>
  <si>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</si>
  <si>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</si>
  <si>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</si>
  <si>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</si>
  <si>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</si>
  <si>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</si>
  <si>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</si>
  <si>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</si>
  <si>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</si>
  <si>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</si>
  <si>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</si>
  <si>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</si>
  <si>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</si>
  <si>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</si>
  <si>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</si>
  <si>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</si>
  <si>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</si>
  <si>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</si>
  <si>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</si>
  <si>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</si>
  <si>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</si>
  <si>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</si>
  <si>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</si>
  <si>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</si>
  <si>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</si>
  <si>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</si>
  <si>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</si>
  <si>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</si>
  <si>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</si>
  <si>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</si>
  <si>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</si>
  <si>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</si>
  <si>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</si>
  <si>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</si>
  <si>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</si>
  <si>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</si>
  <si>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</si>
  <si>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</si>
  <si>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</si>
  <si>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</si>
  <si>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</si>
  <si>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</si>
  <si>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</si>
  <si>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</si>
  <si>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</si>
  <si>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</si>
  <si>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</si>
  <si>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</si>
  <si>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</si>
  <si>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</si>
  <si>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</si>
  <si>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</si>
  <si>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</si>
  <si>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</si>
  <si>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</si>
  <si>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</si>
  <si>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</si>
  <si>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</si>
  <si>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</si>
  <si>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</si>
  <si>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</si>
  <si>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</si>
  <si>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</si>
  <si>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</si>
  <si>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</si>
  <si>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</si>
  <si>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</si>
  <si>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</si>
  <si>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</si>
  <si>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</si>
  <si>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</si>
  <si>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</si>
  <si>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</si>
  <si>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</si>
  <si>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</si>
  <si>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</si>
  <si>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</si>
  <si>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</si>
  <si>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</si>
  <si>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</si>
  <si>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</si>
  <si>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</si>
  <si>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</si>
  <si>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</si>
  <si>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</si>
  <si>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</si>
  <si>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</si>
  <si>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</si>
  <si>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</si>
  <si>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</si>
  <si>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</si>
  <si>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</si>
  <si>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</si>
  <si>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</si>
  <si>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</si>
  <si>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</si>
  <si>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</si>
  <si>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</si>
  <si>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</si>
  <si>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</si>
  <si>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</si>
  <si>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</si>
  <si>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</si>
  <si>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</si>
  <si>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</si>
  <si>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</si>
  <si>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</si>
  <si>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</si>
  <si>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Глава муниципального образования и его заместители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</si>
  <si>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</si>
  <si>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</si>
  <si>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</si>
  <si>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</si>
  <si>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</si>
  <si>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</si>
  <si>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</si>
  <si>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</si>
  <si>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</si>
  <si>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</si>
  <si>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</si>
  <si>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</si>
  <si>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</si>
  <si>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</si>
  <si>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</si>
  <si>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</si>
  <si>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</si>
  <si>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>Сумма на 2014г</t>
  </si>
  <si>
    <t>(тыс.руб)</t>
  </si>
  <si>
    <t xml:space="preserve">Субсидии на обеспечение доступа к информационно-телекоммуникационной сети "Интернет" муниципальных образовательных организаций в Республике Алтай  в рамках подпрограммы "Развитие общего образования" государстве6нной программы Республики Алтай "Развитие образования" </t>
  </si>
  <si>
    <t>0721509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</si>
  <si>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</si>
  <si>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021Б522</t>
  </si>
  <si>
    <t>021Б520</t>
  </si>
  <si>
    <t>Энергосбережение и повышение энергетической эффективности в социальной сфере в рамках подпрошграммы "Развитие жилищно-коммунального комплекса"  ГП РА "Развитие  жилищно-коммунального и транспортного комплекса"</t>
  </si>
  <si>
    <t xml:space="preserve">Субсидии на выплату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</t>
  </si>
  <si>
    <t>7954800</t>
  </si>
  <si>
    <t>ВЦП "Улучшение условий и охраны труда в муниципальном образовании "Онгудвайский район" на 2014-2016 годы"</t>
  </si>
  <si>
    <t>0715059</t>
  </si>
  <si>
    <t>Модернизация региональных  систем дошкольного образования в рамках подпрограммы  "Развитие дошкольного образования" ГП РА "Развитие образования"</t>
  </si>
  <si>
    <t>Модернизация  системы  дошкольного образования в части капитального ремонта зданий и материально-технического обеспечения дошкольных образовательных учреждений  в рамках подпрограммы  "Развитие дошкольного образования" ГП РА "Развитие образования"</t>
  </si>
  <si>
    <t>0711501</t>
  </si>
  <si>
    <t>021Б512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</si>
  <si>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</si>
  <si>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0825148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</si>
  <si>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прогрграммы Республики Алтай "Развитие культуры</t>
  </si>
  <si>
    <t>0725097</t>
  </si>
  <si>
    <t>0741598</t>
  </si>
  <si>
    <t>0740000</t>
  </si>
  <si>
    <t>464</t>
  </si>
  <si>
    <t>9905104</t>
  </si>
  <si>
    <t>0100000</t>
  </si>
  <si>
    <t>01615П1</t>
  </si>
  <si>
    <t>0165018</t>
  </si>
  <si>
    <t>02125П1</t>
  </si>
  <si>
    <t>0725105</t>
  </si>
  <si>
    <t>0820000</t>
  </si>
  <si>
    <t>0821510</t>
  </si>
  <si>
    <t>0161571</t>
  </si>
  <si>
    <t>0821599</t>
  </si>
  <si>
    <t>Субсидии на повышение фондов оплаты труда педагогических работников в МОУ дополнительного образования детей</t>
  </si>
  <si>
    <t>Подпрограмма "Развитие дополнительного образования детей"  государственной программы Республики Алтай "Развитие образования"</t>
  </si>
  <si>
    <t>Субсидии на осуществление капитальных вложений в объекты капитального строительства  муниципальной  собственности бюджетным учреждениям</t>
  </si>
  <si>
    <t>0225403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</si>
  <si>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</si>
  <si>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Закупка товаров, работ, услуг в целях капитального ремонта муниципального имущества</t>
  </si>
  <si>
    <t>99000Ш2</t>
  </si>
  <si>
    <t>Резервный фонд Правительства Республики Алтай</t>
  </si>
  <si>
    <t>Развертывание и содержание пунктов временного размещения и питания для эвакуируемых граждан, пострадавших в результате наводнения в мае-июне 2014года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</si>
  <si>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</si>
  <si>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0160000</t>
  </si>
  <si>
    <t>подпрограмма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</si>
  <si>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Бюджетные инвестиции в объекты капитального строительства муниципальной собственности</t>
  </si>
  <si>
    <t>Софинансирование ФЦП "Устойчивое развитие сельских территорий на 2014-2017 годы и на период до 2020года"" (респ. бюджет)</t>
  </si>
  <si>
    <t>Софинансирование ФЦП "Устойчивое развитие сельских территорий на 2014-2017 годы и на период до 2020года" (фед.бюджет)</t>
  </si>
  <si>
    <t>Софинансирование капитальных вложений в объекты муниципальной собственности  в части обеспечения земельных участков инженерной инфраструктурой</t>
  </si>
  <si>
    <t xml:space="preserve">подпрограмма "Культурно-досуговая деятельность" государственной программы "Развитие культуры" </t>
  </si>
  <si>
    <t>0821000</t>
  </si>
  <si>
    <t xml:space="preserve">Расширение спектра культурно-досуговых услуг подпрограмма "Культурно-досуговая деятельность" государственной программы "Развитие культуры" </t>
  </si>
  <si>
    <t>Проведение мероприятий  по повышению оплаты труда работников учреждений культуры</t>
  </si>
  <si>
    <t>80</t>
  </si>
  <si>
    <t>Поддержка развития гастрольной деятельности</t>
  </si>
  <si>
    <t>Укрепление материально-технической базы и оснащение оборудованием детских музыкальных школ и школ искусств</t>
  </si>
  <si>
    <t>Мероприятия по улучшению жилищных условий граждан, проживающих в сельской местности, в т.ч. молодых семей и молодых специалистов (респ.бюджет)</t>
  </si>
  <si>
    <t>Мероприятия по улучшению жилищных условий граждан, проживающих в сельской местности, в т.ч. молодых семей и молодых специалистов (фед.бюджет)</t>
  </si>
  <si>
    <t>Субсидии гражданам на приобретение жилья</t>
  </si>
  <si>
    <t>Кассовое исполнение</t>
  </si>
  <si>
    <t>% исполнения</t>
  </si>
  <si>
    <t>Приложение 3</t>
  </si>
  <si>
    <t>Исполнение</t>
  </si>
  <si>
    <t>по ведомственной структуре  расходов бюджета муниципального образования "Онгудайский район"                                                         за 9 месяцев  2014  года</t>
  </si>
  <si>
    <t>расходов бюджета муниципального образования  "Онгудайский район"   по разделам и подразделам   классификации расходов бюджетов Российской Федерации</t>
  </si>
  <si>
    <t>Приложение 2</t>
  </si>
  <si>
    <t xml:space="preserve">за 9 месяцев 2014года </t>
  </si>
  <si>
    <t>к Постановлению Главы района (аймака) №693/1  от 24.10.2014г</t>
  </si>
  <si>
    <t>к Постановлению Главы района (аймака) №693/1 от 24.10.2014г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</si>
</sst>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8">
    <xf numFmtId="0" fontId="0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49" fontId="3" fillId="0" borderId="1" xfId="1" applyNumberFormat="1" applyFont="1" applyFill="1" applyBorder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 applyFill="1"/>
    <xf numFmtId="0" fontId="7" fillId="0" borderId="0" xfId="1" applyFont="1" applyFill="1"/>
    <xf numFmtId="0" fontId="8" fillId="0" borderId="0" xfId="1" applyFont="1" applyFill="1"/>
    <xf numFmtId="2" fontId="3" fillId="0" borderId="0" xfId="1" applyNumberFormat="1" applyFont="1" applyFill="1" applyAlignment="1"/>
    <xf numFmtId="0" fontId="4" fillId="0" borderId="1" xfId="1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0" xfId="3" applyFont="1" applyAlignment="1"/>
    <xf numFmtId="165" fontId="10" fillId="0" borderId="0" xfId="3" applyNumberFormat="1" applyFont="1" applyAlignment="1"/>
    <xf numFmtId="0" fontId="10" fillId="0" borderId="0" xfId="3" applyFont="1" applyBorder="1"/>
    <xf numFmtId="0" fontId="10" fillId="0" borderId="0" xfId="3" applyFont="1" applyAlignment="1">
      <alignment horizontal="left" wrapText="1"/>
    </xf>
    <xf numFmtId="0" fontId="10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2" fillId="0" borderId="15" xfId="3" applyFont="1" applyBorder="1" applyAlignment="1">
      <alignment horizontal="center"/>
    </xf>
    <xf numFmtId="0" fontId="11" fillId="0" borderId="15" xfId="116" applyBorder="1" applyAlignment="1"/>
    <xf numFmtId="165" fontId="11" fillId="0" borderId="15" xfId="116" applyNumberFormat="1" applyBorder="1" applyAlignment="1"/>
    <xf numFmtId="0" fontId="12" fillId="0" borderId="1" xfId="3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 wrapText="1"/>
    </xf>
    <xf numFmtId="165" fontId="12" fillId="0" borderId="1" xfId="116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right"/>
    </xf>
    <xf numFmtId="0" fontId="10" fillId="0" borderId="1" xfId="3" applyFont="1" applyBorder="1" applyAlignment="1">
      <alignment wrapText="1"/>
    </xf>
    <xf numFmtId="49" fontId="10" fillId="0" borderId="1" xfId="3" applyNumberFormat="1" applyFont="1" applyBorder="1" applyAlignment="1">
      <alignment horizontal="center"/>
    </xf>
    <xf numFmtId="2" fontId="10" fillId="0" borderId="1" xfId="116" applyNumberFormat="1" applyFont="1" applyBorder="1" applyAlignment="1">
      <alignment horizontal="right" wrapText="1"/>
    </xf>
    <xf numFmtId="0" fontId="10" fillId="0" borderId="1" xfId="3" applyFont="1" applyFill="1" applyBorder="1" applyAlignment="1">
      <alignment horizontal="left" wrapText="1"/>
    </xf>
    <xf numFmtId="2" fontId="12" fillId="0" borderId="1" xfId="116" applyNumberFormat="1" applyFont="1" applyBorder="1" applyAlignment="1">
      <alignment horizontal="right" wrapText="1"/>
    </xf>
    <xf numFmtId="0" fontId="12" fillId="0" borderId="0" xfId="3" applyFont="1"/>
    <xf numFmtId="0" fontId="10" fillId="0" borderId="1" xfId="2" applyFont="1" applyFill="1" applyBorder="1" applyAlignment="1">
      <alignment horizontal="justify" vertical="top" wrapText="1" shrinkToFit="1"/>
    </xf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/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0" fillId="0" borderId="0" xfId="1" applyFont="1" applyFill="1"/>
    <xf numFmtId="0" fontId="10" fillId="0" borderId="1" xfId="5" applyFont="1" applyFill="1" applyBorder="1" applyAlignment="1">
      <alignment wrapText="1"/>
    </xf>
    <xf numFmtId="49" fontId="10" fillId="0" borderId="1" xfId="2" applyNumberFormat="1" applyFont="1" applyFill="1" applyBorder="1" applyAlignment="1">
      <alignment horizontal="left" wrapText="1" shrinkToFit="1"/>
    </xf>
    <xf numFmtId="0" fontId="10" fillId="0" borderId="1" xfId="0" applyFont="1" applyFill="1" applyBorder="1" applyAlignment="1">
      <alignment horizontal="justify" vertical="center" wrapText="1" shrinkToFit="1"/>
    </xf>
    <xf numFmtId="0" fontId="10" fillId="0" borderId="1" xfId="2" applyFont="1" applyFill="1" applyBorder="1" applyAlignment="1">
      <alignment horizontal="justify" wrapText="1" shrinkToFit="1"/>
    </xf>
    <xf numFmtId="166" fontId="10" fillId="0" borderId="1" xfId="7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1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/>
    </xf>
    <xf numFmtId="0" fontId="10" fillId="0" borderId="1" xfId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/>
    <xf numFmtId="0" fontId="10" fillId="0" borderId="1" xfId="1" applyFont="1" applyFill="1" applyBorder="1"/>
    <xf numFmtId="2" fontId="10" fillId="0" borderId="1" xfId="1" applyNumberFormat="1" applyFont="1" applyFill="1" applyBorder="1" applyAlignment="1"/>
    <xf numFmtId="49" fontId="12" fillId="0" borderId="1" xfId="1" applyNumberFormat="1" applyFont="1" applyFill="1" applyBorder="1"/>
    <xf numFmtId="2" fontId="12" fillId="0" borderId="1" xfId="1" applyNumberFormat="1" applyFont="1" applyFill="1" applyBorder="1"/>
    <xf numFmtId="2" fontId="10" fillId="0" borderId="1" xfId="1" applyNumberFormat="1" applyFont="1" applyFill="1" applyBorder="1"/>
    <xf numFmtId="49" fontId="10" fillId="0" borderId="1" xfId="2" applyNumberFormat="1" applyFont="1" applyFill="1" applyBorder="1" applyAlignment="1">
      <alignment horizontal="center" wrapText="1"/>
    </xf>
    <xf numFmtId="0" fontId="12" fillId="0" borderId="1" xfId="1" applyFont="1" applyFill="1" applyBorder="1"/>
    <xf numFmtId="4" fontId="10" fillId="0" borderId="1" xfId="1" applyNumberFormat="1" applyFont="1" applyFill="1" applyBorder="1"/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/>
    <xf numFmtId="164" fontId="10" fillId="0" borderId="0" xfId="1" applyNumberFormat="1" applyFont="1" applyFill="1"/>
    <xf numFmtId="49" fontId="10" fillId="0" borderId="2" xfId="1" applyNumberFormat="1" applyFont="1" applyFill="1" applyBorder="1"/>
    <xf numFmtId="0" fontId="10" fillId="0" borderId="2" xfId="1" applyFont="1" applyFill="1" applyBorder="1"/>
    <xf numFmtId="164" fontId="10" fillId="0" borderId="1" xfId="1" applyNumberFormat="1" applyFont="1" applyFill="1" applyBorder="1"/>
    <xf numFmtId="167" fontId="10" fillId="0" borderId="0" xfId="1" applyNumberFormat="1" applyFont="1" applyFill="1"/>
    <xf numFmtId="49" fontId="10" fillId="0" borderId="3" xfId="1" applyNumberFormat="1" applyFont="1" applyFill="1" applyBorder="1"/>
    <xf numFmtId="0" fontId="10" fillId="0" borderId="3" xfId="1" applyFont="1" applyFill="1" applyBorder="1"/>
    <xf numFmtId="0" fontId="10" fillId="0" borderId="13" xfId="1" applyFont="1" applyFill="1" applyBorder="1"/>
    <xf numFmtId="49" fontId="10" fillId="0" borderId="14" xfId="1" applyNumberFormat="1" applyFont="1" applyFill="1" applyBorder="1"/>
    <xf numFmtId="49" fontId="10" fillId="0" borderId="4" xfId="1" applyNumberFormat="1" applyFont="1" applyFill="1" applyBorder="1"/>
    <xf numFmtId="0" fontId="10" fillId="0" borderId="4" xfId="1" applyFont="1" applyFill="1" applyBorder="1"/>
    <xf numFmtId="4" fontId="10" fillId="0" borderId="0" xfId="1" applyNumberFormat="1" applyFont="1" applyFill="1"/>
    <xf numFmtId="168" fontId="10" fillId="0" borderId="13" xfId="1" applyNumberFormat="1" applyFont="1" applyFill="1" applyBorder="1"/>
    <xf numFmtId="168" fontId="10" fillId="0" borderId="1" xfId="1" applyNumberFormat="1" applyFont="1" applyFill="1" applyBorder="1"/>
    <xf numFmtId="2" fontId="10" fillId="0" borderId="0" xfId="1" applyNumberFormat="1" applyFont="1" applyFill="1"/>
    <xf numFmtId="49" fontId="10" fillId="0" borderId="6" xfId="1" applyNumberFormat="1" applyFont="1" applyFill="1" applyBorder="1"/>
    <xf numFmtId="168" fontId="10" fillId="0" borderId="7" xfId="1" applyNumberFormat="1" applyFont="1" applyFill="1" applyBorder="1"/>
    <xf numFmtId="49" fontId="10" fillId="0" borderId="0" xfId="1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vertical="center" wrapText="1"/>
    </xf>
    <xf numFmtId="1" fontId="10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4" applyFont="1" applyFill="1" applyBorder="1" applyAlignment="1">
      <alignment horizontal="left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 shrinkToFit="1"/>
    </xf>
    <xf numFmtId="0" fontId="10" fillId="0" borderId="1" xfId="0" applyFont="1" applyFill="1" applyBorder="1" applyAlignment="1">
      <alignment horizontal="left"/>
    </xf>
    <xf numFmtId="0" fontId="10" fillId="2" borderId="1" xfId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164" fontId="12" fillId="0" borderId="8" xfId="1" applyNumberFormat="1" applyFont="1" applyFill="1" applyBorder="1"/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/>
    <xf numFmtId="164" fontId="10" fillId="0" borderId="0" xfId="1" applyNumberFormat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49" fontId="10" fillId="0" borderId="12" xfId="1" applyNumberFormat="1" applyFont="1" applyFill="1" applyBorder="1" applyAlignment="1">
      <alignment horizontal="center"/>
    </xf>
    <xf numFmtId="49" fontId="10" fillId="0" borderId="14" xfId="1" applyNumberFormat="1" applyFont="1" applyFill="1" applyBorder="1" applyAlignment="1">
      <alignment horizontal="center"/>
    </xf>
    <xf numFmtId="49" fontId="10" fillId="0" borderId="12" xfId="1" applyNumberFormat="1" applyFont="1" applyFill="1" applyBorder="1"/>
    <xf numFmtId="49" fontId="10" fillId="0" borderId="12" xfId="3" applyNumberFormat="1" applyFont="1" applyFill="1" applyBorder="1" applyAlignment="1">
      <alignment horizontal="center"/>
    </xf>
    <xf numFmtId="0" fontId="10" fillId="0" borderId="12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center"/>
    </xf>
    <xf numFmtId="167" fontId="3" fillId="0" borderId="0" xfId="1" applyNumberFormat="1" applyFont="1" applyFill="1" applyAlignment="1"/>
    <xf numFmtId="167" fontId="3" fillId="0" borderId="1" xfId="1" applyNumberFormat="1" applyFont="1" applyFill="1" applyBorder="1" applyAlignment="1"/>
    <xf numFmtId="167" fontId="10" fillId="0" borderId="1" xfId="1" applyNumberFormat="1" applyFont="1" applyFill="1" applyBorder="1" applyAlignment="1"/>
    <xf numFmtId="167" fontId="10" fillId="0" borderId="9" xfId="1" applyNumberFormat="1" applyFont="1" applyFill="1" applyBorder="1" applyAlignment="1"/>
    <xf numFmtId="167" fontId="10" fillId="0" borderId="0" xfId="4" applyNumberFormat="1" applyFont="1" applyFill="1"/>
    <xf numFmtId="167" fontId="10" fillId="0" borderId="0" xfId="1" applyNumberFormat="1" applyFont="1" applyFill="1" applyAlignment="1"/>
    <xf numFmtId="165" fontId="10" fillId="0" borderId="0" xfId="4" applyNumberFormat="1" applyFont="1" applyFill="1"/>
    <xf numFmtId="165" fontId="10" fillId="0" borderId="9" xfId="1" applyNumberFormat="1" applyFont="1" applyFill="1" applyBorder="1" applyAlignment="1"/>
    <xf numFmtId="49" fontId="12" fillId="0" borderId="3" xfId="1" applyNumberFormat="1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top" wrapText="1" shrinkToFit="1"/>
    </xf>
    <xf numFmtId="0" fontId="4" fillId="0" borderId="1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/>
    <xf numFmtId="16" fontId="10" fillId="2" borderId="1" xfId="1" applyNumberFormat="1" applyFont="1" applyFill="1" applyBorder="1" applyAlignment="1">
      <alignment horizontal="justify" vertical="top" wrapText="1"/>
    </xf>
    <xf numFmtId="1" fontId="10" fillId="0" borderId="1" xfId="0" applyNumberFormat="1" applyFont="1" applyFill="1" applyBorder="1" applyAlignment="1" applyProtection="1">
      <alignment horizontal="justify" vertical="center" wrapText="1"/>
      <protection locked="0"/>
    </xf>
    <xf numFmtId="165" fontId="11" fillId="0" borderId="15" xfId="116" applyNumberFormat="1" applyBorder="1" applyAlignment="1">
      <alignment horizontal="right"/>
    </xf>
    <xf numFmtId="167" fontId="3" fillId="0" borderId="0" xfId="1" applyNumberFormat="1" applyFont="1" applyFill="1" applyAlignment="1">
      <alignment horizontal="right"/>
    </xf>
    <xf numFmtId="0" fontId="15" fillId="0" borderId="1" xfId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165" fontId="10" fillId="0" borderId="1" xfId="1" applyNumberFormat="1" applyFont="1" applyFill="1" applyBorder="1" applyAlignment="1"/>
    <xf numFmtId="43" fontId="3" fillId="0" borderId="1" xfId="117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165" fontId="10" fillId="0" borderId="0" xfId="1" applyNumberFormat="1" applyFont="1" applyFill="1" applyAlignment="1"/>
    <xf numFmtId="2" fontId="12" fillId="0" borderId="1" xfId="1" applyNumberFormat="1" applyFont="1" applyFill="1" applyBorder="1" applyAlignment="1"/>
    <xf numFmtId="2" fontId="12" fillId="0" borderId="1" xfId="6" applyNumberFormat="1" applyFont="1" applyFill="1" applyBorder="1" applyAlignment="1"/>
    <xf numFmtId="2" fontId="10" fillId="0" borderId="1" xfId="6" applyNumberFormat="1" applyFont="1" applyFill="1" applyBorder="1" applyAlignment="1"/>
    <xf numFmtId="2" fontId="12" fillId="0" borderId="9" xfId="1" applyNumberFormat="1" applyFont="1" applyFill="1" applyBorder="1" applyAlignment="1"/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7" fillId="0" borderId="9" xfId="1" applyNumberFormat="1" applyFont="1" applyFill="1" applyBorder="1" applyAlignment="1"/>
    <xf numFmtId="165" fontId="3" fillId="0" borderId="0" xfId="1" applyNumberFormat="1" applyFont="1" applyFill="1" applyAlignment="1">
      <alignment wrapText="1"/>
    </xf>
    <xf numFmtId="165" fontId="0" fillId="0" borderId="0" xfId="0" applyNumberFormat="1" applyAlignment="1">
      <alignment wrapText="1"/>
    </xf>
    <xf numFmtId="165" fontId="10" fillId="0" borderId="0" xfId="3" applyNumberFormat="1" applyFont="1" applyAlignment="1">
      <alignment horizontal="left"/>
    </xf>
    <xf numFmtId="165" fontId="11" fillId="0" borderId="0" xfId="116" applyNumberFormat="1" applyAlignment="1">
      <alignment horizontal="left"/>
    </xf>
    <xf numFmtId="165" fontId="3" fillId="0" borderId="0" xfId="116" applyNumberFormat="1" applyFont="1" applyAlignment="1"/>
    <xf numFmtId="165" fontId="2" fillId="0" borderId="0" xfId="116" applyNumberFormat="1" applyFont="1" applyAlignment="1">
      <alignment horizontal="left"/>
    </xf>
    <xf numFmtId="0" fontId="14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horizontal="center" wrapText="1"/>
    </xf>
    <xf numFmtId="49" fontId="12" fillId="0" borderId="1" xfId="3" applyNumberFormat="1" applyFont="1" applyBorder="1" applyAlignment="1">
      <alignment horizontal="center"/>
    </xf>
    <xf numFmtId="0" fontId="18" fillId="0" borderId="0" xfId="3" applyFont="1" applyBorder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0" fontId="18" fillId="0" borderId="0" xfId="116" applyFont="1" applyAlignment="1">
      <alignment vertical="center" wrapText="1"/>
    </xf>
    <xf numFmtId="0" fontId="18" fillId="0" borderId="0" xfId="116" applyFont="1" applyAlignment="1">
      <alignment wrapText="1"/>
    </xf>
    <xf numFmtId="0" fontId="18" fillId="0" borderId="0" xfId="3" applyFont="1" applyBorder="1" applyAlignment="1">
      <alignment horizontal="center" wrapText="1"/>
    </xf>
    <xf numFmtId="165" fontId="13" fillId="0" borderId="0" xfId="116" applyNumberFormat="1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3" fillId="0" borderId="0" xfId="1" applyNumberFormat="1" applyFont="1" applyFill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5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3" xfId="1" applyNumberFormat="1" applyFont="1" applyFill="1" applyBorder="1" applyAlignment="1">
      <alignment horizontal="center" vertical="center"/>
    </xf>
    <xf numFmtId="167" fontId="4" fillId="0" borderId="4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/>
    </xf>
    <xf numFmtId="0" fontId="18" fillId="0" borderId="0" xfId="1" applyFont="1" applyFill="1" applyAlignment="1">
      <alignment horizontal="center" wrapText="1"/>
    </xf>
    <xf numFmtId="0" fontId="18" fillId="0" borderId="0" xfId="1" applyFont="1" applyFill="1" applyAlignment="1">
      <alignment wrapText="1"/>
    </xf>
  </cellXfs>
  <cellStyles count="118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" xfId="117" builtinId="3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7"/>
  <sheetViews>
    <sheetView view="pageBreakPreview" zoomScaleNormal="100" zoomScaleSheetLayoutView="100" workbookViewId="0">
      <selection activeCell="E3" sqref="E3:F3"/>
    </sheetView>
  </sheetViews>
  <sheetFormatPr defaultColWidth="26.28515625" defaultRowHeight="12.75" x14ac:dyDescent="0.2"/>
  <cols>
    <col min="1" max="1" width="48.5703125" style="14" customWidth="1"/>
    <col min="2" max="2" width="7.7109375" style="14" customWidth="1"/>
    <col min="3" max="3" width="7.28515625" style="14" customWidth="1"/>
    <col min="4" max="4" width="14.85546875" style="37" customWidth="1"/>
    <col min="5" max="5" width="13.5703125" style="37" customWidth="1"/>
    <col min="6" max="6" width="14.140625" style="37" customWidth="1"/>
    <col min="7" max="254" width="26.28515625" style="14"/>
    <col min="255" max="255" width="52.5703125" style="14" customWidth="1"/>
    <col min="256" max="256" width="7.7109375" style="14" customWidth="1"/>
    <col min="257" max="257" width="7.28515625" style="14" customWidth="1"/>
    <col min="258" max="259" width="0" style="14" hidden="1" customWidth="1"/>
    <col min="260" max="260" width="12.7109375" style="14" customWidth="1"/>
    <col min="261" max="261" width="11.28515625" style="14" customWidth="1"/>
    <col min="262" max="262" width="14.140625" style="14" customWidth="1"/>
    <col min="263" max="510" width="26.28515625" style="14"/>
    <col min="511" max="511" width="52.5703125" style="14" customWidth="1"/>
    <col min="512" max="512" width="7.7109375" style="14" customWidth="1"/>
    <col min="513" max="513" width="7.28515625" style="14" customWidth="1"/>
    <col min="514" max="515" width="0" style="14" hidden="1" customWidth="1"/>
    <col min="516" max="516" width="12.7109375" style="14" customWidth="1"/>
    <col min="517" max="517" width="11.28515625" style="14" customWidth="1"/>
    <col min="518" max="518" width="14.140625" style="14" customWidth="1"/>
    <col min="519" max="766" width="26.28515625" style="14"/>
    <col min="767" max="767" width="52.5703125" style="14" customWidth="1"/>
    <col min="768" max="768" width="7.7109375" style="14" customWidth="1"/>
    <col min="769" max="769" width="7.28515625" style="14" customWidth="1"/>
    <col min="770" max="771" width="0" style="14" hidden="1" customWidth="1"/>
    <col min="772" max="772" width="12.7109375" style="14" customWidth="1"/>
    <col min="773" max="773" width="11.28515625" style="14" customWidth="1"/>
    <col min="774" max="774" width="14.140625" style="14" customWidth="1"/>
    <col min="775" max="1022" width="26.28515625" style="14"/>
    <col min="1023" max="1023" width="52.5703125" style="14" customWidth="1"/>
    <col min="1024" max="1024" width="7.7109375" style="14" customWidth="1"/>
    <col min="1025" max="1025" width="7.28515625" style="14" customWidth="1"/>
    <col min="1026" max="1027" width="0" style="14" hidden="1" customWidth="1"/>
    <col min="1028" max="1028" width="12.7109375" style="14" customWidth="1"/>
    <col min="1029" max="1029" width="11.28515625" style="14" customWidth="1"/>
    <col min="1030" max="1030" width="14.140625" style="14" customWidth="1"/>
    <col min="1031" max="1278" width="26.28515625" style="14"/>
    <col min="1279" max="1279" width="52.5703125" style="14" customWidth="1"/>
    <col min="1280" max="1280" width="7.7109375" style="14" customWidth="1"/>
    <col min="1281" max="1281" width="7.28515625" style="14" customWidth="1"/>
    <col min="1282" max="1283" width="0" style="14" hidden="1" customWidth="1"/>
    <col min="1284" max="1284" width="12.7109375" style="14" customWidth="1"/>
    <col min="1285" max="1285" width="11.28515625" style="14" customWidth="1"/>
    <col min="1286" max="1286" width="14.140625" style="14" customWidth="1"/>
    <col min="1287" max="1534" width="26.28515625" style="14"/>
    <col min="1535" max="1535" width="52.5703125" style="14" customWidth="1"/>
    <col min="1536" max="1536" width="7.7109375" style="14" customWidth="1"/>
    <col min="1537" max="1537" width="7.28515625" style="14" customWidth="1"/>
    <col min="1538" max="1539" width="0" style="14" hidden="1" customWidth="1"/>
    <col min="1540" max="1540" width="12.7109375" style="14" customWidth="1"/>
    <col min="1541" max="1541" width="11.28515625" style="14" customWidth="1"/>
    <col min="1542" max="1542" width="14.140625" style="14" customWidth="1"/>
    <col min="1543" max="1790" width="26.28515625" style="14"/>
    <col min="1791" max="1791" width="52.5703125" style="14" customWidth="1"/>
    <col min="1792" max="1792" width="7.7109375" style="14" customWidth="1"/>
    <col min="1793" max="1793" width="7.28515625" style="14" customWidth="1"/>
    <col min="1794" max="1795" width="0" style="14" hidden="1" customWidth="1"/>
    <col min="1796" max="1796" width="12.7109375" style="14" customWidth="1"/>
    <col min="1797" max="1797" width="11.28515625" style="14" customWidth="1"/>
    <col min="1798" max="1798" width="14.140625" style="14" customWidth="1"/>
    <col min="1799" max="2046" width="26.28515625" style="14"/>
    <col min="2047" max="2047" width="52.5703125" style="14" customWidth="1"/>
    <col min="2048" max="2048" width="7.7109375" style="14" customWidth="1"/>
    <col min="2049" max="2049" width="7.28515625" style="14" customWidth="1"/>
    <col min="2050" max="2051" width="0" style="14" hidden="1" customWidth="1"/>
    <col min="2052" max="2052" width="12.7109375" style="14" customWidth="1"/>
    <col min="2053" max="2053" width="11.28515625" style="14" customWidth="1"/>
    <col min="2054" max="2054" width="14.140625" style="14" customWidth="1"/>
    <col min="2055" max="2302" width="26.28515625" style="14"/>
    <col min="2303" max="2303" width="52.5703125" style="14" customWidth="1"/>
    <col min="2304" max="2304" width="7.7109375" style="14" customWidth="1"/>
    <col min="2305" max="2305" width="7.28515625" style="14" customWidth="1"/>
    <col min="2306" max="2307" width="0" style="14" hidden="1" customWidth="1"/>
    <col min="2308" max="2308" width="12.7109375" style="14" customWidth="1"/>
    <col min="2309" max="2309" width="11.28515625" style="14" customWidth="1"/>
    <col min="2310" max="2310" width="14.140625" style="14" customWidth="1"/>
    <col min="2311" max="2558" width="26.28515625" style="14"/>
    <col min="2559" max="2559" width="52.5703125" style="14" customWidth="1"/>
    <col min="2560" max="2560" width="7.7109375" style="14" customWidth="1"/>
    <col min="2561" max="2561" width="7.28515625" style="14" customWidth="1"/>
    <col min="2562" max="2563" width="0" style="14" hidden="1" customWidth="1"/>
    <col min="2564" max="2564" width="12.7109375" style="14" customWidth="1"/>
    <col min="2565" max="2565" width="11.28515625" style="14" customWidth="1"/>
    <col min="2566" max="2566" width="14.140625" style="14" customWidth="1"/>
    <col min="2567" max="2814" width="26.28515625" style="14"/>
    <col min="2815" max="2815" width="52.5703125" style="14" customWidth="1"/>
    <col min="2816" max="2816" width="7.7109375" style="14" customWidth="1"/>
    <col min="2817" max="2817" width="7.28515625" style="14" customWidth="1"/>
    <col min="2818" max="2819" width="0" style="14" hidden="1" customWidth="1"/>
    <col min="2820" max="2820" width="12.7109375" style="14" customWidth="1"/>
    <col min="2821" max="2821" width="11.28515625" style="14" customWidth="1"/>
    <col min="2822" max="2822" width="14.140625" style="14" customWidth="1"/>
    <col min="2823" max="3070" width="26.28515625" style="14"/>
    <col min="3071" max="3071" width="52.5703125" style="14" customWidth="1"/>
    <col min="3072" max="3072" width="7.7109375" style="14" customWidth="1"/>
    <col min="3073" max="3073" width="7.28515625" style="14" customWidth="1"/>
    <col min="3074" max="3075" width="0" style="14" hidden="1" customWidth="1"/>
    <col min="3076" max="3076" width="12.7109375" style="14" customWidth="1"/>
    <col min="3077" max="3077" width="11.28515625" style="14" customWidth="1"/>
    <col min="3078" max="3078" width="14.140625" style="14" customWidth="1"/>
    <col min="3079" max="3326" width="26.28515625" style="14"/>
    <col min="3327" max="3327" width="52.5703125" style="14" customWidth="1"/>
    <col min="3328" max="3328" width="7.7109375" style="14" customWidth="1"/>
    <col min="3329" max="3329" width="7.28515625" style="14" customWidth="1"/>
    <col min="3330" max="3331" width="0" style="14" hidden="1" customWidth="1"/>
    <col min="3332" max="3332" width="12.7109375" style="14" customWidth="1"/>
    <col min="3333" max="3333" width="11.28515625" style="14" customWidth="1"/>
    <col min="3334" max="3334" width="14.140625" style="14" customWidth="1"/>
    <col min="3335" max="3582" width="26.28515625" style="14"/>
    <col min="3583" max="3583" width="52.5703125" style="14" customWidth="1"/>
    <col min="3584" max="3584" width="7.7109375" style="14" customWidth="1"/>
    <col min="3585" max="3585" width="7.28515625" style="14" customWidth="1"/>
    <col min="3586" max="3587" width="0" style="14" hidden="1" customWidth="1"/>
    <col min="3588" max="3588" width="12.7109375" style="14" customWidth="1"/>
    <col min="3589" max="3589" width="11.28515625" style="14" customWidth="1"/>
    <col min="3590" max="3590" width="14.140625" style="14" customWidth="1"/>
    <col min="3591" max="3838" width="26.28515625" style="14"/>
    <col min="3839" max="3839" width="52.5703125" style="14" customWidth="1"/>
    <col min="3840" max="3840" width="7.7109375" style="14" customWidth="1"/>
    <col min="3841" max="3841" width="7.28515625" style="14" customWidth="1"/>
    <col min="3842" max="3843" width="0" style="14" hidden="1" customWidth="1"/>
    <col min="3844" max="3844" width="12.7109375" style="14" customWidth="1"/>
    <col min="3845" max="3845" width="11.28515625" style="14" customWidth="1"/>
    <col min="3846" max="3846" width="14.140625" style="14" customWidth="1"/>
    <col min="3847" max="4094" width="26.28515625" style="14"/>
    <col min="4095" max="4095" width="52.5703125" style="14" customWidth="1"/>
    <col min="4096" max="4096" width="7.7109375" style="14" customWidth="1"/>
    <col min="4097" max="4097" width="7.28515625" style="14" customWidth="1"/>
    <col min="4098" max="4099" width="0" style="14" hidden="1" customWidth="1"/>
    <col min="4100" max="4100" width="12.7109375" style="14" customWidth="1"/>
    <col min="4101" max="4101" width="11.28515625" style="14" customWidth="1"/>
    <col min="4102" max="4102" width="14.140625" style="14" customWidth="1"/>
    <col min="4103" max="4350" width="26.28515625" style="14"/>
    <col min="4351" max="4351" width="52.5703125" style="14" customWidth="1"/>
    <col min="4352" max="4352" width="7.7109375" style="14" customWidth="1"/>
    <col min="4353" max="4353" width="7.28515625" style="14" customWidth="1"/>
    <col min="4354" max="4355" width="0" style="14" hidden="1" customWidth="1"/>
    <col min="4356" max="4356" width="12.7109375" style="14" customWidth="1"/>
    <col min="4357" max="4357" width="11.28515625" style="14" customWidth="1"/>
    <col min="4358" max="4358" width="14.140625" style="14" customWidth="1"/>
    <col min="4359" max="4606" width="26.28515625" style="14"/>
    <col min="4607" max="4607" width="52.5703125" style="14" customWidth="1"/>
    <col min="4608" max="4608" width="7.7109375" style="14" customWidth="1"/>
    <col min="4609" max="4609" width="7.28515625" style="14" customWidth="1"/>
    <col min="4610" max="4611" width="0" style="14" hidden="1" customWidth="1"/>
    <col min="4612" max="4612" width="12.7109375" style="14" customWidth="1"/>
    <col min="4613" max="4613" width="11.28515625" style="14" customWidth="1"/>
    <col min="4614" max="4614" width="14.140625" style="14" customWidth="1"/>
    <col min="4615" max="4862" width="26.28515625" style="14"/>
    <col min="4863" max="4863" width="52.5703125" style="14" customWidth="1"/>
    <col min="4864" max="4864" width="7.7109375" style="14" customWidth="1"/>
    <col min="4865" max="4865" width="7.28515625" style="14" customWidth="1"/>
    <col min="4866" max="4867" width="0" style="14" hidden="1" customWidth="1"/>
    <col min="4868" max="4868" width="12.7109375" style="14" customWidth="1"/>
    <col min="4869" max="4869" width="11.28515625" style="14" customWidth="1"/>
    <col min="4870" max="4870" width="14.140625" style="14" customWidth="1"/>
    <col min="4871" max="5118" width="26.28515625" style="14"/>
    <col min="5119" max="5119" width="52.5703125" style="14" customWidth="1"/>
    <col min="5120" max="5120" width="7.7109375" style="14" customWidth="1"/>
    <col min="5121" max="5121" width="7.28515625" style="14" customWidth="1"/>
    <col min="5122" max="5123" width="0" style="14" hidden="1" customWidth="1"/>
    <col min="5124" max="5124" width="12.7109375" style="14" customWidth="1"/>
    <col min="5125" max="5125" width="11.28515625" style="14" customWidth="1"/>
    <col min="5126" max="5126" width="14.140625" style="14" customWidth="1"/>
    <col min="5127" max="5374" width="26.28515625" style="14"/>
    <col min="5375" max="5375" width="52.5703125" style="14" customWidth="1"/>
    <col min="5376" max="5376" width="7.7109375" style="14" customWidth="1"/>
    <col min="5377" max="5377" width="7.28515625" style="14" customWidth="1"/>
    <col min="5378" max="5379" width="0" style="14" hidden="1" customWidth="1"/>
    <col min="5380" max="5380" width="12.7109375" style="14" customWidth="1"/>
    <col min="5381" max="5381" width="11.28515625" style="14" customWidth="1"/>
    <col min="5382" max="5382" width="14.140625" style="14" customWidth="1"/>
    <col min="5383" max="5630" width="26.28515625" style="14"/>
    <col min="5631" max="5631" width="52.5703125" style="14" customWidth="1"/>
    <col min="5632" max="5632" width="7.7109375" style="14" customWidth="1"/>
    <col min="5633" max="5633" width="7.28515625" style="14" customWidth="1"/>
    <col min="5634" max="5635" width="0" style="14" hidden="1" customWidth="1"/>
    <col min="5636" max="5636" width="12.7109375" style="14" customWidth="1"/>
    <col min="5637" max="5637" width="11.28515625" style="14" customWidth="1"/>
    <col min="5638" max="5638" width="14.140625" style="14" customWidth="1"/>
    <col min="5639" max="5886" width="26.28515625" style="14"/>
    <col min="5887" max="5887" width="52.5703125" style="14" customWidth="1"/>
    <col min="5888" max="5888" width="7.7109375" style="14" customWidth="1"/>
    <col min="5889" max="5889" width="7.28515625" style="14" customWidth="1"/>
    <col min="5890" max="5891" width="0" style="14" hidden="1" customWidth="1"/>
    <col min="5892" max="5892" width="12.7109375" style="14" customWidth="1"/>
    <col min="5893" max="5893" width="11.28515625" style="14" customWidth="1"/>
    <col min="5894" max="5894" width="14.140625" style="14" customWidth="1"/>
    <col min="5895" max="6142" width="26.28515625" style="14"/>
    <col min="6143" max="6143" width="52.5703125" style="14" customWidth="1"/>
    <col min="6144" max="6144" width="7.7109375" style="14" customWidth="1"/>
    <col min="6145" max="6145" width="7.28515625" style="14" customWidth="1"/>
    <col min="6146" max="6147" width="0" style="14" hidden="1" customWidth="1"/>
    <col min="6148" max="6148" width="12.7109375" style="14" customWidth="1"/>
    <col min="6149" max="6149" width="11.28515625" style="14" customWidth="1"/>
    <col min="6150" max="6150" width="14.140625" style="14" customWidth="1"/>
    <col min="6151" max="6398" width="26.28515625" style="14"/>
    <col min="6399" max="6399" width="52.5703125" style="14" customWidth="1"/>
    <col min="6400" max="6400" width="7.7109375" style="14" customWidth="1"/>
    <col min="6401" max="6401" width="7.28515625" style="14" customWidth="1"/>
    <col min="6402" max="6403" width="0" style="14" hidden="1" customWidth="1"/>
    <col min="6404" max="6404" width="12.7109375" style="14" customWidth="1"/>
    <col min="6405" max="6405" width="11.28515625" style="14" customWidth="1"/>
    <col min="6406" max="6406" width="14.140625" style="14" customWidth="1"/>
    <col min="6407" max="6654" width="26.28515625" style="14"/>
    <col min="6655" max="6655" width="52.5703125" style="14" customWidth="1"/>
    <col min="6656" max="6656" width="7.7109375" style="14" customWidth="1"/>
    <col min="6657" max="6657" width="7.28515625" style="14" customWidth="1"/>
    <col min="6658" max="6659" width="0" style="14" hidden="1" customWidth="1"/>
    <col min="6660" max="6660" width="12.7109375" style="14" customWidth="1"/>
    <col min="6661" max="6661" width="11.28515625" style="14" customWidth="1"/>
    <col min="6662" max="6662" width="14.140625" style="14" customWidth="1"/>
    <col min="6663" max="6910" width="26.28515625" style="14"/>
    <col min="6911" max="6911" width="52.5703125" style="14" customWidth="1"/>
    <col min="6912" max="6912" width="7.7109375" style="14" customWidth="1"/>
    <col min="6913" max="6913" width="7.28515625" style="14" customWidth="1"/>
    <col min="6914" max="6915" width="0" style="14" hidden="1" customWidth="1"/>
    <col min="6916" max="6916" width="12.7109375" style="14" customWidth="1"/>
    <col min="6917" max="6917" width="11.28515625" style="14" customWidth="1"/>
    <col min="6918" max="6918" width="14.140625" style="14" customWidth="1"/>
    <col min="6919" max="7166" width="26.28515625" style="14"/>
    <col min="7167" max="7167" width="52.5703125" style="14" customWidth="1"/>
    <col min="7168" max="7168" width="7.7109375" style="14" customWidth="1"/>
    <col min="7169" max="7169" width="7.28515625" style="14" customWidth="1"/>
    <col min="7170" max="7171" width="0" style="14" hidden="1" customWidth="1"/>
    <col min="7172" max="7172" width="12.7109375" style="14" customWidth="1"/>
    <col min="7173" max="7173" width="11.28515625" style="14" customWidth="1"/>
    <col min="7174" max="7174" width="14.140625" style="14" customWidth="1"/>
    <col min="7175" max="7422" width="26.28515625" style="14"/>
    <col min="7423" max="7423" width="52.5703125" style="14" customWidth="1"/>
    <col min="7424" max="7424" width="7.7109375" style="14" customWidth="1"/>
    <col min="7425" max="7425" width="7.28515625" style="14" customWidth="1"/>
    <col min="7426" max="7427" width="0" style="14" hidden="1" customWidth="1"/>
    <col min="7428" max="7428" width="12.7109375" style="14" customWidth="1"/>
    <col min="7429" max="7429" width="11.28515625" style="14" customWidth="1"/>
    <col min="7430" max="7430" width="14.140625" style="14" customWidth="1"/>
    <col min="7431" max="7678" width="26.28515625" style="14"/>
    <col min="7679" max="7679" width="52.5703125" style="14" customWidth="1"/>
    <col min="7680" max="7680" width="7.7109375" style="14" customWidth="1"/>
    <col min="7681" max="7681" width="7.28515625" style="14" customWidth="1"/>
    <col min="7682" max="7683" width="0" style="14" hidden="1" customWidth="1"/>
    <col min="7684" max="7684" width="12.7109375" style="14" customWidth="1"/>
    <col min="7685" max="7685" width="11.28515625" style="14" customWidth="1"/>
    <col min="7686" max="7686" width="14.140625" style="14" customWidth="1"/>
    <col min="7687" max="7934" width="26.28515625" style="14"/>
    <col min="7935" max="7935" width="52.5703125" style="14" customWidth="1"/>
    <col min="7936" max="7936" width="7.7109375" style="14" customWidth="1"/>
    <col min="7937" max="7937" width="7.28515625" style="14" customWidth="1"/>
    <col min="7938" max="7939" width="0" style="14" hidden="1" customWidth="1"/>
    <col min="7940" max="7940" width="12.7109375" style="14" customWidth="1"/>
    <col min="7941" max="7941" width="11.28515625" style="14" customWidth="1"/>
    <col min="7942" max="7942" width="14.140625" style="14" customWidth="1"/>
    <col min="7943" max="8190" width="26.28515625" style="14"/>
    <col min="8191" max="8191" width="52.5703125" style="14" customWidth="1"/>
    <col min="8192" max="8192" width="7.7109375" style="14" customWidth="1"/>
    <col min="8193" max="8193" width="7.28515625" style="14" customWidth="1"/>
    <col min="8194" max="8195" width="0" style="14" hidden="1" customWidth="1"/>
    <col min="8196" max="8196" width="12.7109375" style="14" customWidth="1"/>
    <col min="8197" max="8197" width="11.28515625" style="14" customWidth="1"/>
    <col min="8198" max="8198" width="14.140625" style="14" customWidth="1"/>
    <col min="8199" max="8446" width="26.28515625" style="14"/>
    <col min="8447" max="8447" width="52.5703125" style="14" customWidth="1"/>
    <col min="8448" max="8448" width="7.7109375" style="14" customWidth="1"/>
    <col min="8449" max="8449" width="7.28515625" style="14" customWidth="1"/>
    <col min="8450" max="8451" width="0" style="14" hidden="1" customWidth="1"/>
    <col min="8452" max="8452" width="12.7109375" style="14" customWidth="1"/>
    <col min="8453" max="8453" width="11.28515625" style="14" customWidth="1"/>
    <col min="8454" max="8454" width="14.140625" style="14" customWidth="1"/>
    <col min="8455" max="8702" width="26.28515625" style="14"/>
    <col min="8703" max="8703" width="52.5703125" style="14" customWidth="1"/>
    <col min="8704" max="8704" width="7.7109375" style="14" customWidth="1"/>
    <col min="8705" max="8705" width="7.28515625" style="14" customWidth="1"/>
    <col min="8706" max="8707" width="0" style="14" hidden="1" customWidth="1"/>
    <col min="8708" max="8708" width="12.7109375" style="14" customWidth="1"/>
    <col min="8709" max="8709" width="11.28515625" style="14" customWidth="1"/>
    <col min="8710" max="8710" width="14.140625" style="14" customWidth="1"/>
    <col min="8711" max="8958" width="26.28515625" style="14"/>
    <col min="8959" max="8959" width="52.5703125" style="14" customWidth="1"/>
    <col min="8960" max="8960" width="7.7109375" style="14" customWidth="1"/>
    <col min="8961" max="8961" width="7.28515625" style="14" customWidth="1"/>
    <col min="8962" max="8963" width="0" style="14" hidden="1" customWidth="1"/>
    <col min="8964" max="8964" width="12.7109375" style="14" customWidth="1"/>
    <col min="8965" max="8965" width="11.28515625" style="14" customWidth="1"/>
    <col min="8966" max="8966" width="14.140625" style="14" customWidth="1"/>
    <col min="8967" max="9214" width="26.28515625" style="14"/>
    <col min="9215" max="9215" width="52.5703125" style="14" customWidth="1"/>
    <col min="9216" max="9216" width="7.7109375" style="14" customWidth="1"/>
    <col min="9217" max="9217" width="7.28515625" style="14" customWidth="1"/>
    <col min="9218" max="9219" width="0" style="14" hidden="1" customWidth="1"/>
    <col min="9220" max="9220" width="12.7109375" style="14" customWidth="1"/>
    <col min="9221" max="9221" width="11.28515625" style="14" customWidth="1"/>
    <col min="9222" max="9222" width="14.140625" style="14" customWidth="1"/>
    <col min="9223" max="9470" width="26.28515625" style="14"/>
    <col min="9471" max="9471" width="52.5703125" style="14" customWidth="1"/>
    <col min="9472" max="9472" width="7.7109375" style="14" customWidth="1"/>
    <col min="9473" max="9473" width="7.28515625" style="14" customWidth="1"/>
    <col min="9474" max="9475" width="0" style="14" hidden="1" customWidth="1"/>
    <col min="9476" max="9476" width="12.7109375" style="14" customWidth="1"/>
    <col min="9477" max="9477" width="11.28515625" style="14" customWidth="1"/>
    <col min="9478" max="9478" width="14.140625" style="14" customWidth="1"/>
    <col min="9479" max="9726" width="26.28515625" style="14"/>
    <col min="9727" max="9727" width="52.5703125" style="14" customWidth="1"/>
    <col min="9728" max="9728" width="7.7109375" style="14" customWidth="1"/>
    <col min="9729" max="9729" width="7.28515625" style="14" customWidth="1"/>
    <col min="9730" max="9731" width="0" style="14" hidden="1" customWidth="1"/>
    <col min="9732" max="9732" width="12.7109375" style="14" customWidth="1"/>
    <col min="9733" max="9733" width="11.28515625" style="14" customWidth="1"/>
    <col min="9734" max="9734" width="14.140625" style="14" customWidth="1"/>
    <col min="9735" max="9982" width="26.28515625" style="14"/>
    <col min="9983" max="9983" width="52.5703125" style="14" customWidth="1"/>
    <col min="9984" max="9984" width="7.7109375" style="14" customWidth="1"/>
    <col min="9985" max="9985" width="7.28515625" style="14" customWidth="1"/>
    <col min="9986" max="9987" width="0" style="14" hidden="1" customWidth="1"/>
    <col min="9988" max="9988" width="12.7109375" style="14" customWidth="1"/>
    <col min="9989" max="9989" width="11.28515625" style="14" customWidth="1"/>
    <col min="9990" max="9990" width="14.140625" style="14" customWidth="1"/>
    <col min="9991" max="10238" width="26.28515625" style="14"/>
    <col min="10239" max="10239" width="52.5703125" style="14" customWidth="1"/>
    <col min="10240" max="10240" width="7.7109375" style="14" customWidth="1"/>
    <col min="10241" max="10241" width="7.28515625" style="14" customWidth="1"/>
    <col min="10242" max="10243" width="0" style="14" hidden="1" customWidth="1"/>
    <col min="10244" max="10244" width="12.7109375" style="14" customWidth="1"/>
    <col min="10245" max="10245" width="11.28515625" style="14" customWidth="1"/>
    <col min="10246" max="10246" width="14.140625" style="14" customWidth="1"/>
    <col min="10247" max="10494" width="26.28515625" style="14"/>
    <col min="10495" max="10495" width="52.5703125" style="14" customWidth="1"/>
    <col min="10496" max="10496" width="7.7109375" style="14" customWidth="1"/>
    <col min="10497" max="10497" width="7.28515625" style="14" customWidth="1"/>
    <col min="10498" max="10499" width="0" style="14" hidden="1" customWidth="1"/>
    <col min="10500" max="10500" width="12.7109375" style="14" customWidth="1"/>
    <col min="10501" max="10501" width="11.28515625" style="14" customWidth="1"/>
    <col min="10502" max="10502" width="14.140625" style="14" customWidth="1"/>
    <col min="10503" max="10750" width="26.28515625" style="14"/>
    <col min="10751" max="10751" width="52.5703125" style="14" customWidth="1"/>
    <col min="10752" max="10752" width="7.7109375" style="14" customWidth="1"/>
    <col min="10753" max="10753" width="7.28515625" style="14" customWidth="1"/>
    <col min="10754" max="10755" width="0" style="14" hidden="1" customWidth="1"/>
    <col min="10756" max="10756" width="12.7109375" style="14" customWidth="1"/>
    <col min="10757" max="10757" width="11.28515625" style="14" customWidth="1"/>
    <col min="10758" max="10758" width="14.140625" style="14" customWidth="1"/>
    <col min="10759" max="11006" width="26.28515625" style="14"/>
    <col min="11007" max="11007" width="52.5703125" style="14" customWidth="1"/>
    <col min="11008" max="11008" width="7.7109375" style="14" customWidth="1"/>
    <col min="11009" max="11009" width="7.28515625" style="14" customWidth="1"/>
    <col min="11010" max="11011" width="0" style="14" hidden="1" customWidth="1"/>
    <col min="11012" max="11012" width="12.7109375" style="14" customWidth="1"/>
    <col min="11013" max="11013" width="11.28515625" style="14" customWidth="1"/>
    <col min="11014" max="11014" width="14.140625" style="14" customWidth="1"/>
    <col min="11015" max="11262" width="26.28515625" style="14"/>
    <col min="11263" max="11263" width="52.5703125" style="14" customWidth="1"/>
    <col min="11264" max="11264" width="7.7109375" style="14" customWidth="1"/>
    <col min="11265" max="11265" width="7.28515625" style="14" customWidth="1"/>
    <col min="11266" max="11267" width="0" style="14" hidden="1" customWidth="1"/>
    <col min="11268" max="11268" width="12.7109375" style="14" customWidth="1"/>
    <col min="11269" max="11269" width="11.28515625" style="14" customWidth="1"/>
    <col min="11270" max="11270" width="14.140625" style="14" customWidth="1"/>
    <col min="11271" max="11518" width="26.28515625" style="14"/>
    <col min="11519" max="11519" width="52.5703125" style="14" customWidth="1"/>
    <col min="11520" max="11520" width="7.7109375" style="14" customWidth="1"/>
    <col min="11521" max="11521" width="7.28515625" style="14" customWidth="1"/>
    <col min="11522" max="11523" width="0" style="14" hidden="1" customWidth="1"/>
    <col min="11524" max="11524" width="12.7109375" style="14" customWidth="1"/>
    <col min="11525" max="11525" width="11.28515625" style="14" customWidth="1"/>
    <col min="11526" max="11526" width="14.140625" style="14" customWidth="1"/>
    <col min="11527" max="11774" width="26.28515625" style="14"/>
    <col min="11775" max="11775" width="52.5703125" style="14" customWidth="1"/>
    <col min="11776" max="11776" width="7.7109375" style="14" customWidth="1"/>
    <col min="11777" max="11777" width="7.28515625" style="14" customWidth="1"/>
    <col min="11778" max="11779" width="0" style="14" hidden="1" customWidth="1"/>
    <col min="11780" max="11780" width="12.7109375" style="14" customWidth="1"/>
    <col min="11781" max="11781" width="11.28515625" style="14" customWidth="1"/>
    <col min="11782" max="11782" width="14.140625" style="14" customWidth="1"/>
    <col min="11783" max="12030" width="26.28515625" style="14"/>
    <col min="12031" max="12031" width="52.5703125" style="14" customWidth="1"/>
    <col min="12032" max="12032" width="7.7109375" style="14" customWidth="1"/>
    <col min="12033" max="12033" width="7.28515625" style="14" customWidth="1"/>
    <col min="12034" max="12035" width="0" style="14" hidden="1" customWidth="1"/>
    <col min="12036" max="12036" width="12.7109375" style="14" customWidth="1"/>
    <col min="12037" max="12037" width="11.28515625" style="14" customWidth="1"/>
    <col min="12038" max="12038" width="14.140625" style="14" customWidth="1"/>
    <col min="12039" max="12286" width="26.28515625" style="14"/>
    <col min="12287" max="12287" width="52.5703125" style="14" customWidth="1"/>
    <col min="12288" max="12288" width="7.7109375" style="14" customWidth="1"/>
    <col min="12289" max="12289" width="7.28515625" style="14" customWidth="1"/>
    <col min="12290" max="12291" width="0" style="14" hidden="1" customWidth="1"/>
    <col min="12292" max="12292" width="12.7109375" style="14" customWidth="1"/>
    <col min="12293" max="12293" width="11.28515625" style="14" customWidth="1"/>
    <col min="12294" max="12294" width="14.140625" style="14" customWidth="1"/>
    <col min="12295" max="12542" width="26.28515625" style="14"/>
    <col min="12543" max="12543" width="52.5703125" style="14" customWidth="1"/>
    <col min="12544" max="12544" width="7.7109375" style="14" customWidth="1"/>
    <col min="12545" max="12545" width="7.28515625" style="14" customWidth="1"/>
    <col min="12546" max="12547" width="0" style="14" hidden="1" customWidth="1"/>
    <col min="12548" max="12548" width="12.7109375" style="14" customWidth="1"/>
    <col min="12549" max="12549" width="11.28515625" style="14" customWidth="1"/>
    <col min="12550" max="12550" width="14.140625" style="14" customWidth="1"/>
    <col min="12551" max="12798" width="26.28515625" style="14"/>
    <col min="12799" max="12799" width="52.5703125" style="14" customWidth="1"/>
    <col min="12800" max="12800" width="7.7109375" style="14" customWidth="1"/>
    <col min="12801" max="12801" width="7.28515625" style="14" customWidth="1"/>
    <col min="12802" max="12803" width="0" style="14" hidden="1" customWidth="1"/>
    <col min="12804" max="12804" width="12.7109375" style="14" customWidth="1"/>
    <col min="12805" max="12805" width="11.28515625" style="14" customWidth="1"/>
    <col min="12806" max="12806" width="14.140625" style="14" customWidth="1"/>
    <col min="12807" max="13054" width="26.28515625" style="14"/>
    <col min="13055" max="13055" width="52.5703125" style="14" customWidth="1"/>
    <col min="13056" max="13056" width="7.7109375" style="14" customWidth="1"/>
    <col min="13057" max="13057" width="7.28515625" style="14" customWidth="1"/>
    <col min="13058" max="13059" width="0" style="14" hidden="1" customWidth="1"/>
    <col min="13060" max="13060" width="12.7109375" style="14" customWidth="1"/>
    <col min="13061" max="13061" width="11.28515625" style="14" customWidth="1"/>
    <col min="13062" max="13062" width="14.140625" style="14" customWidth="1"/>
    <col min="13063" max="13310" width="26.28515625" style="14"/>
    <col min="13311" max="13311" width="52.5703125" style="14" customWidth="1"/>
    <col min="13312" max="13312" width="7.7109375" style="14" customWidth="1"/>
    <col min="13313" max="13313" width="7.28515625" style="14" customWidth="1"/>
    <col min="13314" max="13315" width="0" style="14" hidden="1" customWidth="1"/>
    <col min="13316" max="13316" width="12.7109375" style="14" customWidth="1"/>
    <col min="13317" max="13317" width="11.28515625" style="14" customWidth="1"/>
    <col min="13318" max="13318" width="14.140625" style="14" customWidth="1"/>
    <col min="13319" max="13566" width="26.28515625" style="14"/>
    <col min="13567" max="13567" width="52.5703125" style="14" customWidth="1"/>
    <col min="13568" max="13568" width="7.7109375" style="14" customWidth="1"/>
    <col min="13569" max="13569" width="7.28515625" style="14" customWidth="1"/>
    <col min="13570" max="13571" width="0" style="14" hidden="1" customWidth="1"/>
    <col min="13572" max="13572" width="12.7109375" style="14" customWidth="1"/>
    <col min="13573" max="13573" width="11.28515625" style="14" customWidth="1"/>
    <col min="13574" max="13574" width="14.140625" style="14" customWidth="1"/>
    <col min="13575" max="13822" width="26.28515625" style="14"/>
    <col min="13823" max="13823" width="52.5703125" style="14" customWidth="1"/>
    <col min="13824" max="13824" width="7.7109375" style="14" customWidth="1"/>
    <col min="13825" max="13825" width="7.28515625" style="14" customWidth="1"/>
    <col min="13826" max="13827" width="0" style="14" hidden="1" customWidth="1"/>
    <col min="13828" max="13828" width="12.7109375" style="14" customWidth="1"/>
    <col min="13829" max="13829" width="11.28515625" style="14" customWidth="1"/>
    <col min="13830" max="13830" width="14.140625" style="14" customWidth="1"/>
    <col min="13831" max="14078" width="26.28515625" style="14"/>
    <col min="14079" max="14079" width="52.5703125" style="14" customWidth="1"/>
    <col min="14080" max="14080" width="7.7109375" style="14" customWidth="1"/>
    <col min="14081" max="14081" width="7.28515625" style="14" customWidth="1"/>
    <col min="14082" max="14083" width="0" style="14" hidden="1" customWidth="1"/>
    <col min="14084" max="14084" width="12.7109375" style="14" customWidth="1"/>
    <col min="14085" max="14085" width="11.28515625" style="14" customWidth="1"/>
    <col min="14086" max="14086" width="14.140625" style="14" customWidth="1"/>
    <col min="14087" max="14334" width="26.28515625" style="14"/>
    <col min="14335" max="14335" width="52.5703125" style="14" customWidth="1"/>
    <col min="14336" max="14336" width="7.7109375" style="14" customWidth="1"/>
    <col min="14337" max="14337" width="7.28515625" style="14" customWidth="1"/>
    <col min="14338" max="14339" width="0" style="14" hidden="1" customWidth="1"/>
    <col min="14340" max="14340" width="12.7109375" style="14" customWidth="1"/>
    <col min="14341" max="14341" width="11.28515625" style="14" customWidth="1"/>
    <col min="14342" max="14342" width="14.140625" style="14" customWidth="1"/>
    <col min="14343" max="14590" width="26.28515625" style="14"/>
    <col min="14591" max="14591" width="52.5703125" style="14" customWidth="1"/>
    <col min="14592" max="14592" width="7.7109375" style="14" customWidth="1"/>
    <col min="14593" max="14593" width="7.28515625" style="14" customWidth="1"/>
    <col min="14594" max="14595" width="0" style="14" hidden="1" customWidth="1"/>
    <col min="14596" max="14596" width="12.7109375" style="14" customWidth="1"/>
    <col min="14597" max="14597" width="11.28515625" style="14" customWidth="1"/>
    <col min="14598" max="14598" width="14.140625" style="14" customWidth="1"/>
    <col min="14599" max="14846" width="26.28515625" style="14"/>
    <col min="14847" max="14847" width="52.5703125" style="14" customWidth="1"/>
    <col min="14848" max="14848" width="7.7109375" style="14" customWidth="1"/>
    <col min="14849" max="14849" width="7.28515625" style="14" customWidth="1"/>
    <col min="14850" max="14851" width="0" style="14" hidden="1" customWidth="1"/>
    <col min="14852" max="14852" width="12.7109375" style="14" customWidth="1"/>
    <col min="14853" max="14853" width="11.28515625" style="14" customWidth="1"/>
    <col min="14854" max="14854" width="14.140625" style="14" customWidth="1"/>
    <col min="14855" max="15102" width="26.28515625" style="14"/>
    <col min="15103" max="15103" width="52.5703125" style="14" customWidth="1"/>
    <col min="15104" max="15104" width="7.7109375" style="14" customWidth="1"/>
    <col min="15105" max="15105" width="7.28515625" style="14" customWidth="1"/>
    <col min="15106" max="15107" width="0" style="14" hidden="1" customWidth="1"/>
    <col min="15108" max="15108" width="12.7109375" style="14" customWidth="1"/>
    <col min="15109" max="15109" width="11.28515625" style="14" customWidth="1"/>
    <col min="15110" max="15110" width="14.140625" style="14" customWidth="1"/>
    <col min="15111" max="15358" width="26.28515625" style="14"/>
    <col min="15359" max="15359" width="52.5703125" style="14" customWidth="1"/>
    <col min="15360" max="15360" width="7.7109375" style="14" customWidth="1"/>
    <col min="15361" max="15361" width="7.28515625" style="14" customWidth="1"/>
    <col min="15362" max="15363" width="0" style="14" hidden="1" customWidth="1"/>
    <col min="15364" max="15364" width="12.7109375" style="14" customWidth="1"/>
    <col min="15365" max="15365" width="11.28515625" style="14" customWidth="1"/>
    <col min="15366" max="15366" width="14.140625" style="14" customWidth="1"/>
    <col min="15367" max="15614" width="26.28515625" style="14"/>
    <col min="15615" max="15615" width="52.5703125" style="14" customWidth="1"/>
    <col min="15616" max="15616" width="7.7109375" style="14" customWidth="1"/>
    <col min="15617" max="15617" width="7.28515625" style="14" customWidth="1"/>
    <col min="15618" max="15619" width="0" style="14" hidden="1" customWidth="1"/>
    <col min="15620" max="15620" width="12.7109375" style="14" customWidth="1"/>
    <col min="15621" max="15621" width="11.28515625" style="14" customWidth="1"/>
    <col min="15622" max="15622" width="14.140625" style="14" customWidth="1"/>
    <col min="15623" max="15870" width="26.28515625" style="14"/>
    <col min="15871" max="15871" width="52.5703125" style="14" customWidth="1"/>
    <col min="15872" max="15872" width="7.7109375" style="14" customWidth="1"/>
    <col min="15873" max="15873" width="7.28515625" style="14" customWidth="1"/>
    <col min="15874" max="15875" width="0" style="14" hidden="1" customWidth="1"/>
    <col min="15876" max="15876" width="12.7109375" style="14" customWidth="1"/>
    <col min="15877" max="15877" width="11.28515625" style="14" customWidth="1"/>
    <col min="15878" max="15878" width="14.140625" style="14" customWidth="1"/>
    <col min="15879" max="16126" width="26.28515625" style="14"/>
    <col min="16127" max="16127" width="52.5703125" style="14" customWidth="1"/>
    <col min="16128" max="16128" width="7.7109375" style="14" customWidth="1"/>
    <col min="16129" max="16129" width="7.28515625" style="14" customWidth="1"/>
    <col min="16130" max="16131" width="0" style="14" hidden="1" customWidth="1"/>
    <col min="16132" max="16132" width="12.7109375" style="14" customWidth="1"/>
    <col min="16133" max="16133" width="11.28515625" style="14" customWidth="1"/>
    <col min="16134" max="16134" width="14.140625" style="14" customWidth="1"/>
    <col min="16135" max="16384" width="26.28515625" style="14"/>
  </cols>
  <sheetData>
    <row r="1" spans="1:6" x14ac:dyDescent="0.2">
      <c r="C1" s="15"/>
      <c r="D1" s="16"/>
      <c r="E1" s="16"/>
      <c r="F1" s="16"/>
    </row>
    <row r="2" spans="1:6" ht="12.75" customHeight="1" x14ac:dyDescent="0.2">
      <c r="A2" s="17"/>
      <c r="C2" s="18" t="s">
        <v>285</v>
      </c>
      <c r="D2" s="148"/>
      <c r="E2" s="151" t="s">
        <v>520</v>
      </c>
      <c r="F2" s="149"/>
    </row>
    <row r="3" spans="1:6" ht="27.75" customHeight="1" x14ac:dyDescent="0.2">
      <c r="A3" s="17"/>
      <c r="D3" s="150"/>
      <c r="E3" s="160" t="s">
        <v>522</v>
      </c>
      <c r="F3" s="161"/>
    </row>
    <row r="4" spans="1:6" ht="9" customHeight="1" x14ac:dyDescent="0.2">
      <c r="A4" s="17"/>
      <c r="B4" s="19"/>
      <c r="C4" s="19"/>
      <c r="D4" s="20"/>
      <c r="E4" s="20"/>
      <c r="F4" s="20"/>
    </row>
    <row r="5" spans="1:6" ht="15.75" x14ac:dyDescent="0.25">
      <c r="A5" s="155" t="s">
        <v>517</v>
      </c>
      <c r="B5" s="156"/>
      <c r="C5" s="156"/>
      <c r="D5" s="157"/>
      <c r="E5" s="158"/>
      <c r="F5" s="158"/>
    </row>
    <row r="6" spans="1:6" ht="27.75" customHeight="1" x14ac:dyDescent="0.25">
      <c r="A6" s="159" t="s">
        <v>519</v>
      </c>
      <c r="B6" s="158"/>
      <c r="C6" s="158"/>
      <c r="D6" s="158"/>
      <c r="E6" s="158"/>
      <c r="F6" s="158"/>
    </row>
    <row r="7" spans="1:6" ht="16.5" customHeight="1" x14ac:dyDescent="0.25">
      <c r="A7" s="159" t="s">
        <v>521</v>
      </c>
      <c r="B7" s="162"/>
      <c r="C7" s="162"/>
      <c r="D7" s="162"/>
      <c r="E7" s="162"/>
      <c r="F7" s="162"/>
    </row>
    <row r="8" spans="1:6" x14ac:dyDescent="0.2">
      <c r="A8" s="21"/>
      <c r="B8" s="22"/>
      <c r="C8" s="22"/>
      <c r="D8" s="23"/>
      <c r="E8" s="23"/>
      <c r="F8" s="126" t="s">
        <v>286</v>
      </c>
    </row>
    <row r="9" spans="1:6" ht="48" customHeight="1" x14ac:dyDescent="0.2">
      <c r="A9" s="24" t="s">
        <v>287</v>
      </c>
      <c r="B9" s="24" t="s">
        <v>8</v>
      </c>
      <c r="C9" s="24" t="s">
        <v>9</v>
      </c>
      <c r="D9" s="25" t="s">
        <v>3</v>
      </c>
      <c r="E9" s="26" t="s">
        <v>4</v>
      </c>
      <c r="F9" s="25" t="s">
        <v>5</v>
      </c>
    </row>
    <row r="10" spans="1:6" ht="15" customHeight="1" x14ac:dyDescent="0.2">
      <c r="A10" s="27" t="s">
        <v>159</v>
      </c>
      <c r="B10" s="154" t="s">
        <v>288</v>
      </c>
      <c r="C10" s="154"/>
      <c r="D10" s="28">
        <f>SUM(D11:D18)</f>
        <v>30716.532999999999</v>
      </c>
      <c r="E10" s="28">
        <f t="shared" ref="E10" si="0">SUM(E11:E18)</f>
        <v>22929.569300000003</v>
      </c>
      <c r="F10" s="28">
        <f>E10/D10*100</f>
        <v>74.648949801724058</v>
      </c>
    </row>
    <row r="11" spans="1:6" ht="21.75" hidden="1" customHeight="1" x14ac:dyDescent="0.2">
      <c r="A11" s="29" t="s">
        <v>289</v>
      </c>
      <c r="B11" s="30" t="s">
        <v>98</v>
      </c>
      <c r="C11" s="30" t="s">
        <v>34</v>
      </c>
      <c r="D11" s="31">
        <f>'прил 3 2014 '!H520</f>
        <v>0</v>
      </c>
      <c r="E11" s="31">
        <f>'прил 3 2014 '!I520</f>
        <v>0</v>
      </c>
      <c r="F11" s="31">
        <f>'прил 3 2014 '!J520</f>
        <v>0</v>
      </c>
    </row>
    <row r="12" spans="1:6" ht="25.5" customHeight="1" x14ac:dyDescent="0.2">
      <c r="A12" s="29" t="s">
        <v>290</v>
      </c>
      <c r="B12" s="30" t="s">
        <v>98</v>
      </c>
      <c r="C12" s="30" t="s">
        <v>121</v>
      </c>
      <c r="D12" s="31">
        <f>'прил 3 2014 '!H521</f>
        <v>1402.65</v>
      </c>
      <c r="E12" s="31">
        <f>'прил 3 2014 '!I521</f>
        <v>968.46643999999992</v>
      </c>
      <c r="F12" s="31">
        <f>E12/D12*100</f>
        <v>69.04548105371974</v>
      </c>
    </row>
    <row r="13" spans="1:6" ht="15" customHeight="1" x14ac:dyDescent="0.2">
      <c r="A13" s="29" t="s">
        <v>291</v>
      </c>
      <c r="B13" s="30" t="s">
        <v>98</v>
      </c>
      <c r="C13" s="30" t="s">
        <v>83</v>
      </c>
      <c r="D13" s="31">
        <f>'прил 3 2014 '!H522</f>
        <v>14961.61</v>
      </c>
      <c r="E13" s="31">
        <f>'прил 3 2014 '!I522</f>
        <v>11297.690030000002</v>
      </c>
      <c r="F13" s="31">
        <f t="shared" ref="F13:F20" si="1">E13/D13*100</f>
        <v>75.511191843658537</v>
      </c>
    </row>
    <row r="14" spans="1:6" ht="15" hidden="1" customHeight="1" x14ac:dyDescent="0.2">
      <c r="A14" s="29" t="s">
        <v>292</v>
      </c>
      <c r="B14" s="30" t="s">
        <v>98</v>
      </c>
      <c r="C14" s="30" t="s">
        <v>56</v>
      </c>
      <c r="D14" s="31">
        <f>'прил 3 2014 '!H523</f>
        <v>0</v>
      </c>
      <c r="E14" s="31">
        <f>'прил 3 2014 '!I523</f>
        <v>0</v>
      </c>
      <c r="F14" s="31" t="e">
        <f t="shared" si="1"/>
        <v>#DIV/0!</v>
      </c>
    </row>
    <row r="15" spans="1:6" ht="28.5" customHeight="1" x14ac:dyDescent="0.2">
      <c r="A15" s="29" t="s">
        <v>293</v>
      </c>
      <c r="B15" s="30" t="s">
        <v>98</v>
      </c>
      <c r="C15" s="30" t="s">
        <v>102</v>
      </c>
      <c r="D15" s="31">
        <f>'прил 3 2014 '!H524</f>
        <v>4421.9299999999994</v>
      </c>
      <c r="E15" s="31">
        <f>'прил 3 2014 '!I524</f>
        <v>3176.3689799999993</v>
      </c>
      <c r="F15" s="31">
        <f t="shared" si="1"/>
        <v>71.832185945955715</v>
      </c>
    </row>
    <row r="16" spans="1:6" ht="15" hidden="1" customHeight="1" x14ac:dyDescent="0.2">
      <c r="A16" s="29" t="s">
        <v>294</v>
      </c>
      <c r="B16" s="30" t="s">
        <v>98</v>
      </c>
      <c r="C16" s="30" t="s">
        <v>32</v>
      </c>
      <c r="D16" s="31">
        <f>'прил 3 2014 '!H525</f>
        <v>0</v>
      </c>
      <c r="E16" s="31">
        <f>'прил 3 2014 '!I525</f>
        <v>0</v>
      </c>
      <c r="F16" s="31" t="e">
        <f t="shared" si="1"/>
        <v>#DIV/0!</v>
      </c>
    </row>
    <row r="17" spans="1:6" ht="15" hidden="1" customHeight="1" x14ac:dyDescent="0.2">
      <c r="A17" s="29" t="s">
        <v>103</v>
      </c>
      <c r="B17" s="30" t="s">
        <v>98</v>
      </c>
      <c r="C17" s="30" t="s">
        <v>104</v>
      </c>
      <c r="D17" s="31">
        <f>'прил 3 2014 '!H526</f>
        <v>0</v>
      </c>
      <c r="E17" s="31">
        <f>'прил 3 2014 '!I526</f>
        <v>0</v>
      </c>
      <c r="F17" s="31" t="e">
        <f t="shared" si="1"/>
        <v>#DIV/0!</v>
      </c>
    </row>
    <row r="18" spans="1:6" ht="15" customHeight="1" x14ac:dyDescent="0.2">
      <c r="A18" s="32" t="s">
        <v>109</v>
      </c>
      <c r="B18" s="30" t="s">
        <v>98</v>
      </c>
      <c r="C18" s="30" t="s">
        <v>110</v>
      </c>
      <c r="D18" s="31">
        <f>'прил 3 2014 '!H528</f>
        <v>9930.3430000000008</v>
      </c>
      <c r="E18" s="31">
        <f>'прил 3 2014 '!I528</f>
        <v>7487.04385</v>
      </c>
      <c r="F18" s="31">
        <f t="shared" si="1"/>
        <v>75.395621782651418</v>
      </c>
    </row>
    <row r="19" spans="1:6" ht="15" customHeight="1" x14ac:dyDescent="0.2">
      <c r="A19" s="27" t="s">
        <v>118</v>
      </c>
      <c r="B19" s="154" t="s">
        <v>295</v>
      </c>
      <c r="C19" s="154"/>
      <c r="D19" s="33">
        <f>D20</f>
        <v>504.4</v>
      </c>
      <c r="E19" s="33">
        <f>E20</f>
        <v>504.4</v>
      </c>
      <c r="F19" s="28">
        <f>E19/D19*100</f>
        <v>100</v>
      </c>
    </row>
    <row r="20" spans="1:6" ht="15" customHeight="1" x14ac:dyDescent="0.2">
      <c r="A20" s="29" t="s">
        <v>296</v>
      </c>
      <c r="B20" s="30" t="s">
        <v>34</v>
      </c>
      <c r="C20" s="30" t="s">
        <v>121</v>
      </c>
      <c r="D20" s="31">
        <f>'прил 3 2014 '!H531</f>
        <v>504.4</v>
      </c>
      <c r="E20" s="31">
        <f>'прил 3 2014 '!I531</f>
        <v>504.4</v>
      </c>
      <c r="F20" s="31">
        <f t="shared" si="1"/>
        <v>100</v>
      </c>
    </row>
    <row r="21" spans="1:6" ht="15" customHeight="1" x14ac:dyDescent="0.2">
      <c r="A21" s="27" t="s">
        <v>187</v>
      </c>
      <c r="B21" s="154" t="s">
        <v>297</v>
      </c>
      <c r="C21" s="154"/>
      <c r="D21" s="33">
        <f>SUM(D23:D24)</f>
        <v>1823.3120000000001</v>
      </c>
      <c r="E21" s="28">
        <f>SUM(E22:E24)</f>
        <v>1431.1912299999999</v>
      </c>
      <c r="F21" s="31">
        <f>E21/D21*100</f>
        <v>78.494038869924609</v>
      </c>
    </row>
    <row r="22" spans="1:6" ht="15" hidden="1" customHeight="1" x14ac:dyDescent="0.2">
      <c r="A22" s="29" t="s">
        <v>298</v>
      </c>
      <c r="B22" s="30" t="s">
        <v>121</v>
      </c>
      <c r="C22" s="30" t="s">
        <v>34</v>
      </c>
      <c r="D22" s="31" t="e">
        <f>#REF!+#REF!</f>
        <v>#REF!</v>
      </c>
      <c r="E22" s="31"/>
      <c r="F22" s="31" t="e">
        <f t="shared" ref="F22" si="2">D22+E22</f>
        <v>#REF!</v>
      </c>
    </row>
    <row r="23" spans="1:6" ht="32.25" customHeight="1" x14ac:dyDescent="0.2">
      <c r="A23" s="29" t="s">
        <v>299</v>
      </c>
      <c r="B23" s="30" t="s">
        <v>121</v>
      </c>
      <c r="C23" s="30" t="s">
        <v>14</v>
      </c>
      <c r="D23" s="31">
        <f>'прил 3 2014 '!H533</f>
        <v>1738.3120000000001</v>
      </c>
      <c r="E23" s="31">
        <f>'прил 3 2014 '!I533</f>
        <v>1386.1912299999999</v>
      </c>
      <c r="F23" s="31">
        <f t="shared" ref="F23:F24" si="3">E23/D23*100</f>
        <v>79.743523026936472</v>
      </c>
    </row>
    <row r="24" spans="1:6" ht="29.25" customHeight="1" x14ac:dyDescent="0.2">
      <c r="A24" s="29" t="s">
        <v>192</v>
      </c>
      <c r="B24" s="30" t="s">
        <v>121</v>
      </c>
      <c r="C24" s="30" t="s">
        <v>144</v>
      </c>
      <c r="D24" s="31">
        <f>'прил 3 2014 '!H534</f>
        <v>85</v>
      </c>
      <c r="E24" s="31">
        <f>'прил 3 2014 '!I534</f>
        <v>45</v>
      </c>
      <c r="F24" s="31">
        <f t="shared" si="3"/>
        <v>52.941176470588239</v>
      </c>
    </row>
    <row r="25" spans="1:6" ht="15" customHeight="1" x14ac:dyDescent="0.2">
      <c r="A25" s="27" t="s">
        <v>130</v>
      </c>
      <c r="B25" s="154" t="s">
        <v>300</v>
      </c>
      <c r="C25" s="154"/>
      <c r="D25" s="33">
        <f>SUM(D27:D29)</f>
        <v>6492.768</v>
      </c>
      <c r="E25" s="33">
        <f>SUM(E27:E29)</f>
        <v>5077.2212</v>
      </c>
      <c r="F25" s="28">
        <f>E25/D25*100</f>
        <v>78.198099793493313</v>
      </c>
    </row>
    <row r="26" spans="1:6" ht="15" hidden="1" customHeight="1" x14ac:dyDescent="0.2">
      <c r="A26" s="29" t="s">
        <v>301</v>
      </c>
      <c r="B26" s="30" t="s">
        <v>83</v>
      </c>
      <c r="C26" s="30" t="s">
        <v>98</v>
      </c>
      <c r="D26" s="31" t="e">
        <f>#REF!+#REF!</f>
        <v>#REF!</v>
      </c>
      <c r="E26" s="31"/>
      <c r="F26" s="31">
        <f>'прил 3 2014 '!J535</f>
        <v>259.62810600901014</v>
      </c>
    </row>
    <row r="27" spans="1:6" ht="15" customHeight="1" x14ac:dyDescent="0.2">
      <c r="A27" s="29" t="s">
        <v>193</v>
      </c>
      <c r="B27" s="30" t="s">
        <v>83</v>
      </c>
      <c r="C27" s="30" t="s">
        <v>56</v>
      </c>
      <c r="D27" s="31">
        <f>'прил 3 2014 '!H536</f>
        <v>650</v>
      </c>
      <c r="E27" s="31">
        <f>'прил 3 2014 '!I536</f>
        <v>170.6</v>
      </c>
      <c r="F27" s="31">
        <f t="shared" ref="F27:F29" si="4">E27/D27*100</f>
        <v>26.246153846153845</v>
      </c>
    </row>
    <row r="28" spans="1:6" ht="15" customHeight="1" x14ac:dyDescent="0.2">
      <c r="A28" s="29" t="s">
        <v>302</v>
      </c>
      <c r="B28" s="30" t="s">
        <v>83</v>
      </c>
      <c r="C28" s="30" t="s">
        <v>14</v>
      </c>
      <c r="D28" s="31">
        <f>'прил 3 2014 '!H537</f>
        <v>2272.2440000000001</v>
      </c>
      <c r="E28" s="31">
        <f>'прил 3 2014 '!I537</f>
        <v>2272.2440000000001</v>
      </c>
      <c r="F28" s="31">
        <f t="shared" si="4"/>
        <v>100</v>
      </c>
    </row>
    <row r="29" spans="1:6" ht="15" customHeight="1" x14ac:dyDescent="0.2">
      <c r="A29" s="29" t="s">
        <v>131</v>
      </c>
      <c r="B29" s="30" t="s">
        <v>83</v>
      </c>
      <c r="C29" s="30" t="s">
        <v>132</v>
      </c>
      <c r="D29" s="31">
        <f>'прил 3 2014 '!H538</f>
        <v>3570.5239999999999</v>
      </c>
      <c r="E29" s="31">
        <f>'прил 3 2014 '!I538</f>
        <v>2634.3771999999999</v>
      </c>
      <c r="F29" s="31">
        <f t="shared" si="4"/>
        <v>73.781248914725111</v>
      </c>
    </row>
    <row r="30" spans="1:6" ht="15" customHeight="1" x14ac:dyDescent="0.2">
      <c r="A30" s="27" t="s">
        <v>303</v>
      </c>
      <c r="B30" s="154" t="s">
        <v>304</v>
      </c>
      <c r="C30" s="154"/>
      <c r="D30" s="33">
        <f t="shared" ref="D30" si="5">D32+D33+D31</f>
        <v>10025.055999999999</v>
      </c>
      <c r="E30" s="33">
        <f>E32+E33+E31</f>
        <v>5855.277</v>
      </c>
      <c r="F30" s="28">
        <f>E30/D30*100</f>
        <v>58.406426856867441</v>
      </c>
    </row>
    <row r="31" spans="1:6" ht="15" customHeight="1" x14ac:dyDescent="0.2">
      <c r="A31" s="29" t="s">
        <v>305</v>
      </c>
      <c r="B31" s="30" t="s">
        <v>56</v>
      </c>
      <c r="C31" s="30" t="s">
        <v>98</v>
      </c>
      <c r="D31" s="31">
        <f>'прил 3 2014 '!H540</f>
        <v>1500</v>
      </c>
      <c r="E31" s="31">
        <f>'прил 3 2014 '!I540</f>
        <v>1000</v>
      </c>
      <c r="F31" s="31">
        <f>'прил 3 2014 '!J540</f>
        <v>66.666666666666657</v>
      </c>
    </row>
    <row r="32" spans="1:6" ht="15" customHeight="1" x14ac:dyDescent="0.2">
      <c r="A32" s="29" t="s">
        <v>198</v>
      </c>
      <c r="B32" s="30" t="s">
        <v>56</v>
      </c>
      <c r="C32" s="30" t="s">
        <v>34</v>
      </c>
      <c r="D32" s="31">
        <f>'прил 3 2014 '!H541</f>
        <v>7559.2559999999994</v>
      </c>
      <c r="E32" s="31">
        <f>'прил 3 2014 '!I541</f>
        <v>4215.8119999999999</v>
      </c>
      <c r="F32" s="31">
        <f t="shared" ref="F32:F33" si="6">E32/D32*100</f>
        <v>55.770197490335029</v>
      </c>
    </row>
    <row r="33" spans="1:6" ht="15" customHeight="1" x14ac:dyDescent="0.2">
      <c r="A33" s="29" t="s">
        <v>306</v>
      </c>
      <c r="B33" s="30" t="s">
        <v>56</v>
      </c>
      <c r="C33" s="30" t="s">
        <v>121</v>
      </c>
      <c r="D33" s="31">
        <f>'прил 3 2014 '!H542</f>
        <v>965.8</v>
      </c>
      <c r="E33" s="31">
        <f>'прил 3 2014 '!I542</f>
        <v>639.46499999999992</v>
      </c>
      <c r="F33" s="31">
        <f t="shared" si="6"/>
        <v>66.21091323255331</v>
      </c>
    </row>
    <row r="34" spans="1:6" s="34" customFormat="1" ht="15" hidden="1" customHeight="1" x14ac:dyDescent="0.2">
      <c r="A34" s="27" t="s">
        <v>307</v>
      </c>
      <c r="B34" s="154" t="s">
        <v>308</v>
      </c>
      <c r="C34" s="154"/>
      <c r="D34" s="33">
        <f>D35</f>
        <v>0</v>
      </c>
      <c r="E34" s="33">
        <f>E35</f>
        <v>0</v>
      </c>
      <c r="F34" s="33">
        <f>F35</f>
        <v>0</v>
      </c>
    </row>
    <row r="35" spans="1:6" ht="27" hidden="1" customHeight="1" x14ac:dyDescent="0.2">
      <c r="A35" s="35" t="s">
        <v>309</v>
      </c>
      <c r="B35" s="30" t="s">
        <v>102</v>
      </c>
      <c r="C35" s="30" t="s">
        <v>121</v>
      </c>
      <c r="D35" s="31"/>
      <c r="E35" s="31"/>
      <c r="F35" s="31">
        <f>D35+E35</f>
        <v>0</v>
      </c>
    </row>
    <row r="36" spans="1:6" ht="15" customHeight="1" x14ac:dyDescent="0.2">
      <c r="A36" s="27" t="s">
        <v>210</v>
      </c>
      <c r="B36" s="154" t="s">
        <v>310</v>
      </c>
      <c r="C36" s="154"/>
      <c r="D36" s="33">
        <f>SUM(D37:D41)</f>
        <v>337212.23251</v>
      </c>
      <c r="E36" s="28">
        <f>SUM(E37:E41)</f>
        <v>218025.34032000002</v>
      </c>
      <c r="F36" s="28">
        <f>E36/D36*100</f>
        <v>64.655228755242291</v>
      </c>
    </row>
    <row r="37" spans="1:6" ht="15" customHeight="1" x14ac:dyDescent="0.2">
      <c r="A37" s="29" t="s">
        <v>211</v>
      </c>
      <c r="B37" s="30" t="s">
        <v>32</v>
      </c>
      <c r="C37" s="30" t="s">
        <v>98</v>
      </c>
      <c r="D37" s="31">
        <f>'прил 3 2014 '!H544</f>
        <v>58076.992949999993</v>
      </c>
      <c r="E37" s="31">
        <f>'прил 3 2014 '!I544</f>
        <v>25469.272870000001</v>
      </c>
      <c r="F37" s="31">
        <f t="shared" ref="F37:F46" si="7">E37/D37*100</f>
        <v>43.854324365462872</v>
      </c>
    </row>
    <row r="38" spans="1:6" ht="15" customHeight="1" x14ac:dyDescent="0.2">
      <c r="A38" s="29" t="s">
        <v>33</v>
      </c>
      <c r="B38" s="30" t="s">
        <v>32</v>
      </c>
      <c r="C38" s="30" t="s">
        <v>34</v>
      </c>
      <c r="D38" s="31">
        <f>'прил 3 2014 '!H545</f>
        <v>265284.68955999997</v>
      </c>
      <c r="E38" s="31">
        <f>'прил 3 2014 '!I545</f>
        <v>182943.11099000002</v>
      </c>
      <c r="F38" s="31">
        <f t="shared" si="7"/>
        <v>68.961051349562865</v>
      </c>
    </row>
    <row r="39" spans="1:6" ht="15" customHeight="1" x14ac:dyDescent="0.2">
      <c r="A39" s="29" t="s">
        <v>311</v>
      </c>
      <c r="B39" s="30" t="s">
        <v>32</v>
      </c>
      <c r="C39" s="30" t="s">
        <v>56</v>
      </c>
      <c r="D39" s="31">
        <f>'прил 3 2014 '!H546</f>
        <v>600</v>
      </c>
      <c r="E39" s="31">
        <f>'прил 3 2014 '!I546</f>
        <v>582.61652000000004</v>
      </c>
      <c r="F39" s="31">
        <f t="shared" si="7"/>
        <v>97.102753333333339</v>
      </c>
    </row>
    <row r="40" spans="1:6" ht="15" customHeight="1" x14ac:dyDescent="0.2">
      <c r="A40" s="29" t="s">
        <v>57</v>
      </c>
      <c r="B40" s="30" t="s">
        <v>32</v>
      </c>
      <c r="C40" s="30" t="s">
        <v>32</v>
      </c>
      <c r="D40" s="31">
        <f>'прил 3 2014 '!H547</f>
        <v>3737.15</v>
      </c>
      <c r="E40" s="31">
        <f>'прил 3 2014 '!I547</f>
        <v>3503.93505</v>
      </c>
      <c r="F40" s="31">
        <f t="shared" si="7"/>
        <v>93.759550727158398</v>
      </c>
    </row>
    <row r="41" spans="1:6" ht="15" customHeight="1" x14ac:dyDescent="0.2">
      <c r="A41" s="29" t="s">
        <v>64</v>
      </c>
      <c r="B41" s="30" t="s">
        <v>32</v>
      </c>
      <c r="C41" s="30" t="s">
        <v>14</v>
      </c>
      <c r="D41" s="31">
        <f>'прил 3 2014 '!H548</f>
        <v>9513.4</v>
      </c>
      <c r="E41" s="31">
        <f>'прил 3 2014 '!I548</f>
        <v>5526.4048899999998</v>
      </c>
      <c r="F41" s="31">
        <f t="shared" si="7"/>
        <v>58.090744528769946</v>
      </c>
    </row>
    <row r="42" spans="1:6" ht="15" customHeight="1" x14ac:dyDescent="0.2">
      <c r="A42" s="27" t="s">
        <v>312</v>
      </c>
      <c r="B42" s="154" t="s">
        <v>313</v>
      </c>
      <c r="C42" s="154"/>
      <c r="D42" s="33">
        <f>SUM(D43:D44)</f>
        <v>21577.510000000002</v>
      </c>
      <c r="E42" s="33">
        <f>E43++E44</f>
        <v>14548.65648</v>
      </c>
      <c r="F42" s="28">
        <f>E42/D42*100</f>
        <v>67.425094369090772</v>
      </c>
    </row>
    <row r="43" spans="1:6" ht="15" customHeight="1" x14ac:dyDescent="0.2">
      <c r="A43" s="29" t="s">
        <v>216</v>
      </c>
      <c r="B43" s="30" t="s">
        <v>215</v>
      </c>
      <c r="C43" s="30" t="s">
        <v>98</v>
      </c>
      <c r="D43" s="31">
        <f>'прил 3 2014 '!H550</f>
        <v>18475.34</v>
      </c>
      <c r="E43" s="31">
        <f>'прил 3 2014 '!I550</f>
        <v>12241.47</v>
      </c>
      <c r="F43" s="31">
        <f t="shared" si="7"/>
        <v>66.258428802934063</v>
      </c>
    </row>
    <row r="44" spans="1:6" ht="15" customHeight="1" x14ac:dyDescent="0.2">
      <c r="A44" s="29" t="s">
        <v>314</v>
      </c>
      <c r="B44" s="30" t="s">
        <v>215</v>
      </c>
      <c r="C44" s="30" t="s">
        <v>83</v>
      </c>
      <c r="D44" s="31">
        <f>'прил 3 2014 '!H551</f>
        <v>3102.17</v>
      </c>
      <c r="E44" s="31">
        <f>'прил 3 2014 '!I551</f>
        <v>2307.1864799999998</v>
      </c>
      <c r="F44" s="31">
        <f t="shared" si="7"/>
        <v>74.373309006276244</v>
      </c>
    </row>
    <row r="45" spans="1:6" ht="15" customHeight="1" x14ac:dyDescent="0.2">
      <c r="A45" s="27" t="s">
        <v>315</v>
      </c>
      <c r="B45" s="154" t="s">
        <v>316</v>
      </c>
      <c r="C45" s="154"/>
      <c r="D45" s="33">
        <f>D49</f>
        <v>550</v>
      </c>
      <c r="E45" s="28">
        <f>SUM(E46:E49)</f>
        <v>330</v>
      </c>
      <c r="F45" s="28">
        <f>E45/D45*100</f>
        <v>60</v>
      </c>
    </row>
    <row r="46" spans="1:6" ht="15" hidden="1" customHeight="1" x14ac:dyDescent="0.2">
      <c r="A46" s="29" t="s">
        <v>317</v>
      </c>
      <c r="B46" s="30" t="s">
        <v>14</v>
      </c>
      <c r="C46" s="30" t="s">
        <v>98</v>
      </c>
      <c r="D46" s="31" t="e">
        <f>#REF!+#REF!</f>
        <v>#REF!</v>
      </c>
      <c r="E46" s="31"/>
      <c r="F46" s="31" t="e">
        <f t="shared" si="7"/>
        <v>#REF!</v>
      </c>
    </row>
    <row r="47" spans="1:6" ht="15" hidden="1" customHeight="1" x14ac:dyDescent="0.2">
      <c r="A47" s="29" t="s">
        <v>318</v>
      </c>
      <c r="B47" s="30" t="s">
        <v>14</v>
      </c>
      <c r="C47" s="30" t="s">
        <v>34</v>
      </c>
      <c r="D47" s="31" t="e">
        <f>#REF!+#REF!</f>
        <v>#REF!</v>
      </c>
      <c r="E47" s="31"/>
      <c r="F47" s="31" t="e">
        <f t="shared" ref="F47:F48" si="8">D47+E47</f>
        <v>#REF!</v>
      </c>
    </row>
    <row r="48" spans="1:6" ht="15" hidden="1" customHeight="1" x14ac:dyDescent="0.2">
      <c r="A48" s="29" t="s">
        <v>319</v>
      </c>
      <c r="B48" s="30" t="s">
        <v>14</v>
      </c>
      <c r="C48" s="30" t="s">
        <v>83</v>
      </c>
      <c r="D48" s="31" t="e">
        <f>#REF!+#REF!</f>
        <v>#REF!</v>
      </c>
      <c r="E48" s="31"/>
      <c r="F48" s="31" t="e">
        <f t="shared" si="8"/>
        <v>#REF!</v>
      </c>
    </row>
    <row r="49" spans="1:6" ht="15" customHeight="1" x14ac:dyDescent="0.2">
      <c r="A49" s="29" t="s">
        <v>219</v>
      </c>
      <c r="B49" s="30" t="s">
        <v>14</v>
      </c>
      <c r="C49" s="30" t="s">
        <v>14</v>
      </c>
      <c r="D49" s="31">
        <f>'прил 3 2014 '!H554</f>
        <v>550</v>
      </c>
      <c r="E49" s="31">
        <f>'прил 3 2014 '!I554</f>
        <v>330</v>
      </c>
      <c r="F49" s="31">
        <f t="shared" ref="F49" si="9">E49/D49*100</f>
        <v>60</v>
      </c>
    </row>
    <row r="50" spans="1:6" ht="15" customHeight="1" x14ac:dyDescent="0.2">
      <c r="A50" s="27" t="s">
        <v>81</v>
      </c>
      <c r="B50" s="154" t="s">
        <v>320</v>
      </c>
      <c r="C50" s="154"/>
      <c r="D50" s="33">
        <f>SUM(D51:D55)</f>
        <v>17423.355499999998</v>
      </c>
      <c r="E50" s="28">
        <f>SUM(E51:E55)</f>
        <v>5613.2539299999999</v>
      </c>
      <c r="F50" s="28">
        <f>E50/D50*100</f>
        <v>32.216836360826136</v>
      </c>
    </row>
    <row r="51" spans="1:6" ht="15" customHeight="1" x14ac:dyDescent="0.2">
      <c r="A51" s="29" t="s">
        <v>223</v>
      </c>
      <c r="B51" s="30" t="s">
        <v>15</v>
      </c>
      <c r="C51" s="30" t="s">
        <v>98</v>
      </c>
      <c r="D51" s="31">
        <f>'прил 3 2014 '!H557</f>
        <v>123</v>
      </c>
      <c r="E51" s="31">
        <f>'прил 3 2014 '!I557</f>
        <v>122.99984000000001</v>
      </c>
      <c r="F51" s="31">
        <f t="shared" ref="F51:F55" si="10">E51/D51*100</f>
        <v>99.99986991869919</v>
      </c>
    </row>
    <row r="52" spans="1:6" ht="15" hidden="1" customHeight="1" x14ac:dyDescent="0.2">
      <c r="A52" s="29" t="s">
        <v>321</v>
      </c>
      <c r="B52" s="30" t="s">
        <v>15</v>
      </c>
      <c r="C52" s="30" t="s">
        <v>34</v>
      </c>
      <c r="D52" s="31"/>
      <c r="E52" s="31"/>
      <c r="F52" s="31" t="e">
        <f t="shared" si="10"/>
        <v>#DIV/0!</v>
      </c>
    </row>
    <row r="53" spans="1:6" ht="15" customHeight="1" x14ac:dyDescent="0.2">
      <c r="A53" s="29" t="s">
        <v>322</v>
      </c>
      <c r="B53" s="30" t="s">
        <v>15</v>
      </c>
      <c r="C53" s="30" t="s">
        <v>121</v>
      </c>
      <c r="D53" s="31">
        <f>'прил 3 2014 '!H558</f>
        <v>3981.0590000000002</v>
      </c>
      <c r="E53" s="31">
        <f>'прил 3 2014 '!I558</f>
        <v>2857.598</v>
      </c>
      <c r="F53" s="31">
        <f t="shared" si="10"/>
        <v>71.779845513467649</v>
      </c>
    </row>
    <row r="54" spans="1:6" ht="15" customHeight="1" x14ac:dyDescent="0.2">
      <c r="A54" s="29" t="s">
        <v>323</v>
      </c>
      <c r="B54" s="30" t="s">
        <v>15</v>
      </c>
      <c r="C54" s="30" t="s">
        <v>83</v>
      </c>
      <c r="D54" s="31">
        <f>'прил 3 2014 '!H559</f>
        <v>13099.296499999999</v>
      </c>
      <c r="E54" s="31">
        <f>'прил 3 2014 '!I559</f>
        <v>2432.6560899999999</v>
      </c>
      <c r="F54" s="31">
        <f t="shared" si="10"/>
        <v>18.570891116175591</v>
      </c>
    </row>
    <row r="55" spans="1:6" ht="15" customHeight="1" x14ac:dyDescent="0.2">
      <c r="A55" s="29" t="s">
        <v>246</v>
      </c>
      <c r="B55" s="30" t="s">
        <v>15</v>
      </c>
      <c r="C55" s="30" t="s">
        <v>102</v>
      </c>
      <c r="D55" s="31">
        <f>'прил 3 2014 '!H560</f>
        <v>220</v>
      </c>
      <c r="E55" s="31">
        <f>'прил 3 2014 '!I560</f>
        <v>200</v>
      </c>
      <c r="F55" s="31">
        <f t="shared" si="10"/>
        <v>90.909090909090907</v>
      </c>
    </row>
    <row r="56" spans="1:6" ht="15" customHeight="1" x14ac:dyDescent="0.2">
      <c r="A56" s="27" t="s">
        <v>247</v>
      </c>
      <c r="B56" s="154" t="s">
        <v>324</v>
      </c>
      <c r="C56" s="154"/>
      <c r="D56" s="33">
        <f>D57</f>
        <v>1127.0439999999999</v>
      </c>
      <c r="E56" s="33">
        <f>E57</f>
        <v>997.46100000000001</v>
      </c>
      <c r="F56" s="28">
        <f>E56/D56*100</f>
        <v>88.50240097103574</v>
      </c>
    </row>
    <row r="57" spans="1:6" ht="15" customHeight="1" x14ac:dyDescent="0.2">
      <c r="A57" s="29" t="s">
        <v>325</v>
      </c>
      <c r="B57" s="30" t="s">
        <v>104</v>
      </c>
      <c r="C57" s="30" t="s">
        <v>98</v>
      </c>
      <c r="D57" s="31">
        <f>'прил 3 2014 '!H562</f>
        <v>1127.0439999999999</v>
      </c>
      <c r="E57" s="31">
        <f>'прил 3 2014 '!I562</f>
        <v>997.46100000000001</v>
      </c>
      <c r="F57" s="31">
        <f t="shared" ref="F57" si="11">E57/D57*100</f>
        <v>88.50240097103574</v>
      </c>
    </row>
    <row r="58" spans="1:6" ht="15" customHeight="1" x14ac:dyDescent="0.2">
      <c r="A58" s="27" t="s">
        <v>240</v>
      </c>
      <c r="B58" s="154" t="s">
        <v>326</v>
      </c>
      <c r="C58" s="154"/>
      <c r="D58" s="33">
        <f>D59</f>
        <v>1293.3499999999999</v>
      </c>
      <c r="E58" s="33">
        <f>E59</f>
        <v>866.72500000000002</v>
      </c>
      <c r="F58" s="28">
        <f>E58/D58*100</f>
        <v>67.013956005721582</v>
      </c>
    </row>
    <row r="59" spans="1:6" ht="15" customHeight="1" x14ac:dyDescent="0.2">
      <c r="A59" s="29" t="s">
        <v>241</v>
      </c>
      <c r="B59" s="30" t="s">
        <v>132</v>
      </c>
      <c r="C59" s="30" t="s">
        <v>34</v>
      </c>
      <c r="D59" s="31">
        <f>'прил 3 2014 '!H564</f>
        <v>1293.3499999999999</v>
      </c>
      <c r="E59" s="31">
        <f>'прил 3 2014 '!I564</f>
        <v>866.72500000000002</v>
      </c>
      <c r="F59" s="31">
        <f t="shared" ref="F59" si="12">E59/D59*100</f>
        <v>67.013956005721582</v>
      </c>
    </row>
    <row r="60" spans="1:6" ht="15" customHeight="1" x14ac:dyDescent="0.2">
      <c r="A60" s="27" t="s">
        <v>135</v>
      </c>
      <c r="B60" s="154" t="s">
        <v>327</v>
      </c>
      <c r="C60" s="154"/>
      <c r="D60" s="33">
        <f>D61</f>
        <v>200</v>
      </c>
      <c r="E60" s="33">
        <f>E61</f>
        <v>6.0445500000000001</v>
      </c>
      <c r="F60" s="28">
        <f>E60/D60*100</f>
        <v>3.022275</v>
      </c>
    </row>
    <row r="61" spans="1:6" ht="24.75" customHeight="1" x14ac:dyDescent="0.2">
      <c r="A61" s="29" t="s">
        <v>136</v>
      </c>
      <c r="B61" s="30" t="s">
        <v>110</v>
      </c>
      <c r="C61" s="30" t="s">
        <v>98</v>
      </c>
      <c r="D61" s="31">
        <f>'прил 3 2014 '!H566</f>
        <v>200</v>
      </c>
      <c r="E61" s="31">
        <f>'прил 3 2014 '!I566</f>
        <v>6.0445500000000001</v>
      </c>
      <c r="F61" s="31">
        <f t="shared" ref="F61" si="13">E61/D61*100</f>
        <v>3.022275</v>
      </c>
    </row>
    <row r="62" spans="1:6" ht="23.25" customHeight="1" x14ac:dyDescent="0.2">
      <c r="A62" s="27" t="s">
        <v>328</v>
      </c>
      <c r="B62" s="154" t="s">
        <v>329</v>
      </c>
      <c r="C62" s="154"/>
      <c r="D62" s="33">
        <f>D63+D64</f>
        <v>35134.93</v>
      </c>
      <c r="E62" s="33">
        <f>E63+E64</f>
        <v>26046.925999999999</v>
      </c>
      <c r="F62" s="28">
        <f>E62/D62*100</f>
        <v>74.133991443842348</v>
      </c>
    </row>
    <row r="63" spans="1:6" ht="29.25" customHeight="1" x14ac:dyDescent="0.2">
      <c r="A63" s="29" t="s">
        <v>330</v>
      </c>
      <c r="B63" s="30" t="s">
        <v>144</v>
      </c>
      <c r="C63" s="30" t="s">
        <v>98</v>
      </c>
      <c r="D63" s="31">
        <f>'прил 3 2014 '!H568</f>
        <v>30166.12</v>
      </c>
      <c r="E63" s="31">
        <f>'прил 3 2014 '!I568</f>
        <v>21877.925999999999</v>
      </c>
      <c r="F63" s="31">
        <f t="shared" ref="F63:F64" si="14">E63/D63*100</f>
        <v>72.524825864247717</v>
      </c>
    </row>
    <row r="64" spans="1:6" ht="31.5" customHeight="1" x14ac:dyDescent="0.2">
      <c r="A64" s="29" t="s">
        <v>331</v>
      </c>
      <c r="B64" s="30" t="s">
        <v>144</v>
      </c>
      <c r="C64" s="30" t="s">
        <v>121</v>
      </c>
      <c r="D64" s="31">
        <f>'прил 3 2014 '!H570</f>
        <v>4968.8100000000004</v>
      </c>
      <c r="E64" s="31">
        <f>'прил 3 2014 '!I570</f>
        <v>4169</v>
      </c>
      <c r="F64" s="31">
        <f t="shared" si="14"/>
        <v>83.903389342719876</v>
      </c>
    </row>
    <row r="65" spans="1:6" ht="17.25" hidden="1" customHeight="1" x14ac:dyDescent="0.2">
      <c r="A65" s="29" t="s">
        <v>332</v>
      </c>
      <c r="B65" s="30" t="s">
        <v>249</v>
      </c>
      <c r="C65" s="30" t="s">
        <v>249</v>
      </c>
      <c r="D65" s="31"/>
      <c r="E65" s="31"/>
      <c r="F65" s="31"/>
    </row>
    <row r="66" spans="1:6" x14ac:dyDescent="0.2">
      <c r="A66" s="27" t="s">
        <v>333</v>
      </c>
      <c r="B66" s="36"/>
      <c r="C66" s="36"/>
      <c r="D66" s="28">
        <f>D10+D19+D21+D25+D30+D36+D42+D45+D50+D56+D58+D60+D62+D65+D34</f>
        <v>464080.49101</v>
      </c>
      <c r="E66" s="28">
        <f>E10+E19+E21+E25+E30+E36+E42+E45+E50+E56+E58+E60+E62+E65+E34</f>
        <v>302232.06600999995</v>
      </c>
      <c r="F66" s="28">
        <f>E66/D66*100</f>
        <v>65.124923771787564</v>
      </c>
    </row>
    <row r="67" spans="1:6" ht="13.5" thickBot="1" x14ac:dyDescent="0.25">
      <c r="D67" s="115"/>
      <c r="E67" s="114"/>
      <c r="F67" s="115"/>
    </row>
  </sheetData>
  <mergeCells count="18">
    <mergeCell ref="B19:C19"/>
    <mergeCell ref="A5:F5"/>
    <mergeCell ref="A6:F6"/>
    <mergeCell ref="B10:C10"/>
    <mergeCell ref="E3:F3"/>
    <mergeCell ref="A7:F7"/>
    <mergeCell ref="B62:C62"/>
    <mergeCell ref="B21:C21"/>
    <mergeCell ref="B25:C25"/>
    <mergeCell ref="B30:C30"/>
    <mergeCell ref="B34:C34"/>
    <mergeCell ref="B36:C36"/>
    <mergeCell ref="B42:C42"/>
    <mergeCell ref="B45:C45"/>
    <mergeCell ref="B50:C50"/>
    <mergeCell ref="B56:C56"/>
    <mergeCell ref="B58:C58"/>
    <mergeCell ref="B60:C60"/>
  </mergeCells>
  <pageMargins left="1.1023622047244095" right="0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636"/>
  <sheetViews>
    <sheetView tabSelected="1" view="pageBreakPreview" zoomScaleNormal="90" zoomScaleSheetLayoutView="100" workbookViewId="0">
      <selection activeCell="A3" sqref="A3:J3"/>
    </sheetView>
  </sheetViews>
  <sheetFormatPr defaultRowHeight="12.75" x14ac:dyDescent="0.2"/>
  <cols>
    <col min="1" max="1" width="57.28515625" style="42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6.28515625" style="1" customWidth="1"/>
    <col min="7" max="7" width="0.140625" style="1" customWidth="1"/>
    <col min="8" max="8" width="12.7109375" style="111" customWidth="1"/>
    <col min="9" max="9" width="13.7109375" style="111" customWidth="1"/>
    <col min="10" max="10" width="10.85546875" style="111" customWidth="1"/>
    <col min="11" max="16384" width="9.140625" style="1"/>
  </cols>
  <sheetData>
    <row r="1" spans="1:12" ht="12" customHeight="1" x14ac:dyDescent="0.2">
      <c r="B1" s="2"/>
      <c r="C1" s="2"/>
      <c r="D1" s="2"/>
      <c r="E1" s="141"/>
      <c r="F1" s="142"/>
      <c r="G1" s="142"/>
      <c r="H1" s="146" t="s">
        <v>516</v>
      </c>
      <c r="I1" s="147"/>
      <c r="J1" s="146"/>
      <c r="K1" s="142"/>
    </row>
    <row r="2" spans="1:12" ht="35.25" customHeight="1" x14ac:dyDescent="0.2">
      <c r="B2" s="2"/>
      <c r="C2" s="2"/>
      <c r="D2" s="2"/>
      <c r="E2" s="143"/>
      <c r="F2" s="144"/>
      <c r="G2" s="144"/>
      <c r="H2" s="163" t="s">
        <v>523</v>
      </c>
      <c r="I2" s="164"/>
      <c r="J2" s="164"/>
      <c r="K2" s="142"/>
      <c r="L2" s="142"/>
    </row>
    <row r="3" spans="1:12" ht="17.25" customHeight="1" x14ac:dyDescent="0.2">
      <c r="A3" s="165" t="s">
        <v>517</v>
      </c>
      <c r="B3" s="166"/>
      <c r="C3" s="166"/>
      <c r="D3" s="166"/>
      <c r="E3" s="166"/>
      <c r="F3" s="166"/>
      <c r="G3" s="166"/>
      <c r="H3" s="166"/>
      <c r="I3" s="166"/>
      <c r="J3" s="166"/>
      <c r="K3" s="142"/>
      <c r="L3" s="142"/>
    </row>
    <row r="4" spans="1:12" ht="32.25" customHeight="1" x14ac:dyDescent="0.25">
      <c r="A4" s="177" t="s">
        <v>518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2" ht="21" customHeight="1" x14ac:dyDescent="0.2">
      <c r="J5" s="127" t="s">
        <v>456</v>
      </c>
    </row>
    <row r="6" spans="1:12" s="9" customFormat="1" ht="12.75" customHeight="1" x14ac:dyDescent="0.2">
      <c r="A6" s="170" t="s">
        <v>0</v>
      </c>
      <c r="B6" s="171" t="s">
        <v>1</v>
      </c>
      <c r="C6" s="171"/>
      <c r="D6" s="171"/>
      <c r="E6" s="171"/>
      <c r="F6" s="171"/>
      <c r="G6" s="171" t="s">
        <v>2</v>
      </c>
      <c r="H6" s="172" t="s">
        <v>455</v>
      </c>
      <c r="I6" s="175" t="s">
        <v>514</v>
      </c>
      <c r="J6" s="175" t="s">
        <v>515</v>
      </c>
    </row>
    <row r="7" spans="1:12" s="9" customFormat="1" ht="12" x14ac:dyDescent="0.2">
      <c r="A7" s="170"/>
      <c r="B7" s="171" t="s">
        <v>6</v>
      </c>
      <c r="C7" s="171"/>
      <c r="D7" s="171"/>
      <c r="E7" s="171"/>
      <c r="F7" s="171"/>
      <c r="G7" s="171"/>
      <c r="H7" s="173"/>
      <c r="I7" s="176"/>
      <c r="J7" s="175"/>
    </row>
    <row r="8" spans="1:12" s="9" customFormat="1" ht="29.25" customHeight="1" x14ac:dyDescent="0.2">
      <c r="A8" s="170"/>
      <c r="B8" s="122" t="s">
        <v>7</v>
      </c>
      <c r="C8" s="122" t="s">
        <v>8</v>
      </c>
      <c r="D8" s="122" t="s">
        <v>9</v>
      </c>
      <c r="E8" s="122" t="s">
        <v>10</v>
      </c>
      <c r="F8" s="13" t="s">
        <v>11</v>
      </c>
      <c r="G8" s="171"/>
      <c r="H8" s="174"/>
      <c r="I8" s="176"/>
      <c r="J8" s="175"/>
    </row>
    <row r="9" spans="1:12" s="130" customFormat="1" ht="10.5" x14ac:dyDescent="0.2">
      <c r="A9" s="128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/>
      <c r="H9" s="129">
        <v>7</v>
      </c>
      <c r="I9" s="129">
        <v>8</v>
      </c>
      <c r="J9" s="129">
        <v>9</v>
      </c>
    </row>
    <row r="10" spans="1:12" ht="22.5" hidden="1" customHeight="1" x14ac:dyDescent="0.2">
      <c r="A10" s="38" t="s">
        <v>12</v>
      </c>
      <c r="B10" s="4" t="s">
        <v>13</v>
      </c>
      <c r="C10" s="4" t="s">
        <v>14</v>
      </c>
      <c r="D10" s="4" t="s">
        <v>15</v>
      </c>
      <c r="E10" s="4"/>
      <c r="F10" s="4"/>
      <c r="G10" s="5">
        <f>G11</f>
        <v>0</v>
      </c>
      <c r="H10" s="112">
        <v>0</v>
      </c>
      <c r="I10" s="112">
        <f>I11+I14+I16+I18+I20+I22</f>
        <v>0</v>
      </c>
      <c r="J10" s="112" t="e">
        <f>J11+J14+J16+J18+J20+J22</f>
        <v>#REF!</v>
      </c>
    </row>
    <row r="11" spans="1:12" ht="33.75" hidden="1" customHeight="1" x14ac:dyDescent="0.2">
      <c r="A11" s="38" t="s">
        <v>16</v>
      </c>
      <c r="B11" s="4" t="s">
        <v>13</v>
      </c>
      <c r="C11" s="4" t="s">
        <v>14</v>
      </c>
      <c r="D11" s="4" t="s">
        <v>15</v>
      </c>
      <c r="E11" s="4" t="s">
        <v>17</v>
      </c>
      <c r="F11" s="4"/>
      <c r="G11" s="5">
        <f>G12</f>
        <v>0</v>
      </c>
      <c r="H11" s="112">
        <v>0</v>
      </c>
      <c r="I11" s="112">
        <f>I12</f>
        <v>0</v>
      </c>
      <c r="J11" s="112" t="e">
        <f>J12</f>
        <v>#REF!</v>
      </c>
    </row>
    <row r="12" spans="1:12" ht="22.5" hidden="1" customHeight="1" x14ac:dyDescent="0.2">
      <c r="A12" s="38" t="s">
        <v>18</v>
      </c>
      <c r="B12" s="4" t="s">
        <v>13</v>
      </c>
      <c r="C12" s="4" t="s">
        <v>14</v>
      </c>
      <c r="D12" s="4" t="s">
        <v>15</v>
      </c>
      <c r="E12" s="4" t="s">
        <v>19</v>
      </c>
      <c r="F12" s="4"/>
      <c r="G12" s="5">
        <f>G13</f>
        <v>0</v>
      </c>
      <c r="H12" s="112">
        <v>0</v>
      </c>
      <c r="I12" s="112">
        <f>I13</f>
        <v>0</v>
      </c>
      <c r="J12" s="112" t="e">
        <f>J13</f>
        <v>#REF!</v>
      </c>
    </row>
    <row r="13" spans="1:12" ht="22.5" hidden="1" customHeight="1" x14ac:dyDescent="0.2">
      <c r="A13" s="38" t="s">
        <v>20</v>
      </c>
      <c r="B13" s="4" t="s">
        <v>13</v>
      </c>
      <c r="C13" s="4" t="s">
        <v>14</v>
      </c>
      <c r="D13" s="4" t="s">
        <v>15</v>
      </c>
      <c r="E13" s="4" t="s">
        <v>19</v>
      </c>
      <c r="F13" s="4" t="s">
        <v>21</v>
      </c>
      <c r="G13" s="5"/>
      <c r="H13" s="112">
        <v>0</v>
      </c>
      <c r="I13" s="112"/>
      <c r="J13" s="112" t="e">
        <f>#REF!+I13</f>
        <v>#REF!</v>
      </c>
    </row>
    <row r="14" spans="1:12" ht="33.75" hidden="1" customHeight="1" x14ac:dyDescent="0.2">
      <c r="A14" s="38" t="s">
        <v>22</v>
      </c>
      <c r="B14" s="6" t="s">
        <v>13</v>
      </c>
      <c r="C14" s="7" t="s">
        <v>14</v>
      </c>
      <c r="D14" s="7" t="s">
        <v>15</v>
      </c>
      <c r="E14" s="8">
        <v>7952014</v>
      </c>
      <c r="F14" s="7"/>
      <c r="G14" s="7"/>
      <c r="H14" s="112">
        <f t="shared" ref="H14:J14" si="0">H15</f>
        <v>0</v>
      </c>
      <c r="I14" s="112">
        <f t="shared" si="0"/>
        <v>0</v>
      </c>
      <c r="J14" s="112" t="e">
        <f t="shared" si="0"/>
        <v>#REF!</v>
      </c>
    </row>
    <row r="15" spans="1:12" ht="22.5" hidden="1" customHeight="1" x14ac:dyDescent="0.2">
      <c r="A15" s="38" t="s">
        <v>23</v>
      </c>
      <c r="B15" s="7" t="s">
        <v>13</v>
      </c>
      <c r="C15" s="7" t="s">
        <v>14</v>
      </c>
      <c r="D15" s="7" t="s">
        <v>15</v>
      </c>
      <c r="E15" s="8">
        <v>7952014</v>
      </c>
      <c r="F15" s="7" t="s">
        <v>24</v>
      </c>
      <c r="G15" s="5"/>
      <c r="H15" s="112"/>
      <c r="I15" s="112"/>
      <c r="J15" s="112" t="e">
        <f>#REF!+I15</f>
        <v>#REF!</v>
      </c>
    </row>
    <row r="16" spans="1:12" ht="33.75" hidden="1" customHeight="1" x14ac:dyDescent="0.2">
      <c r="A16" s="38" t="s">
        <v>25</v>
      </c>
      <c r="B16" s="6" t="s">
        <v>13</v>
      </c>
      <c r="C16" s="7" t="s">
        <v>14</v>
      </c>
      <c r="D16" s="7" t="s">
        <v>15</v>
      </c>
      <c r="E16" s="8">
        <v>7952013</v>
      </c>
      <c r="F16" s="7"/>
      <c r="G16" s="5"/>
      <c r="H16" s="112">
        <f t="shared" ref="H16:J16" si="1">H17</f>
        <v>0</v>
      </c>
      <c r="I16" s="112">
        <f t="shared" si="1"/>
        <v>0</v>
      </c>
      <c r="J16" s="112" t="e">
        <f t="shared" si="1"/>
        <v>#REF!</v>
      </c>
    </row>
    <row r="17" spans="1:10" ht="22.5" hidden="1" customHeight="1" x14ac:dyDescent="0.2">
      <c r="A17" s="38" t="s">
        <v>23</v>
      </c>
      <c r="B17" s="7" t="s">
        <v>13</v>
      </c>
      <c r="C17" s="7" t="s">
        <v>14</v>
      </c>
      <c r="D17" s="7" t="s">
        <v>15</v>
      </c>
      <c r="E17" s="8">
        <v>7952013</v>
      </c>
      <c r="F17" s="7" t="s">
        <v>24</v>
      </c>
      <c r="G17" s="5"/>
      <c r="H17" s="112"/>
      <c r="I17" s="112"/>
      <c r="J17" s="112" t="e">
        <f>#REF!+I17</f>
        <v>#REF!</v>
      </c>
    </row>
    <row r="18" spans="1:10" ht="33.75" hidden="1" customHeight="1" x14ac:dyDescent="0.2">
      <c r="A18" s="38" t="s">
        <v>26</v>
      </c>
      <c r="B18" s="6" t="s">
        <v>13</v>
      </c>
      <c r="C18" s="7" t="s">
        <v>14</v>
      </c>
      <c r="D18" s="7" t="s">
        <v>15</v>
      </c>
      <c r="E18" s="8">
        <v>7952015</v>
      </c>
      <c r="F18" s="7"/>
      <c r="G18" s="5"/>
      <c r="H18" s="112">
        <f t="shared" ref="H18:J18" si="2">H19</f>
        <v>0</v>
      </c>
      <c r="I18" s="112">
        <f t="shared" si="2"/>
        <v>0</v>
      </c>
      <c r="J18" s="112" t="e">
        <f t="shared" si="2"/>
        <v>#REF!</v>
      </c>
    </row>
    <row r="19" spans="1:10" ht="22.5" hidden="1" customHeight="1" x14ac:dyDescent="0.2">
      <c r="A19" s="38" t="s">
        <v>23</v>
      </c>
      <c r="B19" s="7" t="s">
        <v>13</v>
      </c>
      <c r="C19" s="7" t="s">
        <v>14</v>
      </c>
      <c r="D19" s="7" t="s">
        <v>15</v>
      </c>
      <c r="E19" s="8">
        <v>7952015</v>
      </c>
      <c r="F19" s="7" t="s">
        <v>24</v>
      </c>
      <c r="G19" s="5"/>
      <c r="H19" s="112"/>
      <c r="I19" s="112"/>
      <c r="J19" s="112" t="e">
        <f>#REF!+I19</f>
        <v>#REF!</v>
      </c>
    </row>
    <row r="20" spans="1:10" ht="45" hidden="1" customHeight="1" x14ac:dyDescent="0.2">
      <c r="A20" s="38" t="s">
        <v>27</v>
      </c>
      <c r="B20" s="6" t="s">
        <v>13</v>
      </c>
      <c r="C20" s="7" t="s">
        <v>14</v>
      </c>
      <c r="D20" s="7" t="s">
        <v>15</v>
      </c>
      <c r="E20" s="8">
        <v>7952016</v>
      </c>
      <c r="F20" s="7"/>
      <c r="G20" s="5"/>
      <c r="H20" s="112">
        <f t="shared" ref="H20:J20" si="3">H21</f>
        <v>0</v>
      </c>
      <c r="I20" s="112">
        <f t="shared" si="3"/>
        <v>0</v>
      </c>
      <c r="J20" s="112" t="e">
        <f t="shared" si="3"/>
        <v>#REF!</v>
      </c>
    </row>
    <row r="21" spans="1:10" ht="22.5" hidden="1" customHeight="1" x14ac:dyDescent="0.2">
      <c r="A21" s="38" t="s">
        <v>23</v>
      </c>
      <c r="B21" s="7" t="s">
        <v>13</v>
      </c>
      <c r="C21" s="7" t="s">
        <v>14</v>
      </c>
      <c r="D21" s="7" t="s">
        <v>15</v>
      </c>
      <c r="E21" s="8">
        <v>7952016</v>
      </c>
      <c r="F21" s="7" t="s">
        <v>24</v>
      </c>
      <c r="G21" s="5"/>
      <c r="H21" s="112"/>
      <c r="I21" s="112"/>
      <c r="J21" s="112" t="e">
        <f>#REF!+I21</f>
        <v>#REF!</v>
      </c>
    </row>
    <row r="22" spans="1:10" ht="22.5" hidden="1" customHeight="1" x14ac:dyDescent="0.2">
      <c r="A22" s="38" t="s">
        <v>28</v>
      </c>
      <c r="B22" s="6" t="s">
        <v>13</v>
      </c>
      <c r="C22" s="7" t="s">
        <v>14</v>
      </c>
      <c r="D22" s="7" t="s">
        <v>15</v>
      </c>
      <c r="E22" s="8">
        <v>7952017</v>
      </c>
      <c r="F22" s="7"/>
      <c r="G22" s="5"/>
      <c r="H22" s="112">
        <f t="shared" ref="H22:J22" si="4">H23</f>
        <v>0</v>
      </c>
      <c r="I22" s="112">
        <f t="shared" si="4"/>
        <v>0</v>
      </c>
      <c r="J22" s="112" t="e">
        <f t="shared" si="4"/>
        <v>#REF!</v>
      </c>
    </row>
    <row r="23" spans="1:10" ht="22.5" hidden="1" customHeight="1" x14ac:dyDescent="0.2">
      <c r="A23" s="38" t="s">
        <v>23</v>
      </c>
      <c r="B23" s="7" t="s">
        <v>13</v>
      </c>
      <c r="C23" s="7" t="s">
        <v>14</v>
      </c>
      <c r="D23" s="7" t="s">
        <v>15</v>
      </c>
      <c r="E23" s="8">
        <v>7952017</v>
      </c>
      <c r="F23" s="7" t="s">
        <v>24</v>
      </c>
      <c r="G23" s="5"/>
      <c r="H23" s="112"/>
      <c r="I23" s="112">
        <f>30-30</f>
        <v>0</v>
      </c>
      <c r="J23" s="112" t="e">
        <f>#REF!+I23</f>
        <v>#REF!</v>
      </c>
    </row>
    <row r="24" spans="1:10" s="9" customFormat="1" ht="15.75" x14ac:dyDescent="0.25">
      <c r="A24" s="153" t="s">
        <v>29</v>
      </c>
      <c r="B24" s="55" t="s">
        <v>30</v>
      </c>
      <c r="C24" s="55"/>
      <c r="D24" s="55"/>
      <c r="E24" s="55"/>
      <c r="F24" s="55"/>
      <c r="G24" s="56" t="e">
        <f>#REF!+G25+G109</f>
        <v>#REF!</v>
      </c>
      <c r="H24" s="137">
        <f>H25+H109</f>
        <v>248908.43950999997</v>
      </c>
      <c r="I24" s="137">
        <f>I25+I109</f>
        <v>181653.33960000001</v>
      </c>
      <c r="J24" s="137">
        <f>I24/H24*100</f>
        <v>72.979984108856229</v>
      </c>
    </row>
    <row r="25" spans="1:10" x14ac:dyDescent="0.2">
      <c r="A25" s="38" t="s">
        <v>31</v>
      </c>
      <c r="B25" s="52" t="s">
        <v>30</v>
      </c>
      <c r="C25" s="52" t="s">
        <v>32</v>
      </c>
      <c r="D25" s="52"/>
      <c r="E25" s="52"/>
      <c r="F25" s="52"/>
      <c r="G25" s="53" t="e">
        <f>#REF!+G37+G84+G88+G97</f>
        <v>#REF!</v>
      </c>
      <c r="H25" s="54">
        <f>H37+H84+H88+H97+H26</f>
        <v>247196.13950999998</v>
      </c>
      <c r="I25" s="54">
        <f>I37+I84+I88+I97+I26</f>
        <v>180930.14951000002</v>
      </c>
      <c r="J25" s="54">
        <f>I25/H25*100</f>
        <v>73.192951098931189</v>
      </c>
    </row>
    <row r="26" spans="1:10" x14ac:dyDescent="0.2">
      <c r="A26" s="38" t="s">
        <v>211</v>
      </c>
      <c r="B26" s="52" t="s">
        <v>30</v>
      </c>
      <c r="C26" s="52" t="s">
        <v>32</v>
      </c>
      <c r="D26" s="52" t="s">
        <v>98</v>
      </c>
      <c r="E26" s="52"/>
      <c r="F26" s="52"/>
      <c r="G26" s="53"/>
      <c r="H26" s="54">
        <f>H27+H33</f>
        <v>15313.44895</v>
      </c>
      <c r="I26" s="54">
        <f>I27+I33</f>
        <v>12349.328869999999</v>
      </c>
      <c r="J26" s="54">
        <f t="shared" ref="J26:J89" si="5">I26/H26*100</f>
        <v>80.643680664766251</v>
      </c>
    </row>
    <row r="27" spans="1:10" ht="25.5" x14ac:dyDescent="0.2">
      <c r="A27" s="48" t="s">
        <v>35</v>
      </c>
      <c r="B27" s="52" t="s">
        <v>30</v>
      </c>
      <c r="C27" s="52" t="s">
        <v>32</v>
      </c>
      <c r="D27" s="52" t="s">
        <v>98</v>
      </c>
      <c r="E27" s="52" t="s">
        <v>36</v>
      </c>
      <c r="F27" s="52"/>
      <c r="G27" s="53"/>
      <c r="H27" s="54">
        <f>H28</f>
        <v>13788.3</v>
      </c>
      <c r="I27" s="54">
        <f>I28</f>
        <v>11190.209919999999</v>
      </c>
      <c r="J27" s="54">
        <f t="shared" si="5"/>
        <v>81.157284944481916</v>
      </c>
    </row>
    <row r="28" spans="1:10" ht="51" x14ac:dyDescent="0.2">
      <c r="A28" s="48" t="s">
        <v>335</v>
      </c>
      <c r="B28" s="52" t="s">
        <v>30</v>
      </c>
      <c r="C28" s="52" t="s">
        <v>32</v>
      </c>
      <c r="D28" s="52" t="s">
        <v>98</v>
      </c>
      <c r="E28" s="89" t="s">
        <v>334</v>
      </c>
      <c r="F28" s="52"/>
      <c r="G28" s="53"/>
      <c r="H28" s="54">
        <f>H29+H32</f>
        <v>13788.3</v>
      </c>
      <c r="I28" s="54">
        <f>I29+I32</f>
        <v>11190.209919999999</v>
      </c>
      <c r="J28" s="54">
        <f t="shared" si="5"/>
        <v>81.157284944481916</v>
      </c>
    </row>
    <row r="29" spans="1:10" ht="51" x14ac:dyDescent="0.2">
      <c r="A29" s="90" t="s">
        <v>338</v>
      </c>
      <c r="B29" s="52" t="s">
        <v>30</v>
      </c>
      <c r="C29" s="52" t="s">
        <v>32</v>
      </c>
      <c r="D29" s="52" t="s">
        <v>98</v>
      </c>
      <c r="E29" s="63" t="s">
        <v>337</v>
      </c>
      <c r="F29" s="52"/>
      <c r="G29" s="53"/>
      <c r="H29" s="54">
        <f>H30</f>
        <v>1840</v>
      </c>
      <c r="I29" s="54">
        <f t="shared" ref="I29" si="6">I30</f>
        <v>1840</v>
      </c>
      <c r="J29" s="54">
        <f t="shared" si="5"/>
        <v>100</v>
      </c>
    </row>
    <row r="30" spans="1:10" ht="38.25" x14ac:dyDescent="0.2">
      <c r="A30" s="39" t="s">
        <v>43</v>
      </c>
      <c r="B30" s="52" t="s">
        <v>30</v>
      </c>
      <c r="C30" s="52" t="s">
        <v>32</v>
      </c>
      <c r="D30" s="52" t="s">
        <v>98</v>
      </c>
      <c r="E30" s="52" t="s">
        <v>336</v>
      </c>
      <c r="F30" s="52" t="s">
        <v>44</v>
      </c>
      <c r="G30" s="53"/>
      <c r="H30" s="54">
        <v>1840</v>
      </c>
      <c r="I30" s="54">
        <v>1840</v>
      </c>
      <c r="J30" s="54">
        <f t="shared" si="5"/>
        <v>100</v>
      </c>
    </row>
    <row r="31" spans="1:10" ht="51" x14ac:dyDescent="0.2">
      <c r="A31" s="90" t="s">
        <v>338</v>
      </c>
      <c r="B31" s="52" t="s">
        <v>30</v>
      </c>
      <c r="C31" s="52" t="s">
        <v>32</v>
      </c>
      <c r="D31" s="52" t="s">
        <v>98</v>
      </c>
      <c r="E31" s="52" t="s">
        <v>337</v>
      </c>
      <c r="F31" s="52"/>
      <c r="G31" s="53"/>
      <c r="H31" s="54">
        <f>H32</f>
        <v>11948.3</v>
      </c>
      <c r="I31" s="54">
        <f t="shared" ref="I31" si="7">I32</f>
        <v>9350.2099199999993</v>
      </c>
      <c r="J31" s="54">
        <f t="shared" si="5"/>
        <v>78.255567068118481</v>
      </c>
    </row>
    <row r="32" spans="1:10" ht="38.25" x14ac:dyDescent="0.2">
      <c r="A32" s="39" t="s">
        <v>43</v>
      </c>
      <c r="B32" s="52" t="s">
        <v>30</v>
      </c>
      <c r="C32" s="52" t="s">
        <v>32</v>
      </c>
      <c r="D32" s="52" t="s">
        <v>98</v>
      </c>
      <c r="E32" s="52" t="s">
        <v>337</v>
      </c>
      <c r="F32" s="52" t="s">
        <v>44</v>
      </c>
      <c r="G32" s="53"/>
      <c r="H32" s="54">
        <v>11948.3</v>
      </c>
      <c r="I32" s="54">
        <v>9350.2099199999993</v>
      </c>
      <c r="J32" s="54">
        <f t="shared" si="5"/>
        <v>78.255567068118481</v>
      </c>
    </row>
    <row r="33" spans="1:10" x14ac:dyDescent="0.2">
      <c r="A33" s="39" t="s">
        <v>342</v>
      </c>
      <c r="B33" s="52" t="s">
        <v>30</v>
      </c>
      <c r="C33" s="52" t="s">
        <v>32</v>
      </c>
      <c r="D33" s="52" t="s">
        <v>98</v>
      </c>
      <c r="E33" s="52" t="s">
        <v>54</v>
      </c>
      <c r="F33" s="52"/>
      <c r="G33" s="53"/>
      <c r="H33" s="54">
        <f>H34</f>
        <v>1525.14895</v>
      </c>
      <c r="I33" s="54">
        <f t="shared" ref="I33" si="8">I34</f>
        <v>1159.11895</v>
      </c>
      <c r="J33" s="54">
        <f t="shared" si="5"/>
        <v>76.000376881221996</v>
      </c>
    </row>
    <row r="34" spans="1:10" ht="38.25" x14ac:dyDescent="0.2">
      <c r="A34" s="87" t="s">
        <v>416</v>
      </c>
      <c r="B34" s="52" t="s">
        <v>30</v>
      </c>
      <c r="C34" s="52" t="s">
        <v>32</v>
      </c>
      <c r="D34" s="52" t="s">
        <v>98</v>
      </c>
      <c r="E34" s="52" t="s">
        <v>417</v>
      </c>
      <c r="F34" s="52"/>
      <c r="G34" s="53"/>
      <c r="H34" s="54">
        <f>H35+H36</f>
        <v>1525.14895</v>
      </c>
      <c r="I34" s="54">
        <f t="shared" ref="I34" si="9">I35+I36</f>
        <v>1159.11895</v>
      </c>
      <c r="J34" s="54">
        <f t="shared" si="5"/>
        <v>76.000376881221996</v>
      </c>
    </row>
    <row r="35" spans="1:10" ht="38.25" x14ac:dyDescent="0.2">
      <c r="A35" s="39" t="s">
        <v>43</v>
      </c>
      <c r="B35" s="52" t="s">
        <v>30</v>
      </c>
      <c r="C35" s="52" t="s">
        <v>32</v>
      </c>
      <c r="D35" s="52" t="s">
        <v>98</v>
      </c>
      <c r="E35" s="52" t="s">
        <v>417</v>
      </c>
      <c r="F35" s="52" t="s">
        <v>44</v>
      </c>
      <c r="G35" s="53"/>
      <c r="H35" s="54">
        <v>200</v>
      </c>
      <c r="I35" s="54">
        <v>200</v>
      </c>
      <c r="J35" s="54">
        <f t="shared" si="5"/>
        <v>100</v>
      </c>
    </row>
    <row r="36" spans="1:10" x14ac:dyDescent="0.2">
      <c r="A36" s="39" t="s">
        <v>49</v>
      </c>
      <c r="B36" s="52" t="s">
        <v>30</v>
      </c>
      <c r="C36" s="52" t="s">
        <v>32</v>
      </c>
      <c r="D36" s="52" t="s">
        <v>98</v>
      </c>
      <c r="E36" s="52" t="s">
        <v>417</v>
      </c>
      <c r="F36" s="52" t="s">
        <v>50</v>
      </c>
      <c r="G36" s="53"/>
      <c r="H36" s="54">
        <v>1325.14895</v>
      </c>
      <c r="I36" s="54">
        <v>959.11895000000004</v>
      </c>
      <c r="J36" s="54">
        <f t="shared" si="5"/>
        <v>72.378199446937643</v>
      </c>
    </row>
    <row r="37" spans="1:10" x14ac:dyDescent="0.2">
      <c r="A37" s="38" t="s">
        <v>33</v>
      </c>
      <c r="B37" s="52" t="s">
        <v>30</v>
      </c>
      <c r="C37" s="52" t="s">
        <v>32</v>
      </c>
      <c r="D37" s="52" t="s">
        <v>34</v>
      </c>
      <c r="E37" s="52"/>
      <c r="F37" s="52"/>
      <c r="G37" s="54" t="e">
        <f>#REF!+#REF!+#REF!+G41+G66</f>
        <v>#REF!</v>
      </c>
      <c r="H37" s="54">
        <f>H41+H66+H38</f>
        <v>219172.20955999999</v>
      </c>
      <c r="I37" s="54">
        <f>I41+I66+I38</f>
        <v>159354.63643000001</v>
      </c>
      <c r="J37" s="54">
        <f t="shared" si="5"/>
        <v>72.707500987425831</v>
      </c>
    </row>
    <row r="38" spans="1:10" ht="51" x14ac:dyDescent="0.2">
      <c r="A38" s="38" t="s">
        <v>462</v>
      </c>
      <c r="B38" s="52" t="s">
        <v>30</v>
      </c>
      <c r="C38" s="52" t="s">
        <v>32</v>
      </c>
      <c r="D38" s="52" t="s">
        <v>34</v>
      </c>
      <c r="E38" s="52" t="s">
        <v>461</v>
      </c>
      <c r="F38" s="52"/>
      <c r="G38" s="54"/>
      <c r="H38" s="54">
        <f>H39</f>
        <v>1200</v>
      </c>
      <c r="I38" s="54">
        <f t="shared" ref="I38" si="10">I39</f>
        <v>1200</v>
      </c>
      <c r="J38" s="54">
        <f t="shared" si="5"/>
        <v>100</v>
      </c>
    </row>
    <row r="39" spans="1:10" ht="63.75" x14ac:dyDescent="0.2">
      <c r="A39" s="45" t="s">
        <v>459</v>
      </c>
      <c r="B39" s="52" t="s">
        <v>30</v>
      </c>
      <c r="C39" s="52" t="s">
        <v>32</v>
      </c>
      <c r="D39" s="52" t="s">
        <v>34</v>
      </c>
      <c r="E39" s="52" t="s">
        <v>460</v>
      </c>
      <c r="F39" s="52"/>
      <c r="G39" s="54"/>
      <c r="H39" s="54">
        <f>H40</f>
        <v>1200</v>
      </c>
      <c r="I39" s="54">
        <f t="shared" ref="I39" si="11">I40</f>
        <v>1200</v>
      </c>
      <c r="J39" s="54">
        <f t="shared" si="5"/>
        <v>100</v>
      </c>
    </row>
    <row r="40" spans="1:10" x14ac:dyDescent="0.2">
      <c r="A40" s="39" t="s">
        <v>49</v>
      </c>
      <c r="B40" s="52" t="s">
        <v>30</v>
      </c>
      <c r="C40" s="52" t="s">
        <v>32</v>
      </c>
      <c r="D40" s="52" t="s">
        <v>34</v>
      </c>
      <c r="E40" s="52" t="s">
        <v>460</v>
      </c>
      <c r="F40" s="52" t="s">
        <v>50</v>
      </c>
      <c r="G40" s="54"/>
      <c r="H40" s="54">
        <v>1200</v>
      </c>
      <c r="I40" s="54">
        <v>1200</v>
      </c>
      <c r="J40" s="54">
        <f t="shared" si="5"/>
        <v>100</v>
      </c>
    </row>
    <row r="41" spans="1:10" ht="25.5" x14ac:dyDescent="0.2">
      <c r="A41" s="48" t="s">
        <v>35</v>
      </c>
      <c r="B41" s="52" t="s">
        <v>30</v>
      </c>
      <c r="C41" s="52" t="s">
        <v>32</v>
      </c>
      <c r="D41" s="52" t="s">
        <v>34</v>
      </c>
      <c r="E41" s="52" t="s">
        <v>36</v>
      </c>
      <c r="F41" s="52"/>
      <c r="G41" s="57"/>
      <c r="H41" s="54">
        <f>H42+H63</f>
        <v>172686.33</v>
      </c>
      <c r="I41" s="54">
        <f>I42+I63</f>
        <v>123045.85002</v>
      </c>
      <c r="J41" s="54">
        <f t="shared" si="5"/>
        <v>71.25396087808457</v>
      </c>
    </row>
    <row r="42" spans="1:10" ht="25.5" x14ac:dyDescent="0.2">
      <c r="A42" s="48" t="s">
        <v>37</v>
      </c>
      <c r="B42" s="52" t="s">
        <v>30</v>
      </c>
      <c r="C42" s="52" t="s">
        <v>32</v>
      </c>
      <c r="D42" s="52" t="s">
        <v>34</v>
      </c>
      <c r="E42" s="52" t="s">
        <v>38</v>
      </c>
      <c r="F42" s="52"/>
      <c r="G42" s="54">
        <f>G43+G50+G60</f>
        <v>0</v>
      </c>
      <c r="H42" s="54">
        <f>H43+H50+H60</f>
        <v>172532.8</v>
      </c>
      <c r="I42" s="54">
        <f>I43+I50+I60</f>
        <v>123045.85002</v>
      </c>
      <c r="J42" s="54">
        <f t="shared" si="5"/>
        <v>71.317366912262486</v>
      </c>
    </row>
    <row r="43" spans="1:10" ht="51" x14ac:dyDescent="0.2">
      <c r="A43" s="84" t="s">
        <v>39</v>
      </c>
      <c r="B43" s="52" t="s">
        <v>30</v>
      </c>
      <c r="C43" s="52" t="s">
        <v>32</v>
      </c>
      <c r="D43" s="52" t="s">
        <v>34</v>
      </c>
      <c r="E43" s="52" t="s">
        <v>40</v>
      </c>
      <c r="F43" s="52"/>
      <c r="G43" s="57"/>
      <c r="H43" s="54">
        <f>H44+H46+H54+H56+H48</f>
        <v>171785.8</v>
      </c>
      <c r="I43" s="54">
        <f t="shared" ref="I43" si="12">I44+I46+I54+I56+I48</f>
        <v>123045.85002</v>
      </c>
      <c r="J43" s="54">
        <f t="shared" si="5"/>
        <v>71.627486101878034</v>
      </c>
    </row>
    <row r="44" spans="1:10" ht="63.75" x14ac:dyDescent="0.2">
      <c r="A44" s="125" t="s">
        <v>457</v>
      </c>
      <c r="B44" s="52" t="s">
        <v>30</v>
      </c>
      <c r="C44" s="52" t="s">
        <v>32</v>
      </c>
      <c r="D44" s="52" t="s">
        <v>34</v>
      </c>
      <c r="E44" s="52" t="s">
        <v>42</v>
      </c>
      <c r="F44" s="52"/>
      <c r="G44" s="57"/>
      <c r="H44" s="54">
        <f>H45</f>
        <v>1092</v>
      </c>
      <c r="I44" s="54">
        <f>I45</f>
        <v>637</v>
      </c>
      <c r="J44" s="54">
        <f t="shared" si="5"/>
        <v>58.333333333333336</v>
      </c>
    </row>
    <row r="45" spans="1:10" x14ac:dyDescent="0.2">
      <c r="A45" s="39" t="s">
        <v>49</v>
      </c>
      <c r="B45" s="52" t="s">
        <v>30</v>
      </c>
      <c r="C45" s="52" t="s">
        <v>32</v>
      </c>
      <c r="D45" s="52" t="s">
        <v>34</v>
      </c>
      <c r="E45" s="52" t="s">
        <v>42</v>
      </c>
      <c r="F45" s="52" t="s">
        <v>50</v>
      </c>
      <c r="G45" s="57"/>
      <c r="H45" s="54">
        <v>1092</v>
      </c>
      <c r="I45" s="54">
        <v>637</v>
      </c>
      <c r="J45" s="54">
        <f t="shared" si="5"/>
        <v>58.333333333333336</v>
      </c>
    </row>
    <row r="46" spans="1:10" ht="127.5" x14ac:dyDescent="0.2">
      <c r="A46" s="48" t="s">
        <v>41</v>
      </c>
      <c r="B46" s="52" t="s">
        <v>30</v>
      </c>
      <c r="C46" s="52" t="s">
        <v>32</v>
      </c>
      <c r="D46" s="52" t="s">
        <v>34</v>
      </c>
      <c r="E46" s="52" t="s">
        <v>444</v>
      </c>
      <c r="F46" s="52"/>
      <c r="G46" s="57"/>
      <c r="H46" s="54">
        <f>H47</f>
        <v>148628.5</v>
      </c>
      <c r="I46" s="54">
        <f t="shared" ref="I46" si="13">I47</f>
        <v>118222.29995</v>
      </c>
      <c r="J46" s="54">
        <f t="shared" si="5"/>
        <v>79.542146997379376</v>
      </c>
    </row>
    <row r="47" spans="1:10" ht="38.25" x14ac:dyDescent="0.2">
      <c r="A47" s="39" t="s">
        <v>43</v>
      </c>
      <c r="B47" s="52" t="s">
        <v>30</v>
      </c>
      <c r="C47" s="52" t="s">
        <v>32</v>
      </c>
      <c r="D47" s="52" t="s">
        <v>34</v>
      </c>
      <c r="E47" s="52" t="s">
        <v>444</v>
      </c>
      <c r="F47" s="52" t="s">
        <v>44</v>
      </c>
      <c r="G47" s="57"/>
      <c r="H47" s="54">
        <v>148628.5</v>
      </c>
      <c r="I47" s="54">
        <f>116899.48292+1322.81703</f>
        <v>118222.29995</v>
      </c>
      <c r="J47" s="54">
        <f t="shared" si="5"/>
        <v>79.542146997379376</v>
      </c>
    </row>
    <row r="48" spans="1:10" ht="51" x14ac:dyDescent="0.2">
      <c r="A48" s="125" t="s">
        <v>463</v>
      </c>
      <c r="B48" s="52" t="s">
        <v>30</v>
      </c>
      <c r="C48" s="52" t="s">
        <v>32</v>
      </c>
      <c r="D48" s="52" t="s">
        <v>34</v>
      </c>
      <c r="E48" s="52" t="s">
        <v>458</v>
      </c>
      <c r="F48" s="52"/>
      <c r="G48" s="57"/>
      <c r="H48" s="54">
        <f>H49</f>
        <v>18944.3</v>
      </c>
      <c r="I48" s="54">
        <f t="shared" ref="I48" si="14">I49</f>
        <v>1866.7399399999999</v>
      </c>
      <c r="J48" s="54">
        <f t="shared" si="5"/>
        <v>9.8538343459510251</v>
      </c>
    </row>
    <row r="49" spans="1:10" ht="38.25" x14ac:dyDescent="0.2">
      <c r="A49" s="39" t="s">
        <v>43</v>
      </c>
      <c r="B49" s="52" t="s">
        <v>30</v>
      </c>
      <c r="C49" s="52" t="s">
        <v>32</v>
      </c>
      <c r="D49" s="52" t="s">
        <v>34</v>
      </c>
      <c r="E49" s="52" t="s">
        <v>458</v>
      </c>
      <c r="F49" s="52" t="s">
        <v>44</v>
      </c>
      <c r="G49" s="57"/>
      <c r="H49" s="54">
        <v>18944.3</v>
      </c>
      <c r="I49" s="54">
        <v>1866.7399399999999</v>
      </c>
      <c r="J49" s="54">
        <f t="shared" si="5"/>
        <v>9.8538343459510251</v>
      </c>
    </row>
    <row r="50" spans="1:10" ht="51" hidden="1" x14ac:dyDescent="0.2">
      <c r="A50" s="48" t="s">
        <v>45</v>
      </c>
      <c r="B50" s="52" t="s">
        <v>30</v>
      </c>
      <c r="C50" s="52" t="s">
        <v>32</v>
      </c>
      <c r="D50" s="52" t="s">
        <v>34</v>
      </c>
      <c r="E50" s="52" t="s">
        <v>46</v>
      </c>
      <c r="F50" s="52"/>
      <c r="G50" s="57"/>
      <c r="H50" s="54">
        <f>H51</f>
        <v>0</v>
      </c>
      <c r="I50" s="54">
        <f>I51</f>
        <v>0</v>
      </c>
      <c r="J50" s="54" t="e">
        <f t="shared" si="5"/>
        <v>#DIV/0!</v>
      </c>
    </row>
    <row r="51" spans="1:10" ht="51" hidden="1" x14ac:dyDescent="0.2">
      <c r="A51" s="48" t="s">
        <v>47</v>
      </c>
      <c r="B51" s="52" t="s">
        <v>30</v>
      </c>
      <c r="C51" s="52" t="s">
        <v>32</v>
      </c>
      <c r="D51" s="52" t="s">
        <v>34</v>
      </c>
      <c r="E51" s="52" t="s">
        <v>48</v>
      </c>
      <c r="F51" s="52"/>
      <c r="G51" s="57"/>
      <c r="H51" s="54">
        <f>H52+H53</f>
        <v>0</v>
      </c>
      <c r="I51" s="54">
        <f t="shared" ref="I51" si="15">I52+I53</f>
        <v>0</v>
      </c>
      <c r="J51" s="54" t="e">
        <f t="shared" si="5"/>
        <v>#DIV/0!</v>
      </c>
    </row>
    <row r="52" spans="1:10" ht="38.25" hidden="1" x14ac:dyDescent="0.2">
      <c r="A52" s="39" t="s">
        <v>43</v>
      </c>
      <c r="B52" s="52" t="s">
        <v>30</v>
      </c>
      <c r="C52" s="52" t="s">
        <v>32</v>
      </c>
      <c r="D52" s="52" t="s">
        <v>34</v>
      </c>
      <c r="E52" s="52" t="s">
        <v>48</v>
      </c>
      <c r="F52" s="52" t="s">
        <v>44</v>
      </c>
      <c r="G52" s="57"/>
      <c r="H52" s="54">
        <v>0</v>
      </c>
      <c r="I52" s="54"/>
      <c r="J52" s="54" t="e">
        <f t="shared" si="5"/>
        <v>#DIV/0!</v>
      </c>
    </row>
    <row r="53" spans="1:10" hidden="1" x14ac:dyDescent="0.2">
      <c r="A53" s="39" t="s">
        <v>49</v>
      </c>
      <c r="B53" s="52" t="s">
        <v>30</v>
      </c>
      <c r="C53" s="52" t="s">
        <v>32</v>
      </c>
      <c r="D53" s="52" t="s">
        <v>34</v>
      </c>
      <c r="E53" s="52" t="s">
        <v>48</v>
      </c>
      <c r="F53" s="52" t="s">
        <v>50</v>
      </c>
      <c r="G53" s="57"/>
      <c r="H53" s="54"/>
      <c r="I53" s="54"/>
      <c r="J53" s="54" t="e">
        <f t="shared" si="5"/>
        <v>#DIV/0!</v>
      </c>
    </row>
    <row r="54" spans="1:10" ht="51" x14ac:dyDescent="0.2">
      <c r="A54" s="48" t="s">
        <v>47</v>
      </c>
      <c r="B54" s="52" t="s">
        <v>30</v>
      </c>
      <c r="C54" s="52" t="s">
        <v>32</v>
      </c>
      <c r="D54" s="52" t="s">
        <v>34</v>
      </c>
      <c r="E54" s="52" t="s">
        <v>445</v>
      </c>
      <c r="F54" s="52"/>
      <c r="G54" s="57"/>
      <c r="H54" s="54">
        <f>H55</f>
        <v>2067</v>
      </c>
      <c r="I54" s="54">
        <f t="shared" ref="I54" si="16">I55</f>
        <v>1335.48126</v>
      </c>
      <c r="J54" s="54">
        <f t="shared" si="5"/>
        <v>64.609640058055149</v>
      </c>
    </row>
    <row r="55" spans="1:10" ht="38.25" x14ac:dyDescent="0.2">
      <c r="A55" s="39" t="s">
        <v>43</v>
      </c>
      <c r="B55" s="52" t="s">
        <v>30</v>
      </c>
      <c r="C55" s="52" t="s">
        <v>32</v>
      </c>
      <c r="D55" s="52" t="s">
        <v>34</v>
      </c>
      <c r="E55" s="52" t="s">
        <v>445</v>
      </c>
      <c r="F55" s="52" t="s">
        <v>44</v>
      </c>
      <c r="G55" s="57"/>
      <c r="H55" s="54">
        <v>2067</v>
      </c>
      <c r="I55" s="54">
        <v>1335.48126</v>
      </c>
      <c r="J55" s="54">
        <f t="shared" si="5"/>
        <v>64.609640058055149</v>
      </c>
    </row>
    <row r="56" spans="1:10" ht="63.75" x14ac:dyDescent="0.2">
      <c r="A56" s="48" t="s">
        <v>51</v>
      </c>
      <c r="B56" s="52" t="s">
        <v>30</v>
      </c>
      <c r="C56" s="52" t="s">
        <v>32</v>
      </c>
      <c r="D56" s="52" t="s">
        <v>34</v>
      </c>
      <c r="E56" s="52" t="s">
        <v>446</v>
      </c>
      <c r="F56" s="52"/>
      <c r="G56" s="57"/>
      <c r="H56" s="54">
        <f>H57</f>
        <v>1054</v>
      </c>
      <c r="I56" s="54">
        <f t="shared" ref="I56" si="17">I57</f>
        <v>984.32887000000005</v>
      </c>
      <c r="J56" s="54">
        <f t="shared" si="5"/>
        <v>93.389835863377613</v>
      </c>
    </row>
    <row r="57" spans="1:10" ht="38.25" x14ac:dyDescent="0.2">
      <c r="A57" s="39" t="s">
        <v>43</v>
      </c>
      <c r="B57" s="52" t="s">
        <v>30</v>
      </c>
      <c r="C57" s="52" t="s">
        <v>32</v>
      </c>
      <c r="D57" s="52" t="s">
        <v>34</v>
      </c>
      <c r="E57" s="52" t="s">
        <v>446</v>
      </c>
      <c r="F57" s="52" t="s">
        <v>44</v>
      </c>
      <c r="G57" s="57"/>
      <c r="H57" s="54">
        <v>1054</v>
      </c>
      <c r="I57" s="54">
        <v>984.32887000000005</v>
      </c>
      <c r="J57" s="54">
        <f t="shared" si="5"/>
        <v>93.389835863377613</v>
      </c>
    </row>
    <row r="58" spans="1:10" hidden="1" x14ac:dyDescent="0.2">
      <c r="A58" s="39"/>
      <c r="B58" s="52" t="s">
        <v>30</v>
      </c>
      <c r="C58" s="52" t="s">
        <v>32</v>
      </c>
      <c r="D58" s="52" t="s">
        <v>34</v>
      </c>
      <c r="E58" s="52" t="s">
        <v>458</v>
      </c>
      <c r="F58" s="52"/>
      <c r="G58" s="57"/>
      <c r="H58" s="54">
        <f>H59</f>
        <v>0</v>
      </c>
      <c r="I58" s="54">
        <f t="shared" ref="I58" si="18">I59</f>
        <v>0</v>
      </c>
      <c r="J58" s="54" t="e">
        <f t="shared" si="5"/>
        <v>#DIV/0!</v>
      </c>
    </row>
    <row r="59" spans="1:10" ht="38.25" hidden="1" x14ac:dyDescent="0.2">
      <c r="A59" s="39" t="s">
        <v>43</v>
      </c>
      <c r="B59" s="52" t="s">
        <v>30</v>
      </c>
      <c r="C59" s="52" t="s">
        <v>32</v>
      </c>
      <c r="D59" s="52" t="s">
        <v>34</v>
      </c>
      <c r="E59" s="52" t="s">
        <v>458</v>
      </c>
      <c r="F59" s="52" t="s">
        <v>44</v>
      </c>
      <c r="G59" s="57"/>
      <c r="H59" s="54"/>
      <c r="I59" s="54"/>
      <c r="J59" s="54" t="e">
        <f t="shared" si="5"/>
        <v>#DIV/0!</v>
      </c>
    </row>
    <row r="60" spans="1:10" ht="63.75" x14ac:dyDescent="0.2">
      <c r="A60" s="48" t="s">
        <v>51</v>
      </c>
      <c r="B60" s="52" t="s">
        <v>30</v>
      </c>
      <c r="C60" s="52" t="s">
        <v>32</v>
      </c>
      <c r="D60" s="52" t="s">
        <v>34</v>
      </c>
      <c r="E60" s="52" t="s">
        <v>474</v>
      </c>
      <c r="F60" s="52"/>
      <c r="G60" s="57"/>
      <c r="H60" s="54">
        <f t="shared" ref="H60:I60" si="19">H61+H62</f>
        <v>747</v>
      </c>
      <c r="I60" s="54">
        <f t="shared" si="19"/>
        <v>0</v>
      </c>
      <c r="J60" s="54">
        <f t="shared" si="5"/>
        <v>0</v>
      </c>
    </row>
    <row r="61" spans="1:10" ht="38.25" hidden="1" x14ac:dyDescent="0.2">
      <c r="A61" s="39" t="s">
        <v>43</v>
      </c>
      <c r="B61" s="52" t="s">
        <v>30</v>
      </c>
      <c r="C61" s="52" t="s">
        <v>32</v>
      </c>
      <c r="D61" s="52" t="s">
        <v>34</v>
      </c>
      <c r="E61" s="52" t="s">
        <v>474</v>
      </c>
      <c r="F61" s="52" t="s">
        <v>44</v>
      </c>
      <c r="G61" s="57"/>
      <c r="H61" s="54">
        <v>0</v>
      </c>
      <c r="I61" s="54"/>
      <c r="J61" s="54" t="e">
        <f t="shared" si="5"/>
        <v>#DIV/0!</v>
      </c>
    </row>
    <row r="62" spans="1:10" x14ac:dyDescent="0.2">
      <c r="A62" s="39" t="s">
        <v>49</v>
      </c>
      <c r="B62" s="52" t="s">
        <v>30</v>
      </c>
      <c r="C62" s="52" t="s">
        <v>32</v>
      </c>
      <c r="D62" s="52" t="s">
        <v>34</v>
      </c>
      <c r="E62" s="52" t="s">
        <v>474</v>
      </c>
      <c r="F62" s="52" t="s">
        <v>50</v>
      </c>
      <c r="G62" s="57"/>
      <c r="H62" s="54">
        <v>747</v>
      </c>
      <c r="I62" s="54">
        <v>0</v>
      </c>
      <c r="J62" s="54">
        <f t="shared" si="5"/>
        <v>0</v>
      </c>
    </row>
    <row r="63" spans="1:10" ht="38.25" x14ac:dyDescent="0.2">
      <c r="A63" s="133" t="s">
        <v>489</v>
      </c>
      <c r="B63" s="52" t="s">
        <v>30</v>
      </c>
      <c r="C63" s="52" t="s">
        <v>32</v>
      </c>
      <c r="D63" s="52" t="s">
        <v>34</v>
      </c>
      <c r="E63" s="52" t="s">
        <v>476</v>
      </c>
      <c r="F63" s="52"/>
      <c r="G63" s="57"/>
      <c r="H63" s="54">
        <f>H64</f>
        <v>153.53</v>
      </c>
      <c r="I63" s="54">
        <f t="shared" ref="I63" si="20">I64</f>
        <v>0</v>
      </c>
      <c r="J63" s="54">
        <f t="shared" si="5"/>
        <v>0</v>
      </c>
    </row>
    <row r="64" spans="1:10" ht="24" x14ac:dyDescent="0.2">
      <c r="A64" s="132" t="s">
        <v>488</v>
      </c>
      <c r="B64" s="52" t="s">
        <v>30</v>
      </c>
      <c r="C64" s="52" t="s">
        <v>32</v>
      </c>
      <c r="D64" s="52" t="s">
        <v>34</v>
      </c>
      <c r="E64" s="52" t="s">
        <v>475</v>
      </c>
      <c r="F64" s="52"/>
      <c r="G64" s="57"/>
      <c r="H64" s="54">
        <f>H65</f>
        <v>153.53</v>
      </c>
      <c r="I64" s="54">
        <f t="shared" ref="I64" si="21">I65</f>
        <v>0</v>
      </c>
      <c r="J64" s="54">
        <f t="shared" si="5"/>
        <v>0</v>
      </c>
    </row>
    <row r="65" spans="1:10" ht="38.25" x14ac:dyDescent="0.2">
      <c r="A65" s="39" t="s">
        <v>43</v>
      </c>
      <c r="B65" s="52" t="s">
        <v>30</v>
      </c>
      <c r="C65" s="52" t="s">
        <v>32</v>
      </c>
      <c r="D65" s="52" t="s">
        <v>34</v>
      </c>
      <c r="E65" s="52" t="s">
        <v>475</v>
      </c>
      <c r="F65" s="52" t="s">
        <v>44</v>
      </c>
      <c r="G65" s="57"/>
      <c r="H65" s="54">
        <v>153.53</v>
      </c>
      <c r="I65" s="54"/>
      <c r="J65" s="54">
        <f t="shared" si="5"/>
        <v>0</v>
      </c>
    </row>
    <row r="66" spans="1:10" x14ac:dyDescent="0.2">
      <c r="A66" s="39" t="s">
        <v>342</v>
      </c>
      <c r="B66" s="52" t="s">
        <v>30</v>
      </c>
      <c r="C66" s="52" t="s">
        <v>32</v>
      </c>
      <c r="D66" s="52" t="s">
        <v>34</v>
      </c>
      <c r="E66" s="52" t="s">
        <v>54</v>
      </c>
      <c r="F66" s="52"/>
      <c r="G66" s="57"/>
      <c r="H66" s="54">
        <f>H67+H73+H75+H77+H79+H82</f>
        <v>45285.879560000001</v>
      </c>
      <c r="I66" s="54">
        <f t="shared" ref="I66" si="22">I67+I73+I75+I77+I79+I82</f>
        <v>35108.786410000001</v>
      </c>
      <c r="J66" s="54">
        <f t="shared" si="5"/>
        <v>77.527005660746411</v>
      </c>
    </row>
    <row r="67" spans="1:10" ht="25.5" x14ac:dyDescent="0.2">
      <c r="A67" s="87" t="s">
        <v>407</v>
      </c>
      <c r="B67" s="52" t="s">
        <v>30</v>
      </c>
      <c r="C67" s="52" t="s">
        <v>32</v>
      </c>
      <c r="D67" s="52" t="s">
        <v>34</v>
      </c>
      <c r="E67" s="52" t="s">
        <v>408</v>
      </c>
      <c r="F67" s="52"/>
      <c r="G67" s="57"/>
      <c r="H67" s="54">
        <f t="shared" ref="H67:I67" si="23">H68+H69+H70+H71</f>
        <v>34630.65756</v>
      </c>
      <c r="I67" s="54">
        <f t="shared" si="23"/>
        <v>26756.124819999997</v>
      </c>
      <c r="J67" s="54">
        <f t="shared" si="5"/>
        <v>77.261382558627915</v>
      </c>
    </row>
    <row r="68" spans="1:10" ht="38.25" x14ac:dyDescent="0.2">
      <c r="A68" s="94" t="s">
        <v>490</v>
      </c>
      <c r="B68" s="52" t="s">
        <v>30</v>
      </c>
      <c r="C68" s="52" t="s">
        <v>32</v>
      </c>
      <c r="D68" s="52" t="s">
        <v>34</v>
      </c>
      <c r="E68" s="52" t="s">
        <v>408</v>
      </c>
      <c r="F68" s="52" t="s">
        <v>477</v>
      </c>
      <c r="G68" s="57"/>
      <c r="H68" s="54">
        <v>4179.9560000000001</v>
      </c>
      <c r="I68" s="54"/>
      <c r="J68" s="54">
        <f t="shared" si="5"/>
        <v>0</v>
      </c>
    </row>
    <row r="69" spans="1:10" ht="38.25" x14ac:dyDescent="0.2">
      <c r="A69" s="35" t="s">
        <v>52</v>
      </c>
      <c r="B69" s="52" t="s">
        <v>30</v>
      </c>
      <c r="C69" s="52" t="s">
        <v>32</v>
      </c>
      <c r="D69" s="52" t="s">
        <v>34</v>
      </c>
      <c r="E69" s="52" t="s">
        <v>408</v>
      </c>
      <c r="F69" s="52" t="s">
        <v>44</v>
      </c>
      <c r="G69" s="57"/>
      <c r="H69" s="54">
        <v>25196.220509999999</v>
      </c>
      <c r="I69" s="54">
        <v>22095.095539999998</v>
      </c>
      <c r="J69" s="54">
        <f t="shared" si="5"/>
        <v>87.692102596223862</v>
      </c>
    </row>
    <row r="70" spans="1:10" x14ac:dyDescent="0.2">
      <c r="A70" s="39" t="s">
        <v>49</v>
      </c>
      <c r="B70" s="52" t="s">
        <v>30</v>
      </c>
      <c r="C70" s="52" t="s">
        <v>32</v>
      </c>
      <c r="D70" s="52" t="s">
        <v>34</v>
      </c>
      <c r="E70" s="52" t="s">
        <v>408</v>
      </c>
      <c r="F70" s="52" t="s">
        <v>50</v>
      </c>
      <c r="G70" s="57"/>
      <c r="H70" s="54">
        <v>4739.6810500000001</v>
      </c>
      <c r="I70" s="54">
        <v>4326.2292799999996</v>
      </c>
      <c r="J70" s="54">
        <f t="shared" si="5"/>
        <v>91.276801843026959</v>
      </c>
    </row>
    <row r="71" spans="1:10" x14ac:dyDescent="0.2">
      <c r="A71" s="88" t="s">
        <v>443</v>
      </c>
      <c r="B71" s="52" t="s">
        <v>30</v>
      </c>
      <c r="C71" s="52" t="s">
        <v>32</v>
      </c>
      <c r="D71" s="52" t="s">
        <v>34</v>
      </c>
      <c r="E71" s="52" t="s">
        <v>442</v>
      </c>
      <c r="F71" s="52"/>
      <c r="G71" s="57"/>
      <c r="H71" s="54">
        <f>H72</f>
        <v>514.79999999999995</v>
      </c>
      <c r="I71" s="54">
        <f>I72</f>
        <v>334.8</v>
      </c>
      <c r="J71" s="54">
        <f t="shared" si="5"/>
        <v>65.03496503496504</v>
      </c>
    </row>
    <row r="72" spans="1:10" x14ac:dyDescent="0.2">
      <c r="A72" s="39" t="s">
        <v>49</v>
      </c>
      <c r="B72" s="52" t="s">
        <v>30</v>
      </c>
      <c r="C72" s="52" t="s">
        <v>32</v>
      </c>
      <c r="D72" s="52" t="s">
        <v>34</v>
      </c>
      <c r="E72" s="52" t="s">
        <v>442</v>
      </c>
      <c r="F72" s="52" t="s">
        <v>50</v>
      </c>
      <c r="G72" s="57"/>
      <c r="H72" s="54">
        <v>514.79999999999995</v>
      </c>
      <c r="I72" s="54">
        <v>334.8</v>
      </c>
      <c r="J72" s="54">
        <f t="shared" si="5"/>
        <v>65.03496503496504</v>
      </c>
    </row>
    <row r="73" spans="1:10" ht="38.25" x14ac:dyDescent="0.2">
      <c r="A73" s="87" t="s">
        <v>409</v>
      </c>
      <c r="B73" s="52" t="s">
        <v>30</v>
      </c>
      <c r="C73" s="52" t="s">
        <v>32</v>
      </c>
      <c r="D73" s="52" t="s">
        <v>34</v>
      </c>
      <c r="E73" s="52" t="s">
        <v>413</v>
      </c>
      <c r="F73" s="52"/>
      <c r="G73" s="57"/>
      <c r="H73" s="54">
        <f>H74</f>
        <v>200</v>
      </c>
      <c r="I73" s="54">
        <f t="shared" ref="I73" si="24">I74</f>
        <v>0</v>
      </c>
      <c r="J73" s="54">
        <f t="shared" si="5"/>
        <v>0</v>
      </c>
    </row>
    <row r="74" spans="1:10" x14ac:dyDescent="0.2">
      <c r="A74" s="39" t="s">
        <v>49</v>
      </c>
      <c r="B74" s="52" t="s">
        <v>30</v>
      </c>
      <c r="C74" s="52" t="s">
        <v>32</v>
      </c>
      <c r="D74" s="52" t="s">
        <v>34</v>
      </c>
      <c r="E74" s="52" t="s">
        <v>413</v>
      </c>
      <c r="F74" s="52" t="s">
        <v>50</v>
      </c>
      <c r="G74" s="57"/>
      <c r="H74" s="54">
        <v>200</v>
      </c>
      <c r="I74" s="54"/>
      <c r="J74" s="54">
        <f t="shared" si="5"/>
        <v>0</v>
      </c>
    </row>
    <row r="75" spans="1:10" ht="25.5" x14ac:dyDescent="0.2">
      <c r="A75" s="87" t="s">
        <v>410</v>
      </c>
      <c r="B75" s="52" t="s">
        <v>30</v>
      </c>
      <c r="C75" s="52" t="s">
        <v>32</v>
      </c>
      <c r="D75" s="52" t="s">
        <v>34</v>
      </c>
      <c r="E75" s="52" t="s">
        <v>414</v>
      </c>
      <c r="F75" s="52"/>
      <c r="G75" s="57"/>
      <c r="H75" s="54">
        <f>H76</f>
        <v>4900</v>
      </c>
      <c r="I75" s="54">
        <f t="shared" ref="I75" si="25">I76</f>
        <v>4078.0774900000001</v>
      </c>
      <c r="J75" s="54">
        <f t="shared" si="5"/>
        <v>83.2260712244898</v>
      </c>
    </row>
    <row r="76" spans="1:10" ht="38.25" x14ac:dyDescent="0.2">
      <c r="A76" s="35" t="s">
        <v>52</v>
      </c>
      <c r="B76" s="52" t="s">
        <v>30</v>
      </c>
      <c r="C76" s="52" t="s">
        <v>32</v>
      </c>
      <c r="D76" s="52" t="s">
        <v>34</v>
      </c>
      <c r="E76" s="52" t="s">
        <v>414</v>
      </c>
      <c r="F76" s="52" t="s">
        <v>44</v>
      </c>
      <c r="G76" s="57"/>
      <c r="H76" s="54">
        <v>4900</v>
      </c>
      <c r="I76" s="54">
        <v>4078.0774900000001</v>
      </c>
      <c r="J76" s="54">
        <f t="shared" si="5"/>
        <v>83.2260712244898</v>
      </c>
    </row>
    <row r="77" spans="1:10" ht="25.5" x14ac:dyDescent="0.2">
      <c r="A77" s="87" t="s">
        <v>411</v>
      </c>
      <c r="B77" s="52" t="s">
        <v>30</v>
      </c>
      <c r="C77" s="52" t="s">
        <v>32</v>
      </c>
      <c r="D77" s="52" t="s">
        <v>34</v>
      </c>
      <c r="E77" s="52" t="s">
        <v>415</v>
      </c>
      <c r="F77" s="52"/>
      <c r="G77" s="57"/>
      <c r="H77" s="54">
        <f>H78</f>
        <v>996</v>
      </c>
      <c r="I77" s="54">
        <f t="shared" ref="I77" si="26">I78</f>
        <v>796</v>
      </c>
      <c r="J77" s="54">
        <f t="shared" si="5"/>
        <v>79.91967871485943</v>
      </c>
    </row>
    <row r="78" spans="1:10" ht="38.25" x14ac:dyDescent="0.2">
      <c r="A78" s="35" t="s">
        <v>52</v>
      </c>
      <c r="B78" s="52" t="s">
        <v>30</v>
      </c>
      <c r="C78" s="52" t="s">
        <v>32</v>
      </c>
      <c r="D78" s="52" t="s">
        <v>34</v>
      </c>
      <c r="E78" s="52" t="s">
        <v>415</v>
      </c>
      <c r="F78" s="52" t="s">
        <v>44</v>
      </c>
      <c r="G78" s="57"/>
      <c r="H78" s="54">
        <v>996</v>
      </c>
      <c r="I78" s="54">
        <v>796</v>
      </c>
      <c r="J78" s="54">
        <f t="shared" si="5"/>
        <v>79.91967871485943</v>
      </c>
    </row>
    <row r="79" spans="1:10" ht="38.25" x14ac:dyDescent="0.2">
      <c r="A79" s="88" t="s">
        <v>439</v>
      </c>
      <c r="B79" s="52" t="s">
        <v>30</v>
      </c>
      <c r="C79" s="52" t="s">
        <v>32</v>
      </c>
      <c r="D79" s="52" t="s">
        <v>34</v>
      </c>
      <c r="E79" s="52" t="s">
        <v>412</v>
      </c>
      <c r="F79" s="52"/>
      <c r="G79" s="57"/>
      <c r="H79" s="54">
        <f>H80+H81</f>
        <v>4509.2219999999998</v>
      </c>
      <c r="I79" s="54">
        <f t="shared" ref="I79" si="27">I80+I81</f>
        <v>3428.5841</v>
      </c>
      <c r="J79" s="54">
        <f t="shared" si="5"/>
        <v>76.034936847198921</v>
      </c>
    </row>
    <row r="80" spans="1:10" ht="38.25" x14ac:dyDescent="0.2">
      <c r="A80" s="35" t="s">
        <v>52</v>
      </c>
      <c r="B80" s="52" t="s">
        <v>30</v>
      </c>
      <c r="C80" s="52" t="s">
        <v>32</v>
      </c>
      <c r="D80" s="52" t="s">
        <v>34</v>
      </c>
      <c r="E80" s="52" t="s">
        <v>412</v>
      </c>
      <c r="F80" s="52" t="s">
        <v>44</v>
      </c>
      <c r="G80" s="57"/>
      <c r="H80" s="54">
        <v>4509.2219999999998</v>
      </c>
      <c r="I80" s="54">
        <v>3428.5841</v>
      </c>
      <c r="J80" s="54">
        <f t="shared" si="5"/>
        <v>76.034936847198921</v>
      </c>
    </row>
    <row r="81" spans="1:10" hidden="1" x14ac:dyDescent="0.2">
      <c r="A81" s="39" t="s">
        <v>49</v>
      </c>
      <c r="B81" s="52" t="s">
        <v>30</v>
      </c>
      <c r="C81" s="52" t="s">
        <v>32</v>
      </c>
      <c r="D81" s="52" t="s">
        <v>34</v>
      </c>
      <c r="E81" s="52" t="s">
        <v>412</v>
      </c>
      <c r="F81" s="52" t="s">
        <v>50</v>
      </c>
      <c r="G81" s="57"/>
      <c r="H81" s="54"/>
      <c r="I81" s="54"/>
      <c r="J81" s="54" t="e">
        <f t="shared" si="5"/>
        <v>#DIV/0!</v>
      </c>
    </row>
    <row r="82" spans="1:10" ht="38.25" x14ac:dyDescent="0.2">
      <c r="A82" s="87" t="s">
        <v>373</v>
      </c>
      <c r="B82" s="52" t="s">
        <v>30</v>
      </c>
      <c r="C82" s="52" t="s">
        <v>32</v>
      </c>
      <c r="D82" s="52" t="s">
        <v>34</v>
      </c>
      <c r="E82" s="52" t="s">
        <v>374</v>
      </c>
      <c r="F82" s="52"/>
      <c r="G82" s="57"/>
      <c r="H82" s="54">
        <f>H83</f>
        <v>50</v>
      </c>
      <c r="I82" s="54">
        <f t="shared" ref="I82" si="28">I83</f>
        <v>50</v>
      </c>
      <c r="J82" s="54">
        <f t="shared" si="5"/>
        <v>100</v>
      </c>
    </row>
    <row r="83" spans="1:10" x14ac:dyDescent="0.2">
      <c r="A83" s="39" t="s">
        <v>49</v>
      </c>
      <c r="B83" s="52" t="s">
        <v>30</v>
      </c>
      <c r="C83" s="52" t="s">
        <v>32</v>
      </c>
      <c r="D83" s="52" t="s">
        <v>34</v>
      </c>
      <c r="E83" s="52" t="s">
        <v>374</v>
      </c>
      <c r="F83" s="52" t="s">
        <v>50</v>
      </c>
      <c r="G83" s="57"/>
      <c r="H83" s="54">
        <v>50</v>
      </c>
      <c r="I83" s="54">
        <v>50</v>
      </c>
      <c r="J83" s="54">
        <f t="shared" si="5"/>
        <v>100</v>
      </c>
    </row>
    <row r="84" spans="1:10" x14ac:dyDescent="0.2">
      <c r="A84" s="38" t="s">
        <v>55</v>
      </c>
      <c r="B84" s="52" t="s">
        <v>30</v>
      </c>
      <c r="C84" s="52" t="s">
        <v>32</v>
      </c>
      <c r="D84" s="52" t="s">
        <v>56</v>
      </c>
      <c r="E84" s="52"/>
      <c r="F84" s="52"/>
      <c r="G84" s="53" t="e">
        <f>#REF!+#REF!</f>
        <v>#REF!</v>
      </c>
      <c r="H84" s="54">
        <f>H85</f>
        <v>600</v>
      </c>
      <c r="I84" s="54">
        <f t="shared" ref="I84:I86" si="29">I85</f>
        <v>582.61652000000004</v>
      </c>
      <c r="J84" s="54">
        <f t="shared" si="5"/>
        <v>97.102753333333339</v>
      </c>
    </row>
    <row r="85" spans="1:10" x14ac:dyDescent="0.2">
      <c r="A85" s="39" t="s">
        <v>342</v>
      </c>
      <c r="B85" s="52" t="s">
        <v>30</v>
      </c>
      <c r="C85" s="52" t="s">
        <v>32</v>
      </c>
      <c r="D85" s="52" t="s">
        <v>56</v>
      </c>
      <c r="E85" s="52" t="s">
        <v>54</v>
      </c>
      <c r="F85" s="52"/>
      <c r="G85" s="53"/>
      <c r="H85" s="54">
        <f>H86</f>
        <v>600</v>
      </c>
      <c r="I85" s="54">
        <f t="shared" si="29"/>
        <v>582.61652000000004</v>
      </c>
      <c r="J85" s="54">
        <f t="shared" si="5"/>
        <v>97.102753333333339</v>
      </c>
    </row>
    <row r="86" spans="1:10" ht="25.5" x14ac:dyDescent="0.2">
      <c r="A86" s="87" t="s">
        <v>407</v>
      </c>
      <c r="B86" s="52" t="s">
        <v>30</v>
      </c>
      <c r="C86" s="52" t="s">
        <v>32</v>
      </c>
      <c r="D86" s="52" t="s">
        <v>56</v>
      </c>
      <c r="E86" s="52" t="s">
        <v>408</v>
      </c>
      <c r="F86" s="52"/>
      <c r="G86" s="57"/>
      <c r="H86" s="54">
        <f>H87</f>
        <v>600</v>
      </c>
      <c r="I86" s="54">
        <f t="shared" si="29"/>
        <v>582.61652000000004</v>
      </c>
      <c r="J86" s="54">
        <f t="shared" si="5"/>
        <v>97.102753333333339</v>
      </c>
    </row>
    <row r="87" spans="1:10" ht="38.25" x14ac:dyDescent="0.2">
      <c r="A87" s="35" t="s">
        <v>52</v>
      </c>
      <c r="B87" s="52" t="s">
        <v>30</v>
      </c>
      <c r="C87" s="52" t="s">
        <v>32</v>
      </c>
      <c r="D87" s="52" t="s">
        <v>56</v>
      </c>
      <c r="E87" s="52" t="s">
        <v>408</v>
      </c>
      <c r="F87" s="52" t="s">
        <v>44</v>
      </c>
      <c r="G87" s="57"/>
      <c r="H87" s="54">
        <v>600</v>
      </c>
      <c r="I87" s="54">
        <v>582.61652000000004</v>
      </c>
      <c r="J87" s="54">
        <f t="shared" si="5"/>
        <v>97.102753333333339</v>
      </c>
    </row>
    <row r="88" spans="1:10" x14ac:dyDescent="0.2">
      <c r="A88" s="38" t="s">
        <v>57</v>
      </c>
      <c r="B88" s="52" t="s">
        <v>30</v>
      </c>
      <c r="C88" s="52" t="s">
        <v>32</v>
      </c>
      <c r="D88" s="52" t="s">
        <v>32</v>
      </c>
      <c r="E88" s="52"/>
      <c r="F88" s="52"/>
      <c r="G88" s="53" t="e">
        <f>#REF!</f>
        <v>#REF!</v>
      </c>
      <c r="H88" s="54">
        <f>H89+H94</f>
        <v>3167.0810000000001</v>
      </c>
      <c r="I88" s="54">
        <f t="shared" ref="I88" si="30">I89+I94</f>
        <v>3117.1628000000001</v>
      </c>
      <c r="J88" s="54">
        <f t="shared" si="5"/>
        <v>98.423842017302363</v>
      </c>
    </row>
    <row r="89" spans="1:10" ht="25.5" x14ac:dyDescent="0.2">
      <c r="A89" s="48" t="s">
        <v>58</v>
      </c>
      <c r="B89" s="52" t="s">
        <v>30</v>
      </c>
      <c r="C89" s="52" t="s">
        <v>32</v>
      </c>
      <c r="D89" s="52" t="s">
        <v>32</v>
      </c>
      <c r="E89" s="89" t="s">
        <v>59</v>
      </c>
      <c r="F89" s="52"/>
      <c r="G89" s="53"/>
      <c r="H89" s="54">
        <f>H90</f>
        <v>1816.3709999999999</v>
      </c>
      <c r="I89" s="54">
        <f t="shared" ref="I89:I90" si="31">I90</f>
        <v>1766.4527999999998</v>
      </c>
      <c r="J89" s="54">
        <f t="shared" si="5"/>
        <v>97.251761892256596</v>
      </c>
    </row>
    <row r="90" spans="1:10" ht="38.25" x14ac:dyDescent="0.2">
      <c r="A90" s="48" t="s">
        <v>60</v>
      </c>
      <c r="B90" s="52" t="s">
        <v>30</v>
      </c>
      <c r="C90" s="52" t="s">
        <v>32</v>
      </c>
      <c r="D90" s="52" t="s">
        <v>32</v>
      </c>
      <c r="E90" s="52" t="s">
        <v>61</v>
      </c>
      <c r="F90" s="52"/>
      <c r="G90" s="53"/>
      <c r="H90" s="54">
        <f>H91</f>
        <v>1816.3709999999999</v>
      </c>
      <c r="I90" s="54">
        <f t="shared" si="31"/>
        <v>1766.4527999999998</v>
      </c>
      <c r="J90" s="54">
        <f t="shared" ref="J90:J115" si="32">I90/H90*100</f>
        <v>97.251761892256596</v>
      </c>
    </row>
    <row r="91" spans="1:10" ht="51" x14ac:dyDescent="0.2">
      <c r="A91" s="48" t="s">
        <v>62</v>
      </c>
      <c r="B91" s="52" t="s">
        <v>30</v>
      </c>
      <c r="C91" s="52" t="s">
        <v>32</v>
      </c>
      <c r="D91" s="52" t="s">
        <v>32</v>
      </c>
      <c r="E91" s="52" t="s">
        <v>63</v>
      </c>
      <c r="F91" s="52"/>
      <c r="G91" s="53"/>
      <c r="H91" s="54">
        <f>H93+H92</f>
        <v>1816.3709999999999</v>
      </c>
      <c r="I91" s="54">
        <f t="shared" ref="I91" si="33">I93+I92</f>
        <v>1766.4527999999998</v>
      </c>
      <c r="J91" s="54">
        <f t="shared" si="32"/>
        <v>97.251761892256596</v>
      </c>
    </row>
    <row r="92" spans="1:10" ht="25.5" x14ac:dyDescent="0.2">
      <c r="A92" s="39" t="s">
        <v>90</v>
      </c>
      <c r="B92" s="52" t="s">
        <v>30</v>
      </c>
      <c r="C92" s="52" t="s">
        <v>32</v>
      </c>
      <c r="D92" s="52" t="s">
        <v>32</v>
      </c>
      <c r="E92" s="52" t="s">
        <v>63</v>
      </c>
      <c r="F92" s="52" t="s">
        <v>91</v>
      </c>
      <c r="G92" s="53"/>
      <c r="H92" s="54">
        <v>5.3807999999999998</v>
      </c>
      <c r="I92" s="54">
        <v>5.3807999999999998</v>
      </c>
      <c r="J92" s="54">
        <f t="shared" si="32"/>
        <v>100</v>
      </c>
    </row>
    <row r="93" spans="1:10" x14ac:dyDescent="0.2">
      <c r="A93" s="39" t="s">
        <v>49</v>
      </c>
      <c r="B93" s="52" t="s">
        <v>30</v>
      </c>
      <c r="C93" s="52" t="s">
        <v>32</v>
      </c>
      <c r="D93" s="52" t="s">
        <v>32</v>
      </c>
      <c r="E93" s="52" t="s">
        <v>63</v>
      </c>
      <c r="F93" s="52" t="s">
        <v>50</v>
      </c>
      <c r="G93" s="53"/>
      <c r="H93" s="54">
        <v>1810.9902</v>
      </c>
      <c r="I93" s="54">
        <v>1761.0719999999999</v>
      </c>
      <c r="J93" s="54">
        <f t="shared" si="32"/>
        <v>97.243596348561141</v>
      </c>
    </row>
    <row r="94" spans="1:10" x14ac:dyDescent="0.2">
      <c r="A94" s="39" t="s">
        <v>342</v>
      </c>
      <c r="B94" s="52" t="s">
        <v>30</v>
      </c>
      <c r="C94" s="52" t="s">
        <v>32</v>
      </c>
      <c r="D94" s="52" t="s">
        <v>32</v>
      </c>
      <c r="E94" s="52" t="s">
        <v>54</v>
      </c>
      <c r="F94" s="52"/>
      <c r="G94" s="53"/>
      <c r="H94" s="54">
        <f>H95</f>
        <v>1350.71</v>
      </c>
      <c r="I94" s="54">
        <f t="shared" ref="I94:I95" si="34">I95</f>
        <v>1350.71</v>
      </c>
      <c r="J94" s="54">
        <f t="shared" si="32"/>
        <v>100</v>
      </c>
    </row>
    <row r="95" spans="1:10" ht="38.25" x14ac:dyDescent="0.2">
      <c r="A95" s="87" t="s">
        <v>405</v>
      </c>
      <c r="B95" s="52" t="s">
        <v>30</v>
      </c>
      <c r="C95" s="52" t="s">
        <v>32</v>
      </c>
      <c r="D95" s="52" t="s">
        <v>32</v>
      </c>
      <c r="E95" s="52" t="s">
        <v>406</v>
      </c>
      <c r="F95" s="52"/>
      <c r="G95" s="53"/>
      <c r="H95" s="54">
        <f>H96</f>
        <v>1350.71</v>
      </c>
      <c r="I95" s="54">
        <f t="shared" si="34"/>
        <v>1350.71</v>
      </c>
      <c r="J95" s="54">
        <f t="shared" si="32"/>
        <v>100</v>
      </c>
    </row>
    <row r="96" spans="1:10" ht="38.25" x14ac:dyDescent="0.2">
      <c r="A96" s="39" t="s">
        <v>43</v>
      </c>
      <c r="B96" s="52" t="s">
        <v>30</v>
      </c>
      <c r="C96" s="52" t="s">
        <v>32</v>
      </c>
      <c r="D96" s="52" t="s">
        <v>32</v>
      </c>
      <c r="E96" s="52" t="s">
        <v>406</v>
      </c>
      <c r="F96" s="52" t="s">
        <v>50</v>
      </c>
      <c r="G96" s="53"/>
      <c r="H96" s="54">
        <v>1350.71</v>
      </c>
      <c r="I96" s="54">
        <v>1350.71</v>
      </c>
      <c r="J96" s="54">
        <f t="shared" si="32"/>
        <v>100</v>
      </c>
    </row>
    <row r="97" spans="1:10" x14ac:dyDescent="0.2">
      <c r="A97" s="38" t="s">
        <v>64</v>
      </c>
      <c r="B97" s="52" t="s">
        <v>30</v>
      </c>
      <c r="C97" s="52" t="s">
        <v>32</v>
      </c>
      <c r="D97" s="52" t="s">
        <v>14</v>
      </c>
      <c r="E97" s="52"/>
      <c r="F97" s="52"/>
      <c r="G97" s="57" t="e">
        <f>G98+#REF!+#REF!+#REF!+#REF!+#REF!</f>
        <v>#REF!</v>
      </c>
      <c r="H97" s="54">
        <f>H98+H101</f>
        <v>8943.4</v>
      </c>
      <c r="I97" s="54">
        <f t="shared" ref="I97" si="35">I98+I101</f>
        <v>5526.4048899999998</v>
      </c>
      <c r="J97" s="54">
        <f t="shared" si="32"/>
        <v>61.793108772949893</v>
      </c>
    </row>
    <row r="98" spans="1:10" ht="38.25" x14ac:dyDescent="0.2">
      <c r="A98" s="38" t="s">
        <v>65</v>
      </c>
      <c r="B98" s="52" t="s">
        <v>30</v>
      </c>
      <c r="C98" s="52" t="s">
        <v>32</v>
      </c>
      <c r="D98" s="52" t="s">
        <v>14</v>
      </c>
      <c r="E98" s="52" t="s">
        <v>66</v>
      </c>
      <c r="F98" s="52"/>
      <c r="G98" s="53" t="e">
        <f>G99</f>
        <v>#REF!</v>
      </c>
      <c r="H98" s="54">
        <f>H99</f>
        <v>1060.21</v>
      </c>
      <c r="I98" s="54">
        <f>I99</f>
        <v>759.86919</v>
      </c>
      <c r="J98" s="54">
        <f t="shared" si="32"/>
        <v>71.671573556182267</v>
      </c>
    </row>
    <row r="99" spans="1:10" x14ac:dyDescent="0.2">
      <c r="A99" s="38" t="s">
        <v>67</v>
      </c>
      <c r="B99" s="52" t="s">
        <v>30</v>
      </c>
      <c r="C99" s="52" t="s">
        <v>32</v>
      </c>
      <c r="D99" s="52" t="s">
        <v>14</v>
      </c>
      <c r="E99" s="52" t="s">
        <v>68</v>
      </c>
      <c r="F99" s="52"/>
      <c r="G99" s="53" t="e">
        <f>#REF!+#REF!</f>
        <v>#REF!</v>
      </c>
      <c r="H99" s="54">
        <f>H100</f>
        <v>1060.21</v>
      </c>
      <c r="I99" s="54">
        <f t="shared" ref="I99" si="36">I100</f>
        <v>759.86919</v>
      </c>
      <c r="J99" s="54">
        <f t="shared" si="32"/>
        <v>71.671573556182267</v>
      </c>
    </row>
    <row r="100" spans="1:10" ht="25.5" x14ac:dyDescent="0.2">
      <c r="A100" s="40" t="s">
        <v>69</v>
      </c>
      <c r="B100" s="52" t="s">
        <v>30</v>
      </c>
      <c r="C100" s="52" t="s">
        <v>32</v>
      </c>
      <c r="D100" s="52" t="s">
        <v>14</v>
      </c>
      <c r="E100" s="52" t="s">
        <v>68</v>
      </c>
      <c r="F100" s="52" t="s">
        <v>70</v>
      </c>
      <c r="G100" s="53"/>
      <c r="H100" s="54">
        <v>1060.21</v>
      </c>
      <c r="I100" s="54">
        <v>759.86919</v>
      </c>
      <c r="J100" s="54">
        <f t="shared" si="32"/>
        <v>71.671573556182267</v>
      </c>
    </row>
    <row r="101" spans="1:10" x14ac:dyDescent="0.2">
      <c r="A101" s="39" t="s">
        <v>342</v>
      </c>
      <c r="B101" s="52" t="s">
        <v>30</v>
      </c>
      <c r="C101" s="52" t="s">
        <v>32</v>
      </c>
      <c r="D101" s="52" t="s">
        <v>14</v>
      </c>
      <c r="E101" s="52" t="s">
        <v>54</v>
      </c>
      <c r="F101" s="52"/>
      <c r="G101" s="53"/>
      <c r="H101" s="54">
        <f>H102</f>
        <v>7883.19</v>
      </c>
      <c r="I101" s="54">
        <f t="shared" ref="I101" si="37">I102</f>
        <v>4766.5356999999995</v>
      </c>
      <c r="J101" s="54">
        <f t="shared" si="32"/>
        <v>60.464554323820686</v>
      </c>
    </row>
    <row r="102" spans="1:10" ht="38.25" x14ac:dyDescent="0.2">
      <c r="A102" s="39" t="s">
        <v>436</v>
      </c>
      <c r="B102" s="52" t="s">
        <v>30</v>
      </c>
      <c r="C102" s="52" t="s">
        <v>32</v>
      </c>
      <c r="D102" s="52" t="s">
        <v>14</v>
      </c>
      <c r="E102" s="52" t="s">
        <v>404</v>
      </c>
      <c r="F102" s="52"/>
      <c r="G102" s="53"/>
      <c r="H102" s="54">
        <f>SUM(H103:H108)</f>
        <v>7883.19</v>
      </c>
      <c r="I102" s="54">
        <f t="shared" ref="I102" si="38">SUM(I103:I108)</f>
        <v>4766.5356999999995</v>
      </c>
      <c r="J102" s="54">
        <f t="shared" si="32"/>
        <v>60.464554323820686</v>
      </c>
    </row>
    <row r="103" spans="1:10" ht="25.5" x14ac:dyDescent="0.2">
      <c r="A103" s="40" t="s">
        <v>69</v>
      </c>
      <c r="B103" s="52" t="s">
        <v>30</v>
      </c>
      <c r="C103" s="52" t="s">
        <v>32</v>
      </c>
      <c r="D103" s="52" t="s">
        <v>14</v>
      </c>
      <c r="E103" s="52" t="s">
        <v>404</v>
      </c>
      <c r="F103" s="52" t="s">
        <v>70</v>
      </c>
      <c r="G103" s="53"/>
      <c r="H103" s="54">
        <v>5170.1099999999997</v>
      </c>
      <c r="I103" s="54">
        <v>3656.6130699999999</v>
      </c>
      <c r="J103" s="54">
        <f t="shared" si="32"/>
        <v>70.726020722963341</v>
      </c>
    </row>
    <row r="104" spans="1:10" ht="25.5" x14ac:dyDescent="0.2">
      <c r="A104" s="39" t="s">
        <v>71</v>
      </c>
      <c r="B104" s="52" t="s">
        <v>30</v>
      </c>
      <c r="C104" s="52" t="s">
        <v>32</v>
      </c>
      <c r="D104" s="52" t="s">
        <v>14</v>
      </c>
      <c r="E104" s="52" t="s">
        <v>404</v>
      </c>
      <c r="F104" s="52" t="s">
        <v>72</v>
      </c>
      <c r="G104" s="53"/>
      <c r="H104" s="54">
        <v>20</v>
      </c>
      <c r="I104" s="54">
        <v>7.6</v>
      </c>
      <c r="J104" s="54">
        <f t="shared" si="32"/>
        <v>38</v>
      </c>
    </row>
    <row r="105" spans="1:10" ht="25.5" x14ac:dyDescent="0.2">
      <c r="A105" s="41" t="s">
        <v>75</v>
      </c>
      <c r="B105" s="52" t="s">
        <v>30</v>
      </c>
      <c r="C105" s="52" t="s">
        <v>32</v>
      </c>
      <c r="D105" s="52" t="s">
        <v>14</v>
      </c>
      <c r="E105" s="52" t="s">
        <v>404</v>
      </c>
      <c r="F105" s="52" t="s">
        <v>76</v>
      </c>
      <c r="G105" s="53"/>
      <c r="H105" s="54">
        <v>135</v>
      </c>
      <c r="I105" s="54">
        <v>86.151200000000003</v>
      </c>
      <c r="J105" s="54">
        <f t="shared" si="32"/>
        <v>63.815703703703704</v>
      </c>
    </row>
    <row r="106" spans="1:10" ht="25.5" x14ac:dyDescent="0.2">
      <c r="A106" s="39" t="s">
        <v>73</v>
      </c>
      <c r="B106" s="52" t="s">
        <v>30</v>
      </c>
      <c r="C106" s="52" t="s">
        <v>32</v>
      </c>
      <c r="D106" s="52" t="s">
        <v>14</v>
      </c>
      <c r="E106" s="52" t="s">
        <v>404</v>
      </c>
      <c r="F106" s="52" t="s">
        <v>74</v>
      </c>
      <c r="G106" s="53"/>
      <c r="H106" s="54">
        <v>2533.08</v>
      </c>
      <c r="I106" s="54">
        <v>1006.13575</v>
      </c>
      <c r="J106" s="54">
        <f t="shared" si="32"/>
        <v>39.719856854106467</v>
      </c>
    </row>
    <row r="107" spans="1:10" ht="25.5" x14ac:dyDescent="0.2">
      <c r="A107" s="35" t="s">
        <v>77</v>
      </c>
      <c r="B107" s="52" t="s">
        <v>30</v>
      </c>
      <c r="C107" s="52" t="s">
        <v>32</v>
      </c>
      <c r="D107" s="52" t="s">
        <v>14</v>
      </c>
      <c r="E107" s="52" t="s">
        <v>404</v>
      </c>
      <c r="F107" s="52" t="s">
        <v>78</v>
      </c>
      <c r="G107" s="53"/>
      <c r="H107" s="54">
        <v>15</v>
      </c>
      <c r="I107" s="54">
        <v>1.0664100000000001</v>
      </c>
      <c r="J107" s="54">
        <f t="shared" si="32"/>
        <v>7.1094000000000008</v>
      </c>
    </row>
    <row r="108" spans="1:10" x14ac:dyDescent="0.2">
      <c r="A108" s="35" t="s">
        <v>79</v>
      </c>
      <c r="B108" s="52" t="s">
        <v>30</v>
      </c>
      <c r="C108" s="52" t="s">
        <v>32</v>
      </c>
      <c r="D108" s="52" t="s">
        <v>14</v>
      </c>
      <c r="E108" s="52" t="s">
        <v>404</v>
      </c>
      <c r="F108" s="52" t="s">
        <v>80</v>
      </c>
      <c r="G108" s="53"/>
      <c r="H108" s="54">
        <v>10</v>
      </c>
      <c r="I108" s="54">
        <v>8.9692699999999999</v>
      </c>
      <c r="J108" s="54">
        <f t="shared" si="32"/>
        <v>89.692700000000002</v>
      </c>
    </row>
    <row r="109" spans="1:10" x14ac:dyDescent="0.2">
      <c r="A109" s="38" t="s">
        <v>81</v>
      </c>
      <c r="B109" s="52" t="s">
        <v>30</v>
      </c>
      <c r="C109" s="52" t="s">
        <v>15</v>
      </c>
      <c r="D109" s="52"/>
      <c r="E109" s="52"/>
      <c r="F109" s="52"/>
      <c r="G109" s="53" t="e">
        <f>#REF!+G110</f>
        <v>#REF!</v>
      </c>
      <c r="H109" s="54">
        <f t="shared" ref="H109:H114" si="39">H110</f>
        <v>1712.3</v>
      </c>
      <c r="I109" s="54">
        <f t="shared" ref="I109:I110" si="40">I110</f>
        <v>723.19009000000005</v>
      </c>
      <c r="J109" s="54">
        <f t="shared" si="32"/>
        <v>42.235010804181513</v>
      </c>
    </row>
    <row r="110" spans="1:10" x14ac:dyDescent="0.2">
      <c r="A110" s="38" t="s">
        <v>82</v>
      </c>
      <c r="B110" s="52" t="s">
        <v>30</v>
      </c>
      <c r="C110" s="52" t="s">
        <v>15</v>
      </c>
      <c r="D110" s="52" t="s">
        <v>83</v>
      </c>
      <c r="E110" s="52"/>
      <c r="F110" s="52"/>
      <c r="G110" s="57" t="e">
        <f>#REF!+#REF!+#REF!+#REF!</f>
        <v>#REF!</v>
      </c>
      <c r="H110" s="54">
        <f t="shared" si="39"/>
        <v>1712.3</v>
      </c>
      <c r="I110" s="54">
        <f t="shared" si="40"/>
        <v>723.19009000000005</v>
      </c>
      <c r="J110" s="54">
        <f t="shared" si="32"/>
        <v>42.235010804181513</v>
      </c>
    </row>
    <row r="111" spans="1:10" ht="25.5" x14ac:dyDescent="0.2">
      <c r="A111" s="48" t="s">
        <v>35</v>
      </c>
      <c r="B111" s="52" t="s">
        <v>30</v>
      </c>
      <c r="C111" s="52" t="s">
        <v>15</v>
      </c>
      <c r="D111" s="52" t="s">
        <v>83</v>
      </c>
      <c r="E111" s="52" t="s">
        <v>36</v>
      </c>
      <c r="F111" s="52"/>
      <c r="G111" s="57"/>
      <c r="H111" s="54">
        <f t="shared" si="39"/>
        <v>1712.3</v>
      </c>
      <c r="I111" s="54">
        <f t="shared" ref="I111:I114" si="41">I112</f>
        <v>723.19009000000005</v>
      </c>
      <c r="J111" s="54">
        <f t="shared" si="32"/>
        <v>42.235010804181513</v>
      </c>
    </row>
    <row r="112" spans="1:10" ht="38.25" x14ac:dyDescent="0.2">
      <c r="A112" s="48" t="s">
        <v>84</v>
      </c>
      <c r="B112" s="52" t="s">
        <v>30</v>
      </c>
      <c r="C112" s="52" t="s">
        <v>15</v>
      </c>
      <c r="D112" s="52" t="s">
        <v>83</v>
      </c>
      <c r="E112" s="52" t="s">
        <v>85</v>
      </c>
      <c r="F112" s="52"/>
      <c r="G112" s="57"/>
      <c r="H112" s="54">
        <f t="shared" si="39"/>
        <v>1712.3</v>
      </c>
      <c r="I112" s="54">
        <f t="shared" si="41"/>
        <v>723.19009000000005</v>
      </c>
      <c r="J112" s="54">
        <f t="shared" si="32"/>
        <v>42.235010804181513</v>
      </c>
    </row>
    <row r="113" spans="1:10" ht="63.75" x14ac:dyDescent="0.2">
      <c r="A113" s="48" t="s">
        <v>86</v>
      </c>
      <c r="B113" s="52" t="s">
        <v>30</v>
      </c>
      <c r="C113" s="52" t="s">
        <v>15</v>
      </c>
      <c r="D113" s="52" t="s">
        <v>83</v>
      </c>
      <c r="E113" s="52" t="s">
        <v>87</v>
      </c>
      <c r="F113" s="52"/>
      <c r="G113" s="57"/>
      <c r="H113" s="54">
        <f t="shared" si="39"/>
        <v>1712.3</v>
      </c>
      <c r="I113" s="54">
        <f t="shared" si="41"/>
        <v>723.19009000000005</v>
      </c>
      <c r="J113" s="54">
        <f t="shared" si="32"/>
        <v>42.235010804181513</v>
      </c>
    </row>
    <row r="114" spans="1:10" ht="76.5" x14ac:dyDescent="0.2">
      <c r="A114" s="48" t="s">
        <v>88</v>
      </c>
      <c r="B114" s="52" t="s">
        <v>30</v>
      </c>
      <c r="C114" s="52" t="s">
        <v>15</v>
      </c>
      <c r="D114" s="52" t="s">
        <v>83</v>
      </c>
      <c r="E114" s="52" t="s">
        <v>89</v>
      </c>
      <c r="F114" s="52"/>
      <c r="G114" s="57"/>
      <c r="H114" s="54">
        <f t="shared" si="39"/>
        <v>1712.3</v>
      </c>
      <c r="I114" s="54">
        <f t="shared" si="41"/>
        <v>723.19009000000005</v>
      </c>
      <c r="J114" s="54">
        <f t="shared" si="32"/>
        <v>42.235010804181513</v>
      </c>
    </row>
    <row r="115" spans="1:10" ht="25.5" x14ac:dyDescent="0.2">
      <c r="A115" s="39" t="s">
        <v>90</v>
      </c>
      <c r="B115" s="52" t="s">
        <v>30</v>
      </c>
      <c r="C115" s="52" t="s">
        <v>15</v>
      </c>
      <c r="D115" s="52" t="s">
        <v>83</v>
      </c>
      <c r="E115" s="52" t="s">
        <v>89</v>
      </c>
      <c r="F115" s="52" t="s">
        <v>91</v>
      </c>
      <c r="G115" s="57"/>
      <c r="H115" s="54">
        <v>1712.3</v>
      </c>
      <c r="I115" s="54">
        <v>723.19009000000005</v>
      </c>
      <c r="J115" s="54">
        <f t="shared" si="32"/>
        <v>42.235010804181513</v>
      </c>
    </row>
    <row r="116" spans="1:10" ht="31.5" x14ac:dyDescent="0.25">
      <c r="A116" s="153" t="s">
        <v>95</v>
      </c>
      <c r="B116" s="55" t="s">
        <v>96</v>
      </c>
      <c r="C116" s="55"/>
      <c r="D116" s="55"/>
      <c r="E116" s="55"/>
      <c r="F116" s="55"/>
      <c r="G116" s="59" t="e">
        <f>G117+G138+#REF!+#REF!</f>
        <v>#REF!</v>
      </c>
      <c r="H116" s="137">
        <f>H117+H138+H144+H149</f>
        <v>45908.629000000001</v>
      </c>
      <c r="I116" s="137">
        <f t="shared" ref="I116" si="42">I117+I138+I144+I149</f>
        <v>34633.293770000004</v>
      </c>
      <c r="J116" s="137">
        <f>I116/H116*100</f>
        <v>75.439616743945905</v>
      </c>
    </row>
    <row r="117" spans="1:10" x14ac:dyDescent="0.2">
      <c r="A117" s="38" t="s">
        <v>97</v>
      </c>
      <c r="B117" s="52" t="s">
        <v>96</v>
      </c>
      <c r="C117" s="52" t="s">
        <v>98</v>
      </c>
      <c r="D117" s="52"/>
      <c r="E117" s="52"/>
      <c r="F117" s="52"/>
      <c r="G117" s="53" t="e">
        <f>G121+#REF!+#REF!+#REF!+G118</f>
        <v>#REF!</v>
      </c>
      <c r="H117" s="54">
        <f>H118+H121+H129+H133</f>
        <v>5348.74</v>
      </c>
      <c r="I117" s="54">
        <f t="shared" ref="I117" si="43">I118+I121+I129+I133</f>
        <v>3670.4082199999993</v>
      </c>
      <c r="J117" s="54">
        <f>I117/H117*100</f>
        <v>68.621922546244534</v>
      </c>
    </row>
    <row r="118" spans="1:10" ht="38.25" x14ac:dyDescent="0.2">
      <c r="A118" s="32" t="s">
        <v>99</v>
      </c>
      <c r="B118" s="52" t="s">
        <v>96</v>
      </c>
      <c r="C118" s="52" t="s">
        <v>98</v>
      </c>
      <c r="D118" s="52" t="s">
        <v>83</v>
      </c>
      <c r="E118" s="52"/>
      <c r="F118" s="52"/>
      <c r="G118" s="53" t="e">
        <f>#REF!</f>
        <v>#REF!</v>
      </c>
      <c r="H118" s="54">
        <f>H119</f>
        <v>1756.88</v>
      </c>
      <c r="I118" s="54">
        <f t="shared" ref="I118:I119" si="44">I119</f>
        <v>1105.57473</v>
      </c>
      <c r="J118" s="54">
        <f t="shared" ref="J118:J181" si="45">I118/H118*100</f>
        <v>62.928300737671329</v>
      </c>
    </row>
    <row r="119" spans="1:10" ht="38.25" x14ac:dyDescent="0.2">
      <c r="A119" s="43" t="s">
        <v>100</v>
      </c>
      <c r="B119" s="52" t="s">
        <v>96</v>
      </c>
      <c r="C119" s="52" t="s">
        <v>98</v>
      </c>
      <c r="D119" s="52" t="s">
        <v>83</v>
      </c>
      <c r="E119" s="52" t="s">
        <v>66</v>
      </c>
      <c r="F119" s="52"/>
      <c r="G119" s="53"/>
      <c r="H119" s="54">
        <f>H120</f>
        <v>1756.88</v>
      </c>
      <c r="I119" s="54">
        <f t="shared" si="44"/>
        <v>1105.57473</v>
      </c>
      <c r="J119" s="54">
        <f t="shared" si="45"/>
        <v>62.928300737671329</v>
      </c>
    </row>
    <row r="120" spans="1:10" ht="25.5" x14ac:dyDescent="0.2">
      <c r="A120" s="40" t="s">
        <v>69</v>
      </c>
      <c r="B120" s="52" t="s">
        <v>96</v>
      </c>
      <c r="C120" s="52" t="s">
        <v>98</v>
      </c>
      <c r="D120" s="52" t="s">
        <v>83</v>
      </c>
      <c r="E120" s="52" t="s">
        <v>68</v>
      </c>
      <c r="F120" s="52" t="s">
        <v>70</v>
      </c>
      <c r="G120" s="53"/>
      <c r="H120" s="54">
        <v>1756.88</v>
      </c>
      <c r="I120" s="54">
        <v>1105.57473</v>
      </c>
      <c r="J120" s="54">
        <f t="shared" si="45"/>
        <v>62.928300737671329</v>
      </c>
    </row>
    <row r="121" spans="1:10" ht="25.5" x14ac:dyDescent="0.2">
      <c r="A121" s="43" t="s">
        <v>101</v>
      </c>
      <c r="B121" s="52" t="s">
        <v>96</v>
      </c>
      <c r="C121" s="52" t="s">
        <v>98</v>
      </c>
      <c r="D121" s="52" t="s">
        <v>102</v>
      </c>
      <c r="E121" s="52"/>
      <c r="F121" s="52"/>
      <c r="G121" s="53" t="e">
        <f>G122</f>
        <v>#REF!</v>
      </c>
      <c r="H121" s="54">
        <f>H122</f>
        <v>3583.8599999999997</v>
      </c>
      <c r="I121" s="54">
        <f t="shared" ref="I121" si="46">I122</f>
        <v>2564.8334899999995</v>
      </c>
      <c r="J121" s="54">
        <f t="shared" si="45"/>
        <v>71.566229986662421</v>
      </c>
    </row>
    <row r="122" spans="1:10" ht="38.25" x14ac:dyDescent="0.2">
      <c r="A122" s="43" t="s">
        <v>100</v>
      </c>
      <c r="B122" s="52" t="s">
        <v>96</v>
      </c>
      <c r="C122" s="52" t="s">
        <v>98</v>
      </c>
      <c r="D122" s="52" t="s">
        <v>102</v>
      </c>
      <c r="E122" s="52" t="s">
        <v>66</v>
      </c>
      <c r="F122" s="52"/>
      <c r="G122" s="53" t="e">
        <f>#REF!+#REF!</f>
        <v>#REF!</v>
      </c>
      <c r="H122" s="54">
        <f>H123+H124+H125+H126+H127+H128</f>
        <v>3583.8599999999997</v>
      </c>
      <c r="I122" s="54">
        <f t="shared" ref="I122" si="47">I123+I124+I125+I126+I127+I128</f>
        <v>2564.8334899999995</v>
      </c>
      <c r="J122" s="54">
        <f t="shared" si="45"/>
        <v>71.566229986662421</v>
      </c>
    </row>
    <row r="123" spans="1:10" ht="25.5" x14ac:dyDescent="0.2">
      <c r="A123" s="40" t="s">
        <v>69</v>
      </c>
      <c r="B123" s="52" t="s">
        <v>96</v>
      </c>
      <c r="C123" s="52" t="s">
        <v>98</v>
      </c>
      <c r="D123" s="52" t="s">
        <v>102</v>
      </c>
      <c r="E123" s="52" t="s">
        <v>68</v>
      </c>
      <c r="F123" s="52" t="s">
        <v>70</v>
      </c>
      <c r="G123" s="53"/>
      <c r="H123" s="54">
        <v>2663.16</v>
      </c>
      <c r="I123" s="54">
        <v>2078.29252</v>
      </c>
      <c r="J123" s="54">
        <f t="shared" si="45"/>
        <v>78.038590246173726</v>
      </c>
    </row>
    <row r="124" spans="1:10" ht="25.5" x14ac:dyDescent="0.2">
      <c r="A124" s="39" t="s">
        <v>71</v>
      </c>
      <c r="B124" s="52" t="s">
        <v>96</v>
      </c>
      <c r="C124" s="52" t="s">
        <v>98</v>
      </c>
      <c r="D124" s="52" t="s">
        <v>102</v>
      </c>
      <c r="E124" s="52" t="s">
        <v>68</v>
      </c>
      <c r="F124" s="52" t="s">
        <v>72</v>
      </c>
      <c r="G124" s="53"/>
      <c r="H124" s="54">
        <v>55.4</v>
      </c>
      <c r="I124" s="54">
        <v>8.1</v>
      </c>
      <c r="J124" s="54">
        <f t="shared" si="45"/>
        <v>14.620938628158845</v>
      </c>
    </row>
    <row r="125" spans="1:10" ht="25.5" x14ac:dyDescent="0.2">
      <c r="A125" s="41" t="s">
        <v>75</v>
      </c>
      <c r="B125" s="52" t="s">
        <v>96</v>
      </c>
      <c r="C125" s="52" t="s">
        <v>98</v>
      </c>
      <c r="D125" s="52" t="s">
        <v>102</v>
      </c>
      <c r="E125" s="52" t="s">
        <v>68</v>
      </c>
      <c r="F125" s="52" t="s">
        <v>76</v>
      </c>
      <c r="G125" s="53"/>
      <c r="H125" s="54">
        <v>488.63600000000002</v>
      </c>
      <c r="I125" s="54">
        <v>386.65145000000001</v>
      </c>
      <c r="J125" s="54">
        <f t="shared" si="45"/>
        <v>79.128727723704344</v>
      </c>
    </row>
    <row r="126" spans="1:10" ht="25.5" x14ac:dyDescent="0.2">
      <c r="A126" s="39" t="s">
        <v>73</v>
      </c>
      <c r="B126" s="52" t="s">
        <v>96</v>
      </c>
      <c r="C126" s="52" t="s">
        <v>98</v>
      </c>
      <c r="D126" s="52" t="s">
        <v>102</v>
      </c>
      <c r="E126" s="52" t="s">
        <v>68</v>
      </c>
      <c r="F126" s="52" t="s">
        <v>74</v>
      </c>
      <c r="G126" s="53"/>
      <c r="H126" s="54">
        <v>360.25400000000002</v>
      </c>
      <c r="I126" s="54">
        <v>87.629300000000001</v>
      </c>
      <c r="J126" s="54">
        <f t="shared" si="45"/>
        <v>24.324310070117193</v>
      </c>
    </row>
    <row r="127" spans="1:10" ht="25.5" x14ac:dyDescent="0.2">
      <c r="A127" s="35" t="s">
        <v>77</v>
      </c>
      <c r="B127" s="52" t="s">
        <v>96</v>
      </c>
      <c r="C127" s="52" t="s">
        <v>98</v>
      </c>
      <c r="D127" s="52" t="s">
        <v>102</v>
      </c>
      <c r="E127" s="52" t="s">
        <v>68</v>
      </c>
      <c r="F127" s="52" t="s">
        <v>78</v>
      </c>
      <c r="G127" s="53"/>
      <c r="H127" s="54">
        <v>12.91</v>
      </c>
      <c r="I127" s="54">
        <v>1.502</v>
      </c>
      <c r="J127" s="54">
        <f t="shared" si="45"/>
        <v>11.634391944229279</v>
      </c>
    </row>
    <row r="128" spans="1:10" x14ac:dyDescent="0.2">
      <c r="A128" s="35" t="s">
        <v>79</v>
      </c>
      <c r="B128" s="52" t="s">
        <v>96</v>
      </c>
      <c r="C128" s="52" t="s">
        <v>98</v>
      </c>
      <c r="D128" s="52" t="s">
        <v>102</v>
      </c>
      <c r="E128" s="52" t="s">
        <v>68</v>
      </c>
      <c r="F128" s="52" t="s">
        <v>80</v>
      </c>
      <c r="G128" s="53"/>
      <c r="H128" s="54">
        <v>3.5</v>
      </c>
      <c r="I128" s="54">
        <v>2.65822</v>
      </c>
      <c r="J128" s="54">
        <f t="shared" si="45"/>
        <v>75.94914285714286</v>
      </c>
    </row>
    <row r="129" spans="1:10" hidden="1" x14ac:dyDescent="0.2">
      <c r="A129" s="43" t="s">
        <v>103</v>
      </c>
      <c r="B129" s="52" t="s">
        <v>96</v>
      </c>
      <c r="C129" s="52" t="s">
        <v>98</v>
      </c>
      <c r="D129" s="52" t="s">
        <v>104</v>
      </c>
      <c r="E129" s="52"/>
      <c r="F129" s="52"/>
      <c r="G129" s="53"/>
      <c r="H129" s="54">
        <f>H130</f>
        <v>0</v>
      </c>
      <c r="I129" s="54">
        <f>I130</f>
        <v>0</v>
      </c>
      <c r="J129" s="54" t="e">
        <f t="shared" si="45"/>
        <v>#DIV/0!</v>
      </c>
    </row>
    <row r="130" spans="1:10" hidden="1" x14ac:dyDescent="0.2">
      <c r="A130" s="43" t="s">
        <v>103</v>
      </c>
      <c r="B130" s="52" t="s">
        <v>96</v>
      </c>
      <c r="C130" s="52" t="s">
        <v>98</v>
      </c>
      <c r="D130" s="52" t="s">
        <v>104</v>
      </c>
      <c r="E130" s="52" t="s">
        <v>36</v>
      </c>
      <c r="F130" s="52"/>
      <c r="G130" s="53"/>
      <c r="H130" s="54">
        <f>H131</f>
        <v>0</v>
      </c>
      <c r="I130" s="54">
        <f>I131</f>
        <v>0</v>
      </c>
      <c r="J130" s="54" t="e">
        <f t="shared" si="45"/>
        <v>#DIV/0!</v>
      </c>
    </row>
    <row r="131" spans="1:10" hidden="1" x14ac:dyDescent="0.2">
      <c r="A131" s="43" t="s">
        <v>105</v>
      </c>
      <c r="B131" s="52" t="s">
        <v>96</v>
      </c>
      <c r="C131" s="52" t="s">
        <v>98</v>
      </c>
      <c r="D131" s="52" t="s">
        <v>104</v>
      </c>
      <c r="E131" s="52" t="s">
        <v>106</v>
      </c>
      <c r="F131" s="52"/>
      <c r="G131" s="53"/>
      <c r="H131" s="54">
        <f>H132</f>
        <v>0</v>
      </c>
      <c r="I131" s="54">
        <f t="shared" ref="I131" si="48">I132</f>
        <v>0</v>
      </c>
      <c r="J131" s="54" t="e">
        <f t="shared" si="45"/>
        <v>#DIV/0!</v>
      </c>
    </row>
    <row r="132" spans="1:10" hidden="1" x14ac:dyDescent="0.2">
      <c r="A132" s="43" t="s">
        <v>107</v>
      </c>
      <c r="B132" s="52" t="s">
        <v>96</v>
      </c>
      <c r="C132" s="52" t="s">
        <v>98</v>
      </c>
      <c r="D132" s="52" t="s">
        <v>104</v>
      </c>
      <c r="E132" s="52" t="s">
        <v>106</v>
      </c>
      <c r="F132" s="52" t="s">
        <v>108</v>
      </c>
      <c r="G132" s="53"/>
      <c r="H132" s="54">
        <v>0</v>
      </c>
      <c r="I132" s="54">
        <v>0</v>
      </c>
      <c r="J132" s="54" t="e">
        <f t="shared" si="45"/>
        <v>#DIV/0!</v>
      </c>
    </row>
    <row r="133" spans="1:10" x14ac:dyDescent="0.2">
      <c r="A133" s="35" t="s">
        <v>109</v>
      </c>
      <c r="B133" s="58" t="s">
        <v>96</v>
      </c>
      <c r="C133" s="58" t="s">
        <v>98</v>
      </c>
      <c r="D133" s="58" t="s">
        <v>110</v>
      </c>
      <c r="E133" s="52"/>
      <c r="F133" s="52"/>
      <c r="G133" s="53"/>
      <c r="H133" s="54">
        <f>H134</f>
        <v>8</v>
      </c>
      <c r="I133" s="54">
        <f t="shared" ref="I133" si="49">I134</f>
        <v>0</v>
      </c>
      <c r="J133" s="54">
        <f t="shared" si="45"/>
        <v>0</v>
      </c>
    </row>
    <row r="134" spans="1:10" ht="25.5" x14ac:dyDescent="0.2">
      <c r="A134" s="48" t="s">
        <v>111</v>
      </c>
      <c r="B134" s="58" t="s">
        <v>96</v>
      </c>
      <c r="C134" s="58" t="s">
        <v>98</v>
      </c>
      <c r="D134" s="58" t="s">
        <v>110</v>
      </c>
      <c r="E134" s="52" t="s">
        <v>112</v>
      </c>
      <c r="F134" s="52"/>
      <c r="G134" s="53"/>
      <c r="H134" s="54">
        <f>H135</f>
        <v>8</v>
      </c>
      <c r="I134" s="54">
        <f t="shared" ref="I134:I136" si="50">I135</f>
        <v>0</v>
      </c>
      <c r="J134" s="54">
        <f t="shared" si="45"/>
        <v>0</v>
      </c>
    </row>
    <row r="135" spans="1:10" ht="38.25" x14ac:dyDescent="0.2">
      <c r="A135" s="48" t="s">
        <v>113</v>
      </c>
      <c r="B135" s="58" t="s">
        <v>96</v>
      </c>
      <c r="C135" s="58" t="s">
        <v>98</v>
      </c>
      <c r="D135" s="58" t="s">
        <v>110</v>
      </c>
      <c r="E135" s="52" t="s">
        <v>114</v>
      </c>
      <c r="F135" s="52"/>
      <c r="G135" s="53"/>
      <c r="H135" s="54">
        <f>H136</f>
        <v>8</v>
      </c>
      <c r="I135" s="54">
        <f t="shared" si="50"/>
        <v>0</v>
      </c>
      <c r="J135" s="54">
        <f t="shared" si="45"/>
        <v>0</v>
      </c>
    </row>
    <row r="136" spans="1:10" ht="63.75" x14ac:dyDescent="0.2">
      <c r="A136" s="48" t="s">
        <v>115</v>
      </c>
      <c r="B136" s="58" t="s">
        <v>96</v>
      </c>
      <c r="C136" s="58" t="s">
        <v>98</v>
      </c>
      <c r="D136" s="58" t="s">
        <v>110</v>
      </c>
      <c r="E136" s="52" t="s">
        <v>116</v>
      </c>
      <c r="F136" s="52"/>
      <c r="G136" s="53"/>
      <c r="H136" s="54">
        <f>H137</f>
        <v>8</v>
      </c>
      <c r="I136" s="54">
        <f t="shared" si="50"/>
        <v>0</v>
      </c>
      <c r="J136" s="54">
        <f t="shared" si="45"/>
        <v>0</v>
      </c>
    </row>
    <row r="137" spans="1:10" ht="25.5" x14ac:dyDescent="0.2">
      <c r="A137" s="39" t="s">
        <v>73</v>
      </c>
      <c r="B137" s="58" t="s">
        <v>96</v>
      </c>
      <c r="C137" s="58" t="s">
        <v>98</v>
      </c>
      <c r="D137" s="58" t="s">
        <v>110</v>
      </c>
      <c r="E137" s="52" t="s">
        <v>116</v>
      </c>
      <c r="F137" s="52" t="s">
        <v>74</v>
      </c>
      <c r="G137" s="53"/>
      <c r="H137" s="54">
        <v>8</v>
      </c>
      <c r="I137" s="54"/>
      <c r="J137" s="54">
        <f t="shared" si="45"/>
        <v>0</v>
      </c>
    </row>
    <row r="138" spans="1:10" s="10" customFormat="1" x14ac:dyDescent="0.2">
      <c r="A138" s="32" t="s">
        <v>130</v>
      </c>
      <c r="B138" s="52" t="s">
        <v>96</v>
      </c>
      <c r="C138" s="52" t="s">
        <v>83</v>
      </c>
      <c r="D138" s="52"/>
      <c r="E138" s="52"/>
      <c r="F138" s="52"/>
      <c r="G138" s="53" t="e">
        <f>#REF!+G139</f>
        <v>#REF!</v>
      </c>
      <c r="H138" s="54">
        <f>H139</f>
        <v>48</v>
      </c>
      <c r="I138" s="54">
        <f t="shared" ref="I138:I139" si="51">I139</f>
        <v>48</v>
      </c>
      <c r="J138" s="54">
        <f t="shared" si="45"/>
        <v>100</v>
      </c>
    </row>
    <row r="139" spans="1:10" x14ac:dyDescent="0.2">
      <c r="A139" s="43" t="s">
        <v>131</v>
      </c>
      <c r="B139" s="52" t="s">
        <v>96</v>
      </c>
      <c r="C139" s="52" t="s">
        <v>83</v>
      </c>
      <c r="D139" s="52" t="s">
        <v>132</v>
      </c>
      <c r="E139" s="52"/>
      <c r="F139" s="52"/>
      <c r="G139" s="53" t="e">
        <f>#REF!</f>
        <v>#REF!</v>
      </c>
      <c r="H139" s="54">
        <f>H140</f>
        <v>48</v>
      </c>
      <c r="I139" s="54">
        <f t="shared" si="51"/>
        <v>48</v>
      </c>
      <c r="J139" s="54">
        <f t="shared" si="45"/>
        <v>100</v>
      </c>
    </row>
    <row r="140" spans="1:10" x14ac:dyDescent="0.2">
      <c r="A140" s="39" t="s">
        <v>342</v>
      </c>
      <c r="B140" s="52" t="s">
        <v>96</v>
      </c>
      <c r="C140" s="52" t="s">
        <v>83</v>
      </c>
      <c r="D140" s="52" t="s">
        <v>132</v>
      </c>
      <c r="E140" s="52" t="s">
        <v>54</v>
      </c>
      <c r="F140" s="52"/>
      <c r="G140" s="53"/>
      <c r="H140" s="54">
        <f>H141</f>
        <v>48</v>
      </c>
      <c r="I140" s="54">
        <f t="shared" ref="I140" si="52">I141</f>
        <v>48</v>
      </c>
      <c r="J140" s="54">
        <f t="shared" si="45"/>
        <v>100</v>
      </c>
    </row>
    <row r="141" spans="1:10" ht="25.5" x14ac:dyDescent="0.2">
      <c r="A141" s="91" t="s">
        <v>402</v>
      </c>
      <c r="B141" s="52" t="s">
        <v>96</v>
      </c>
      <c r="C141" s="52" t="s">
        <v>83</v>
      </c>
      <c r="D141" s="52" t="s">
        <v>132</v>
      </c>
      <c r="E141" s="52" t="s">
        <v>403</v>
      </c>
      <c r="F141" s="52"/>
      <c r="G141" s="53"/>
      <c r="H141" s="54">
        <f>H142+H143</f>
        <v>48</v>
      </c>
      <c r="I141" s="54">
        <f t="shared" ref="I141" si="53">I142+I143</f>
        <v>48</v>
      </c>
      <c r="J141" s="54">
        <f t="shared" si="45"/>
        <v>100</v>
      </c>
    </row>
    <row r="142" spans="1:10" ht="25.5" x14ac:dyDescent="0.2">
      <c r="A142" s="39" t="s">
        <v>73</v>
      </c>
      <c r="B142" s="52" t="s">
        <v>96</v>
      </c>
      <c r="C142" s="52" t="s">
        <v>83</v>
      </c>
      <c r="D142" s="52" t="s">
        <v>132</v>
      </c>
      <c r="E142" s="52" t="s">
        <v>403</v>
      </c>
      <c r="F142" s="52" t="s">
        <v>74</v>
      </c>
      <c r="G142" s="53"/>
      <c r="H142" s="54">
        <v>48</v>
      </c>
      <c r="I142" s="54">
        <v>48</v>
      </c>
      <c r="J142" s="54">
        <f t="shared" si="45"/>
        <v>100</v>
      </c>
    </row>
    <row r="143" spans="1:10" ht="38.25" hidden="1" x14ac:dyDescent="0.2">
      <c r="A143" s="35" t="s">
        <v>133</v>
      </c>
      <c r="B143" s="52" t="s">
        <v>96</v>
      </c>
      <c r="C143" s="52" t="s">
        <v>83</v>
      </c>
      <c r="D143" s="52" t="s">
        <v>132</v>
      </c>
      <c r="E143" s="52" t="s">
        <v>403</v>
      </c>
      <c r="F143" s="52" t="s">
        <v>134</v>
      </c>
      <c r="G143" s="53"/>
      <c r="H143" s="54">
        <v>0</v>
      </c>
      <c r="I143" s="54"/>
      <c r="J143" s="54" t="e">
        <f t="shared" si="45"/>
        <v>#DIV/0!</v>
      </c>
    </row>
    <row r="144" spans="1:10" x14ac:dyDescent="0.2">
      <c r="A144" s="43" t="s">
        <v>135</v>
      </c>
      <c r="B144" s="52" t="s">
        <v>96</v>
      </c>
      <c r="C144" s="52" t="s">
        <v>110</v>
      </c>
      <c r="D144" s="52"/>
      <c r="E144" s="52"/>
      <c r="F144" s="52"/>
      <c r="G144" s="53" t="e">
        <f>#REF!</f>
        <v>#REF!</v>
      </c>
      <c r="H144" s="54">
        <f>H146</f>
        <v>200</v>
      </c>
      <c r="I144" s="54">
        <f>I146</f>
        <v>6.0445500000000001</v>
      </c>
      <c r="J144" s="54">
        <f t="shared" si="45"/>
        <v>3.022275</v>
      </c>
    </row>
    <row r="145" spans="1:10" ht="25.5" x14ac:dyDescent="0.2">
      <c r="A145" s="43" t="s">
        <v>136</v>
      </c>
      <c r="B145" s="52" t="s">
        <v>96</v>
      </c>
      <c r="C145" s="52" t="s">
        <v>110</v>
      </c>
      <c r="D145" s="52" t="s">
        <v>98</v>
      </c>
      <c r="E145" s="52"/>
      <c r="F145" s="52"/>
      <c r="G145" s="53"/>
      <c r="H145" s="54">
        <f>H146</f>
        <v>200</v>
      </c>
      <c r="I145" s="54">
        <f>I146</f>
        <v>6.0445500000000001</v>
      </c>
      <c r="J145" s="54">
        <f t="shared" si="45"/>
        <v>3.022275</v>
      </c>
    </row>
    <row r="146" spans="1:10" x14ac:dyDescent="0.2">
      <c r="A146" s="43" t="s">
        <v>137</v>
      </c>
      <c r="B146" s="52" t="s">
        <v>96</v>
      </c>
      <c r="C146" s="52" t="s">
        <v>110</v>
      </c>
      <c r="D146" s="52" t="s">
        <v>98</v>
      </c>
      <c r="E146" s="52" t="s">
        <v>138</v>
      </c>
      <c r="F146" s="52"/>
      <c r="G146" s="53" t="e">
        <f>#REF!</f>
        <v>#REF!</v>
      </c>
      <c r="H146" s="54">
        <f>H147</f>
        <v>200</v>
      </c>
      <c r="I146" s="54">
        <f>I147</f>
        <v>6.0445500000000001</v>
      </c>
      <c r="J146" s="54">
        <f t="shared" si="45"/>
        <v>3.022275</v>
      </c>
    </row>
    <row r="147" spans="1:10" x14ac:dyDescent="0.2">
      <c r="A147" s="43" t="s">
        <v>139</v>
      </c>
      <c r="B147" s="52" t="s">
        <v>96</v>
      </c>
      <c r="C147" s="52" t="s">
        <v>110</v>
      </c>
      <c r="D147" s="52" t="s">
        <v>98</v>
      </c>
      <c r="E147" s="52" t="s">
        <v>140</v>
      </c>
      <c r="F147" s="52"/>
      <c r="G147" s="53"/>
      <c r="H147" s="54">
        <f>H148</f>
        <v>200</v>
      </c>
      <c r="I147" s="54">
        <f t="shared" ref="I147" si="54">I148</f>
        <v>6.0445500000000001</v>
      </c>
      <c r="J147" s="54">
        <f t="shared" si="45"/>
        <v>3.022275</v>
      </c>
    </row>
    <row r="148" spans="1:10" ht="25.5" x14ac:dyDescent="0.2">
      <c r="A148" s="35" t="s">
        <v>141</v>
      </c>
      <c r="B148" s="52" t="s">
        <v>96</v>
      </c>
      <c r="C148" s="52" t="s">
        <v>110</v>
      </c>
      <c r="D148" s="52" t="s">
        <v>98</v>
      </c>
      <c r="E148" s="52" t="s">
        <v>140</v>
      </c>
      <c r="F148" s="52" t="s">
        <v>142</v>
      </c>
      <c r="G148" s="53"/>
      <c r="H148" s="54">
        <v>200</v>
      </c>
      <c r="I148" s="54">
        <v>6.0445500000000001</v>
      </c>
      <c r="J148" s="54">
        <f t="shared" si="45"/>
        <v>3.022275</v>
      </c>
    </row>
    <row r="149" spans="1:10" x14ac:dyDescent="0.2">
      <c r="A149" s="35" t="s">
        <v>339</v>
      </c>
      <c r="B149" s="52" t="s">
        <v>96</v>
      </c>
      <c r="C149" s="52"/>
      <c r="D149" s="52"/>
      <c r="E149" s="52"/>
      <c r="F149" s="52"/>
      <c r="G149" s="53"/>
      <c r="H149" s="54">
        <f>H150+H184+H156+H180+H165+H176</f>
        <v>40311.889000000003</v>
      </c>
      <c r="I149" s="54">
        <f t="shared" ref="I149" si="55">I150+I184+I156+I180+I165+I176</f>
        <v>30908.841000000004</v>
      </c>
      <c r="J149" s="54">
        <f t="shared" si="45"/>
        <v>76.674256073685868</v>
      </c>
    </row>
    <row r="150" spans="1:10" x14ac:dyDescent="0.2">
      <c r="A150" s="43" t="s">
        <v>118</v>
      </c>
      <c r="B150" s="52" t="s">
        <v>96</v>
      </c>
      <c r="C150" s="52" t="s">
        <v>34</v>
      </c>
      <c r="D150" s="52" t="s">
        <v>119</v>
      </c>
      <c r="E150" s="52"/>
      <c r="F150" s="52"/>
      <c r="G150" s="53">
        <f>G151</f>
        <v>0</v>
      </c>
      <c r="H150" s="54">
        <f>H151</f>
        <v>504.4</v>
      </c>
      <c r="I150" s="54">
        <f t="shared" ref="I150:I154" si="56">I151</f>
        <v>504.4</v>
      </c>
      <c r="J150" s="54">
        <f t="shared" si="45"/>
        <v>100</v>
      </c>
    </row>
    <row r="151" spans="1:10" x14ac:dyDescent="0.2">
      <c r="A151" s="38" t="s">
        <v>120</v>
      </c>
      <c r="B151" s="52" t="s">
        <v>96</v>
      </c>
      <c r="C151" s="52" t="s">
        <v>34</v>
      </c>
      <c r="D151" s="52" t="s">
        <v>121</v>
      </c>
      <c r="E151" s="52"/>
      <c r="F151" s="52"/>
      <c r="G151" s="53">
        <f>G184</f>
        <v>0</v>
      </c>
      <c r="H151" s="54">
        <f>H152</f>
        <v>504.4</v>
      </c>
      <c r="I151" s="54">
        <f t="shared" si="56"/>
        <v>504.4</v>
      </c>
      <c r="J151" s="54">
        <f t="shared" si="45"/>
        <v>100</v>
      </c>
    </row>
    <row r="152" spans="1:10" ht="25.5" x14ac:dyDescent="0.2">
      <c r="A152" s="48" t="s">
        <v>122</v>
      </c>
      <c r="B152" s="52" t="s">
        <v>96</v>
      </c>
      <c r="C152" s="52" t="s">
        <v>34</v>
      </c>
      <c r="D152" s="52" t="s">
        <v>121</v>
      </c>
      <c r="E152" s="52" t="s">
        <v>123</v>
      </c>
      <c r="F152" s="52"/>
      <c r="G152" s="53"/>
      <c r="H152" s="54">
        <f>H153</f>
        <v>504.4</v>
      </c>
      <c r="I152" s="54">
        <f t="shared" si="56"/>
        <v>504.4</v>
      </c>
      <c r="J152" s="54">
        <f t="shared" si="45"/>
        <v>100</v>
      </c>
    </row>
    <row r="153" spans="1:10" ht="51" x14ac:dyDescent="0.2">
      <c r="A153" s="48" t="s">
        <v>124</v>
      </c>
      <c r="B153" s="52" t="s">
        <v>96</v>
      </c>
      <c r="C153" s="52" t="s">
        <v>34</v>
      </c>
      <c r="D153" s="52" t="s">
        <v>121</v>
      </c>
      <c r="E153" s="52" t="s">
        <v>125</v>
      </c>
      <c r="F153" s="52"/>
      <c r="G153" s="53"/>
      <c r="H153" s="54">
        <f>H154</f>
        <v>504.4</v>
      </c>
      <c r="I153" s="54">
        <f t="shared" si="56"/>
        <v>504.4</v>
      </c>
      <c r="J153" s="54">
        <f t="shared" si="45"/>
        <v>100</v>
      </c>
    </row>
    <row r="154" spans="1:10" ht="89.25" x14ac:dyDescent="0.2">
      <c r="A154" s="92" t="s">
        <v>126</v>
      </c>
      <c r="B154" s="52" t="s">
        <v>96</v>
      </c>
      <c r="C154" s="52" t="s">
        <v>34</v>
      </c>
      <c r="D154" s="52" t="s">
        <v>121</v>
      </c>
      <c r="E154" s="52" t="s">
        <v>127</v>
      </c>
      <c r="F154" s="52"/>
      <c r="G154" s="53"/>
      <c r="H154" s="54">
        <f>H155</f>
        <v>504.4</v>
      </c>
      <c r="I154" s="54">
        <f t="shared" si="56"/>
        <v>504.4</v>
      </c>
      <c r="J154" s="54">
        <f t="shared" si="45"/>
        <v>100</v>
      </c>
    </row>
    <row r="155" spans="1:10" x14ac:dyDescent="0.2">
      <c r="A155" s="44" t="s">
        <v>128</v>
      </c>
      <c r="B155" s="52" t="s">
        <v>96</v>
      </c>
      <c r="C155" s="52" t="s">
        <v>34</v>
      </c>
      <c r="D155" s="52" t="s">
        <v>121</v>
      </c>
      <c r="E155" s="52" t="s">
        <v>127</v>
      </c>
      <c r="F155" s="52" t="s">
        <v>129</v>
      </c>
      <c r="G155" s="53"/>
      <c r="H155" s="54">
        <v>504.4</v>
      </c>
      <c r="I155" s="54">
        <v>504.4</v>
      </c>
      <c r="J155" s="54">
        <f t="shared" si="45"/>
        <v>100</v>
      </c>
    </row>
    <row r="156" spans="1:10" x14ac:dyDescent="0.2">
      <c r="A156" s="44" t="s">
        <v>130</v>
      </c>
      <c r="B156" s="52" t="s">
        <v>96</v>
      </c>
      <c r="C156" s="52" t="s">
        <v>83</v>
      </c>
      <c r="D156" s="52" t="s">
        <v>119</v>
      </c>
      <c r="E156" s="52"/>
      <c r="F156" s="52"/>
      <c r="G156" s="53"/>
      <c r="H156" s="54">
        <f>H157+H162</f>
        <v>2938.5</v>
      </c>
      <c r="I156" s="54">
        <f t="shared" ref="I156" si="57">I157+I162</f>
        <v>2938.5</v>
      </c>
      <c r="J156" s="54">
        <f t="shared" si="45"/>
        <v>100</v>
      </c>
    </row>
    <row r="157" spans="1:10" x14ac:dyDescent="0.2">
      <c r="A157" s="44" t="s">
        <v>447</v>
      </c>
      <c r="B157" s="52" t="s">
        <v>96</v>
      </c>
      <c r="C157" s="52" t="s">
        <v>83</v>
      </c>
      <c r="D157" s="52" t="s">
        <v>14</v>
      </c>
      <c r="E157" s="52"/>
      <c r="F157" s="52"/>
      <c r="G157" s="53"/>
      <c r="H157" s="54">
        <f>H160+H158</f>
        <v>2272.2440000000001</v>
      </c>
      <c r="I157" s="54">
        <f t="shared" ref="I157" si="58">I160+I158</f>
        <v>2272.2440000000001</v>
      </c>
      <c r="J157" s="54">
        <f t="shared" si="45"/>
        <v>100</v>
      </c>
    </row>
    <row r="158" spans="1:10" ht="76.5" hidden="1" x14ac:dyDescent="0.2">
      <c r="A158" s="44" t="s">
        <v>492</v>
      </c>
      <c r="B158" s="52" t="s">
        <v>96</v>
      </c>
      <c r="C158" s="52" t="s">
        <v>83</v>
      </c>
      <c r="D158" s="52" t="s">
        <v>14</v>
      </c>
      <c r="E158" s="52" t="s">
        <v>491</v>
      </c>
      <c r="F158" s="52"/>
      <c r="G158" s="53"/>
      <c r="H158" s="54">
        <f>H159</f>
        <v>0</v>
      </c>
      <c r="I158" s="54">
        <f t="shared" ref="I158" si="59">I159</f>
        <v>0</v>
      </c>
      <c r="J158" s="54" t="e">
        <f t="shared" si="45"/>
        <v>#DIV/0!</v>
      </c>
    </row>
    <row r="159" spans="1:10" hidden="1" x14ac:dyDescent="0.2">
      <c r="A159" s="35" t="s">
        <v>435</v>
      </c>
      <c r="B159" s="52" t="s">
        <v>96</v>
      </c>
      <c r="C159" s="52" t="s">
        <v>83</v>
      </c>
      <c r="D159" s="52" t="s">
        <v>14</v>
      </c>
      <c r="E159" s="52" t="s">
        <v>491</v>
      </c>
      <c r="F159" s="52" t="s">
        <v>433</v>
      </c>
      <c r="G159" s="53"/>
      <c r="H159" s="54"/>
      <c r="I159" s="54"/>
      <c r="J159" s="54" t="e">
        <f t="shared" si="45"/>
        <v>#DIV/0!</v>
      </c>
    </row>
    <row r="160" spans="1:10" ht="38.25" x14ac:dyDescent="0.2">
      <c r="A160" s="35" t="s">
        <v>434</v>
      </c>
      <c r="B160" s="52" t="s">
        <v>96</v>
      </c>
      <c r="C160" s="52" t="s">
        <v>83</v>
      </c>
      <c r="D160" s="52" t="s">
        <v>14</v>
      </c>
      <c r="E160" s="52" t="s">
        <v>432</v>
      </c>
      <c r="F160" s="52"/>
      <c r="G160" s="53"/>
      <c r="H160" s="54">
        <f>H161</f>
        <v>2272.2440000000001</v>
      </c>
      <c r="I160" s="54">
        <f t="shared" ref="I160" si="60">I161</f>
        <v>2272.2440000000001</v>
      </c>
      <c r="J160" s="54">
        <f t="shared" si="45"/>
        <v>100</v>
      </c>
    </row>
    <row r="161" spans="1:10" x14ac:dyDescent="0.2">
      <c r="A161" s="35" t="s">
        <v>435</v>
      </c>
      <c r="B161" s="52" t="s">
        <v>96</v>
      </c>
      <c r="C161" s="52" t="s">
        <v>83</v>
      </c>
      <c r="D161" s="52" t="s">
        <v>14</v>
      </c>
      <c r="E161" s="52" t="s">
        <v>432</v>
      </c>
      <c r="F161" s="52" t="s">
        <v>433</v>
      </c>
      <c r="G161" s="53"/>
      <c r="H161" s="54">
        <v>2272.2440000000001</v>
      </c>
      <c r="I161" s="54">
        <v>2272.2440000000001</v>
      </c>
      <c r="J161" s="54">
        <f t="shared" si="45"/>
        <v>100</v>
      </c>
    </row>
    <row r="162" spans="1:10" x14ac:dyDescent="0.2">
      <c r="A162" s="134" t="s">
        <v>131</v>
      </c>
      <c r="B162" s="52" t="s">
        <v>96</v>
      </c>
      <c r="C162" s="52" t="s">
        <v>83</v>
      </c>
      <c r="D162" s="52" t="s">
        <v>132</v>
      </c>
      <c r="E162" s="52"/>
      <c r="F162" s="52"/>
      <c r="G162" s="53"/>
      <c r="H162" s="54">
        <f>H163</f>
        <v>666.25599999999997</v>
      </c>
      <c r="I162" s="54">
        <f t="shared" ref="I162:I163" si="61">I163</f>
        <v>666.25599999999997</v>
      </c>
      <c r="J162" s="54">
        <f t="shared" si="45"/>
        <v>100</v>
      </c>
    </row>
    <row r="163" spans="1:10" ht="38.25" x14ac:dyDescent="0.2">
      <c r="A163" s="35" t="s">
        <v>434</v>
      </c>
      <c r="B163" s="52" t="s">
        <v>96</v>
      </c>
      <c r="C163" s="52" t="s">
        <v>83</v>
      </c>
      <c r="D163" s="52" t="s">
        <v>132</v>
      </c>
      <c r="E163" s="52" t="s">
        <v>432</v>
      </c>
      <c r="F163" s="52"/>
      <c r="G163" s="53"/>
      <c r="H163" s="54">
        <f>H164</f>
        <v>666.25599999999997</v>
      </c>
      <c r="I163" s="54">
        <f t="shared" si="61"/>
        <v>666.25599999999997</v>
      </c>
      <c r="J163" s="54">
        <f t="shared" si="45"/>
        <v>100</v>
      </c>
    </row>
    <row r="164" spans="1:10" x14ac:dyDescent="0.2">
      <c r="A164" s="35" t="s">
        <v>435</v>
      </c>
      <c r="B164" s="52" t="s">
        <v>96</v>
      </c>
      <c r="C164" s="52" t="s">
        <v>83</v>
      </c>
      <c r="D164" s="52" t="s">
        <v>132</v>
      </c>
      <c r="E164" s="52" t="s">
        <v>432</v>
      </c>
      <c r="F164" s="52" t="s">
        <v>433</v>
      </c>
      <c r="G164" s="53"/>
      <c r="H164" s="54">
        <v>666.25599999999997</v>
      </c>
      <c r="I164" s="54">
        <f>666.256</f>
        <v>666.25599999999997</v>
      </c>
      <c r="J164" s="54">
        <f t="shared" si="45"/>
        <v>100</v>
      </c>
    </row>
    <row r="165" spans="1:10" x14ac:dyDescent="0.2">
      <c r="A165" s="35" t="s">
        <v>197</v>
      </c>
      <c r="B165" s="52" t="s">
        <v>96</v>
      </c>
      <c r="C165" s="52" t="s">
        <v>56</v>
      </c>
      <c r="D165" s="52"/>
      <c r="E165" s="52"/>
      <c r="F165" s="52"/>
      <c r="G165" s="53"/>
      <c r="H165" s="54">
        <f>H173+H166</f>
        <v>1081.08</v>
      </c>
      <c r="I165" s="54">
        <f t="shared" ref="I165" si="62">I173+I166</f>
        <v>766.07999999999993</v>
      </c>
      <c r="J165" s="54">
        <f t="shared" si="45"/>
        <v>70.862470862470857</v>
      </c>
    </row>
    <row r="166" spans="1:10" x14ac:dyDescent="0.2">
      <c r="A166" s="35" t="s">
        <v>198</v>
      </c>
      <c r="B166" s="52" t="s">
        <v>96</v>
      </c>
      <c r="C166" s="52" t="s">
        <v>56</v>
      </c>
      <c r="D166" s="52" t="s">
        <v>34</v>
      </c>
      <c r="E166" s="52"/>
      <c r="F166" s="52"/>
      <c r="G166" s="53"/>
      <c r="H166" s="54">
        <f>H171+H167</f>
        <v>811.07999999999993</v>
      </c>
      <c r="I166" s="54">
        <f>I171+I167</f>
        <v>496.08</v>
      </c>
      <c r="J166" s="54">
        <f t="shared" si="45"/>
        <v>61.162893919218817</v>
      </c>
    </row>
    <row r="167" spans="1:10" ht="25.5" x14ac:dyDescent="0.2">
      <c r="A167" s="48" t="s">
        <v>164</v>
      </c>
      <c r="B167" s="52" t="s">
        <v>96</v>
      </c>
      <c r="C167" s="52" t="s">
        <v>56</v>
      </c>
      <c r="D167" s="52" t="s">
        <v>34</v>
      </c>
      <c r="E167" s="52" t="s">
        <v>167</v>
      </c>
      <c r="F167" s="52"/>
      <c r="G167" s="53"/>
      <c r="H167" s="54">
        <f>H168</f>
        <v>496.08</v>
      </c>
      <c r="I167" s="54">
        <f t="shared" ref="I167:I169" si="63">I168</f>
        <v>496.08</v>
      </c>
      <c r="J167" s="54">
        <f t="shared" si="45"/>
        <v>100</v>
      </c>
    </row>
    <row r="168" spans="1:10" ht="38.25" x14ac:dyDescent="0.2">
      <c r="A168" s="48" t="s">
        <v>166</v>
      </c>
      <c r="B168" s="52" t="s">
        <v>96</v>
      </c>
      <c r="C168" s="52" t="s">
        <v>56</v>
      </c>
      <c r="D168" s="52" t="s">
        <v>34</v>
      </c>
      <c r="E168" s="52" t="s">
        <v>470</v>
      </c>
      <c r="F168" s="52"/>
      <c r="G168" s="53"/>
      <c r="H168" s="54">
        <f>H169</f>
        <v>496.08</v>
      </c>
      <c r="I168" s="54">
        <f t="shared" si="63"/>
        <v>496.08</v>
      </c>
      <c r="J168" s="54">
        <f t="shared" si="45"/>
        <v>100</v>
      </c>
    </row>
    <row r="169" spans="1:10" ht="89.25" x14ac:dyDescent="0.2">
      <c r="A169" s="84" t="s">
        <v>471</v>
      </c>
      <c r="B169" s="52" t="s">
        <v>96</v>
      </c>
      <c r="C169" s="52" t="s">
        <v>56</v>
      </c>
      <c r="D169" s="52" t="s">
        <v>34</v>
      </c>
      <c r="E169" s="52" t="s">
        <v>470</v>
      </c>
      <c r="F169" s="52"/>
      <c r="G169" s="53"/>
      <c r="H169" s="54">
        <f>H170</f>
        <v>496.08</v>
      </c>
      <c r="I169" s="54">
        <f t="shared" si="63"/>
        <v>496.08</v>
      </c>
      <c r="J169" s="54">
        <f t="shared" si="45"/>
        <v>100</v>
      </c>
    </row>
    <row r="170" spans="1:10" x14ac:dyDescent="0.2">
      <c r="A170" s="35" t="s">
        <v>435</v>
      </c>
      <c r="B170" s="52" t="s">
        <v>96</v>
      </c>
      <c r="C170" s="52" t="s">
        <v>56</v>
      </c>
      <c r="D170" s="52" t="s">
        <v>34</v>
      </c>
      <c r="E170" s="52" t="s">
        <v>470</v>
      </c>
      <c r="F170" s="52" t="s">
        <v>433</v>
      </c>
      <c r="G170" s="53"/>
      <c r="H170" s="54">
        <v>496.08</v>
      </c>
      <c r="I170" s="54">
        <v>496.08</v>
      </c>
      <c r="J170" s="54">
        <f t="shared" si="45"/>
        <v>100</v>
      </c>
    </row>
    <row r="171" spans="1:10" ht="38.25" x14ac:dyDescent="0.2">
      <c r="A171" s="35" t="s">
        <v>434</v>
      </c>
      <c r="B171" s="52" t="s">
        <v>96</v>
      </c>
      <c r="C171" s="52" t="s">
        <v>56</v>
      </c>
      <c r="D171" s="52" t="s">
        <v>34</v>
      </c>
      <c r="E171" s="52" t="s">
        <v>432</v>
      </c>
      <c r="F171" s="52"/>
      <c r="G171" s="53"/>
      <c r="H171" s="54">
        <f>H172</f>
        <v>315</v>
      </c>
      <c r="I171" s="54">
        <f t="shared" ref="I171" si="64">I172</f>
        <v>0</v>
      </c>
      <c r="J171" s="54">
        <f t="shared" si="45"/>
        <v>0</v>
      </c>
    </row>
    <row r="172" spans="1:10" x14ac:dyDescent="0.2">
      <c r="A172" s="35" t="s">
        <v>435</v>
      </c>
      <c r="B172" s="52" t="s">
        <v>96</v>
      </c>
      <c r="C172" s="52" t="s">
        <v>56</v>
      </c>
      <c r="D172" s="52" t="s">
        <v>34</v>
      </c>
      <c r="E172" s="52" t="s">
        <v>432</v>
      </c>
      <c r="F172" s="52" t="s">
        <v>433</v>
      </c>
      <c r="G172" s="53"/>
      <c r="H172" s="54">
        <v>315</v>
      </c>
      <c r="I172" s="54">
        <v>0</v>
      </c>
      <c r="J172" s="54">
        <f t="shared" si="45"/>
        <v>0</v>
      </c>
    </row>
    <row r="173" spans="1:10" x14ac:dyDescent="0.2">
      <c r="A173" s="35" t="s">
        <v>306</v>
      </c>
      <c r="B173" s="52" t="s">
        <v>96</v>
      </c>
      <c r="C173" s="52" t="s">
        <v>56</v>
      </c>
      <c r="D173" s="52" t="s">
        <v>121</v>
      </c>
      <c r="E173" s="52"/>
      <c r="F173" s="52"/>
      <c r="G173" s="53"/>
      <c r="H173" s="54">
        <f>H174</f>
        <v>270</v>
      </c>
      <c r="I173" s="54">
        <f t="shared" ref="I173" si="65">I174</f>
        <v>270</v>
      </c>
      <c r="J173" s="54">
        <f t="shared" si="45"/>
        <v>100</v>
      </c>
    </row>
    <row r="174" spans="1:10" ht="38.25" x14ac:dyDescent="0.2">
      <c r="A174" s="35" t="s">
        <v>434</v>
      </c>
      <c r="B174" s="52" t="s">
        <v>96</v>
      </c>
      <c r="C174" s="52" t="s">
        <v>56</v>
      </c>
      <c r="D174" s="52" t="s">
        <v>121</v>
      </c>
      <c r="E174" s="52" t="s">
        <v>432</v>
      </c>
      <c r="F174" s="52"/>
      <c r="G174" s="53"/>
      <c r="H174" s="54">
        <f>H175</f>
        <v>270</v>
      </c>
      <c r="I174" s="54">
        <f t="shared" ref="I174" si="66">I175</f>
        <v>270</v>
      </c>
      <c r="J174" s="54">
        <f t="shared" si="45"/>
        <v>100</v>
      </c>
    </row>
    <row r="175" spans="1:10" x14ac:dyDescent="0.2">
      <c r="A175" s="35" t="s">
        <v>435</v>
      </c>
      <c r="B175" s="52" t="s">
        <v>96</v>
      </c>
      <c r="C175" s="52" t="s">
        <v>56</v>
      </c>
      <c r="D175" s="52" t="s">
        <v>121</v>
      </c>
      <c r="E175" s="52" t="s">
        <v>432</v>
      </c>
      <c r="F175" s="52" t="s">
        <v>433</v>
      </c>
      <c r="G175" s="53"/>
      <c r="H175" s="54">
        <v>270</v>
      </c>
      <c r="I175" s="54">
        <v>270</v>
      </c>
      <c r="J175" s="54">
        <f t="shared" si="45"/>
        <v>100</v>
      </c>
    </row>
    <row r="176" spans="1:10" x14ac:dyDescent="0.2">
      <c r="A176" s="32" t="s">
        <v>214</v>
      </c>
      <c r="B176" s="52" t="s">
        <v>96</v>
      </c>
      <c r="C176" s="52" t="s">
        <v>215</v>
      </c>
      <c r="D176" s="52" t="s">
        <v>119</v>
      </c>
      <c r="E176" s="52"/>
      <c r="F176" s="52"/>
      <c r="G176" s="53"/>
      <c r="H176" s="54">
        <f>H177</f>
        <v>225.935</v>
      </c>
      <c r="I176" s="54">
        <f t="shared" ref="I176:I178" si="67">I177</f>
        <v>225.935</v>
      </c>
      <c r="J176" s="54">
        <f t="shared" si="45"/>
        <v>100</v>
      </c>
    </row>
    <row r="177" spans="1:10" x14ac:dyDescent="0.2">
      <c r="A177" s="32" t="s">
        <v>216</v>
      </c>
      <c r="B177" s="52" t="s">
        <v>96</v>
      </c>
      <c r="C177" s="52" t="s">
        <v>215</v>
      </c>
      <c r="D177" s="52" t="s">
        <v>98</v>
      </c>
      <c r="E177" s="52"/>
      <c r="F177" s="52"/>
      <c r="G177" s="53"/>
      <c r="H177" s="54">
        <f>H178</f>
        <v>225.935</v>
      </c>
      <c r="I177" s="54">
        <f t="shared" si="67"/>
        <v>225.935</v>
      </c>
      <c r="J177" s="54">
        <f t="shared" si="45"/>
        <v>100</v>
      </c>
    </row>
    <row r="178" spans="1:10" ht="38.25" x14ac:dyDescent="0.2">
      <c r="A178" s="35" t="s">
        <v>434</v>
      </c>
      <c r="B178" s="52" t="s">
        <v>96</v>
      </c>
      <c r="C178" s="52" t="s">
        <v>215</v>
      </c>
      <c r="D178" s="52" t="s">
        <v>98</v>
      </c>
      <c r="E178" s="52" t="s">
        <v>432</v>
      </c>
      <c r="F178" s="52"/>
      <c r="G178" s="53"/>
      <c r="H178" s="54">
        <f>H179</f>
        <v>225.935</v>
      </c>
      <c r="I178" s="54">
        <f t="shared" si="67"/>
        <v>225.935</v>
      </c>
      <c r="J178" s="54">
        <f t="shared" si="45"/>
        <v>100</v>
      </c>
    </row>
    <row r="179" spans="1:10" x14ac:dyDescent="0.2">
      <c r="A179" s="35" t="s">
        <v>435</v>
      </c>
      <c r="B179" s="52" t="s">
        <v>96</v>
      </c>
      <c r="C179" s="52" t="s">
        <v>215</v>
      </c>
      <c r="D179" s="52" t="s">
        <v>98</v>
      </c>
      <c r="E179" s="52" t="s">
        <v>432</v>
      </c>
      <c r="F179" s="52" t="s">
        <v>433</v>
      </c>
      <c r="G179" s="53"/>
      <c r="H179" s="54">
        <v>225.935</v>
      </c>
      <c r="I179" s="54">
        <f>225.935</f>
        <v>225.935</v>
      </c>
      <c r="J179" s="54">
        <f t="shared" si="45"/>
        <v>100</v>
      </c>
    </row>
    <row r="180" spans="1:10" x14ac:dyDescent="0.2">
      <c r="A180" s="35" t="s">
        <v>247</v>
      </c>
      <c r="B180" s="52" t="s">
        <v>96</v>
      </c>
      <c r="C180" s="52" t="s">
        <v>104</v>
      </c>
      <c r="D180" s="52" t="s">
        <v>119</v>
      </c>
      <c r="E180" s="52"/>
      <c r="F180" s="52"/>
      <c r="G180" s="53"/>
      <c r="H180" s="54">
        <f>H181</f>
        <v>427.04399999999998</v>
      </c>
      <c r="I180" s="54">
        <f t="shared" ref="I180:I181" si="68">I181</f>
        <v>427</v>
      </c>
      <c r="J180" s="54">
        <f t="shared" si="45"/>
        <v>99.989696612058708</v>
      </c>
    </row>
    <row r="181" spans="1:10" x14ac:dyDescent="0.2">
      <c r="A181" s="35" t="s">
        <v>325</v>
      </c>
      <c r="B181" s="52" t="s">
        <v>96</v>
      </c>
      <c r="C181" s="52" t="s">
        <v>104</v>
      </c>
      <c r="D181" s="52" t="s">
        <v>98</v>
      </c>
      <c r="E181" s="52"/>
      <c r="F181" s="52"/>
      <c r="G181" s="53"/>
      <c r="H181" s="54">
        <f>H182</f>
        <v>427.04399999999998</v>
      </c>
      <c r="I181" s="54">
        <f t="shared" si="68"/>
        <v>427</v>
      </c>
      <c r="J181" s="54">
        <f t="shared" si="45"/>
        <v>99.989696612058708</v>
      </c>
    </row>
    <row r="182" spans="1:10" ht="38.25" x14ac:dyDescent="0.2">
      <c r="A182" s="35" t="s">
        <v>434</v>
      </c>
      <c r="B182" s="52" t="s">
        <v>96</v>
      </c>
      <c r="C182" s="52" t="s">
        <v>104</v>
      </c>
      <c r="D182" s="52" t="s">
        <v>98</v>
      </c>
      <c r="E182" s="52" t="s">
        <v>432</v>
      </c>
      <c r="F182" s="52"/>
      <c r="G182" s="53"/>
      <c r="H182" s="54">
        <f>H183</f>
        <v>427.04399999999998</v>
      </c>
      <c r="I182" s="54">
        <f t="shared" ref="I182" si="69">I183</f>
        <v>427</v>
      </c>
      <c r="J182" s="54">
        <f t="shared" ref="J182:J195" si="70">I182/H182*100</f>
        <v>99.989696612058708</v>
      </c>
    </row>
    <row r="183" spans="1:10" x14ac:dyDescent="0.2">
      <c r="A183" s="35" t="s">
        <v>435</v>
      </c>
      <c r="B183" s="52" t="s">
        <v>96</v>
      </c>
      <c r="C183" s="52" t="s">
        <v>104</v>
      </c>
      <c r="D183" s="52" t="s">
        <v>98</v>
      </c>
      <c r="E183" s="52" t="s">
        <v>432</v>
      </c>
      <c r="F183" s="52" t="s">
        <v>433</v>
      </c>
      <c r="G183" s="53"/>
      <c r="H183" s="54">
        <v>427.04399999999998</v>
      </c>
      <c r="I183" s="54">
        <v>427</v>
      </c>
      <c r="J183" s="54">
        <f t="shared" si="70"/>
        <v>99.989696612058708</v>
      </c>
    </row>
    <row r="184" spans="1:10" ht="25.5" x14ac:dyDescent="0.2">
      <c r="A184" s="43" t="s">
        <v>143</v>
      </c>
      <c r="B184" s="52" t="s">
        <v>96</v>
      </c>
      <c r="C184" s="52" t="s">
        <v>144</v>
      </c>
      <c r="D184" s="52" t="s">
        <v>119</v>
      </c>
      <c r="E184" s="52"/>
      <c r="F184" s="52"/>
      <c r="G184" s="53"/>
      <c r="H184" s="54">
        <f>H185+H193</f>
        <v>35134.93</v>
      </c>
      <c r="I184" s="54">
        <f>I185+I193</f>
        <v>26046.925999999999</v>
      </c>
      <c r="J184" s="54">
        <f t="shared" si="70"/>
        <v>74.133991443842348</v>
      </c>
    </row>
    <row r="185" spans="1:10" ht="25.5" x14ac:dyDescent="0.2">
      <c r="A185" s="43" t="s">
        <v>145</v>
      </c>
      <c r="B185" s="52" t="s">
        <v>96</v>
      </c>
      <c r="C185" s="52" t="s">
        <v>144</v>
      </c>
      <c r="D185" s="52" t="s">
        <v>98</v>
      </c>
      <c r="E185" s="52"/>
      <c r="F185" s="52"/>
      <c r="G185" s="53"/>
      <c r="H185" s="54">
        <f t="shared" ref="H185" si="71">H190+H186</f>
        <v>30166.12</v>
      </c>
      <c r="I185" s="54">
        <f>I190+I186</f>
        <v>21877.925999999999</v>
      </c>
      <c r="J185" s="54">
        <f t="shared" si="70"/>
        <v>72.524825864247717</v>
      </c>
    </row>
    <row r="186" spans="1:10" ht="25.5" x14ac:dyDescent="0.2">
      <c r="A186" s="48" t="s">
        <v>122</v>
      </c>
      <c r="B186" s="52" t="s">
        <v>96</v>
      </c>
      <c r="C186" s="52" t="s">
        <v>144</v>
      </c>
      <c r="D186" s="52" t="s">
        <v>98</v>
      </c>
      <c r="E186" s="52" t="s">
        <v>125</v>
      </c>
      <c r="F186" s="52"/>
      <c r="G186" s="53"/>
      <c r="H186" s="54">
        <f>H187</f>
        <v>9309</v>
      </c>
      <c r="I186" s="54">
        <f t="shared" ref="I186:I188" si="72">I187</f>
        <v>6977.25</v>
      </c>
      <c r="J186" s="54">
        <f t="shared" si="70"/>
        <v>74.951659684176605</v>
      </c>
    </row>
    <row r="187" spans="1:10" ht="76.5" x14ac:dyDescent="0.2">
      <c r="A187" s="92" t="s">
        <v>146</v>
      </c>
      <c r="B187" s="62" t="s">
        <v>96</v>
      </c>
      <c r="C187" s="62" t="s">
        <v>144</v>
      </c>
      <c r="D187" s="62" t="s">
        <v>98</v>
      </c>
      <c r="E187" s="62" t="s">
        <v>147</v>
      </c>
      <c r="F187" s="62"/>
      <c r="G187" s="53"/>
      <c r="H187" s="54">
        <f>H188</f>
        <v>9309</v>
      </c>
      <c r="I187" s="54">
        <f t="shared" si="72"/>
        <v>6977.25</v>
      </c>
      <c r="J187" s="54">
        <f t="shared" si="70"/>
        <v>74.951659684176605</v>
      </c>
    </row>
    <row r="188" spans="1:10" ht="76.5" x14ac:dyDescent="0.2">
      <c r="A188" s="92" t="s">
        <v>148</v>
      </c>
      <c r="B188" s="62" t="s">
        <v>96</v>
      </c>
      <c r="C188" s="62" t="s">
        <v>144</v>
      </c>
      <c r="D188" s="62" t="s">
        <v>98</v>
      </c>
      <c r="E188" s="62" t="s">
        <v>149</v>
      </c>
      <c r="F188" s="62"/>
      <c r="G188" s="53"/>
      <c r="H188" s="54">
        <f>H189</f>
        <v>9309</v>
      </c>
      <c r="I188" s="54">
        <f t="shared" si="72"/>
        <v>6977.25</v>
      </c>
      <c r="J188" s="54">
        <f t="shared" si="70"/>
        <v>74.951659684176605</v>
      </c>
    </row>
    <row r="189" spans="1:10" x14ac:dyDescent="0.2">
      <c r="A189" s="39" t="s">
        <v>150</v>
      </c>
      <c r="B189" s="62" t="s">
        <v>96</v>
      </c>
      <c r="C189" s="62" t="s">
        <v>144</v>
      </c>
      <c r="D189" s="62" t="s">
        <v>98</v>
      </c>
      <c r="E189" s="62" t="s">
        <v>149</v>
      </c>
      <c r="F189" s="62" t="s">
        <v>151</v>
      </c>
      <c r="G189" s="53"/>
      <c r="H189" s="54">
        <v>9309</v>
      </c>
      <c r="I189" s="54">
        <v>6977.25</v>
      </c>
      <c r="J189" s="54">
        <f t="shared" si="70"/>
        <v>74.951659684176605</v>
      </c>
    </row>
    <row r="190" spans="1:10" x14ac:dyDescent="0.2">
      <c r="A190" s="38" t="s">
        <v>152</v>
      </c>
      <c r="B190" s="52" t="s">
        <v>96</v>
      </c>
      <c r="C190" s="52" t="s">
        <v>144</v>
      </c>
      <c r="D190" s="52" t="s">
        <v>98</v>
      </c>
      <c r="E190" s="52" t="s">
        <v>153</v>
      </c>
      <c r="F190" s="52"/>
      <c r="G190" s="53"/>
      <c r="H190" s="54">
        <f>H191</f>
        <v>20857.12</v>
      </c>
      <c r="I190" s="54">
        <f t="shared" ref="I190" si="73">I191</f>
        <v>14900.675999999999</v>
      </c>
      <c r="J190" s="54">
        <f t="shared" si="70"/>
        <v>71.441675552521161</v>
      </c>
    </row>
    <row r="191" spans="1:10" ht="25.5" x14ac:dyDescent="0.2">
      <c r="A191" s="38" t="s">
        <v>155</v>
      </c>
      <c r="B191" s="52" t="s">
        <v>96</v>
      </c>
      <c r="C191" s="52" t="s">
        <v>144</v>
      </c>
      <c r="D191" s="52" t="s">
        <v>98</v>
      </c>
      <c r="E191" s="52" t="s">
        <v>156</v>
      </c>
      <c r="F191" s="52"/>
      <c r="G191" s="53"/>
      <c r="H191" s="54">
        <f>H192</f>
        <v>20857.12</v>
      </c>
      <c r="I191" s="54">
        <f t="shared" ref="I191" si="74">I192</f>
        <v>14900.675999999999</v>
      </c>
      <c r="J191" s="54">
        <f t="shared" si="70"/>
        <v>71.441675552521161</v>
      </c>
    </row>
    <row r="192" spans="1:10" ht="25.5" x14ac:dyDescent="0.2">
      <c r="A192" s="35" t="s">
        <v>154</v>
      </c>
      <c r="B192" s="52" t="s">
        <v>96</v>
      </c>
      <c r="C192" s="52" t="s">
        <v>144</v>
      </c>
      <c r="D192" s="52" t="s">
        <v>98</v>
      </c>
      <c r="E192" s="52" t="s">
        <v>156</v>
      </c>
      <c r="F192" s="52" t="s">
        <v>151</v>
      </c>
      <c r="G192" s="53"/>
      <c r="H192" s="54">
        <v>20857.12</v>
      </c>
      <c r="I192" s="54">
        <v>14900.675999999999</v>
      </c>
      <c r="J192" s="54">
        <f t="shared" si="70"/>
        <v>71.441675552521161</v>
      </c>
    </row>
    <row r="193" spans="1:10" x14ac:dyDescent="0.2">
      <c r="A193" s="82" t="s">
        <v>431</v>
      </c>
      <c r="B193" s="52" t="s">
        <v>96</v>
      </c>
      <c r="C193" s="52" t="s">
        <v>144</v>
      </c>
      <c r="D193" s="52" t="s">
        <v>121</v>
      </c>
      <c r="E193" s="52"/>
      <c r="F193" s="52"/>
      <c r="G193" s="53"/>
      <c r="H193" s="54">
        <f>H194</f>
        <v>4968.8100000000004</v>
      </c>
      <c r="I193" s="54">
        <f t="shared" ref="I193:I194" si="75">I194</f>
        <v>4169</v>
      </c>
      <c r="J193" s="54">
        <f t="shared" si="70"/>
        <v>83.903389342719876</v>
      </c>
    </row>
    <row r="194" spans="1:10" ht="38.25" x14ac:dyDescent="0.2">
      <c r="A194" s="35" t="s">
        <v>434</v>
      </c>
      <c r="B194" s="52" t="s">
        <v>96</v>
      </c>
      <c r="C194" s="52" t="s">
        <v>144</v>
      </c>
      <c r="D194" s="52" t="s">
        <v>121</v>
      </c>
      <c r="E194" s="52" t="s">
        <v>432</v>
      </c>
      <c r="F194" s="52"/>
      <c r="G194" s="53"/>
      <c r="H194" s="54">
        <f>H195</f>
        <v>4968.8100000000004</v>
      </c>
      <c r="I194" s="54">
        <f t="shared" si="75"/>
        <v>4169</v>
      </c>
      <c r="J194" s="54">
        <f t="shared" si="70"/>
        <v>83.903389342719876</v>
      </c>
    </row>
    <row r="195" spans="1:10" x14ac:dyDescent="0.2">
      <c r="A195" s="35" t="s">
        <v>435</v>
      </c>
      <c r="B195" s="52" t="s">
        <v>96</v>
      </c>
      <c r="C195" s="52" t="s">
        <v>144</v>
      </c>
      <c r="D195" s="52" t="s">
        <v>121</v>
      </c>
      <c r="E195" s="52" t="s">
        <v>432</v>
      </c>
      <c r="F195" s="52" t="s">
        <v>433</v>
      </c>
      <c r="G195" s="53"/>
      <c r="H195" s="54">
        <v>4968.8100000000004</v>
      </c>
      <c r="I195" s="54">
        <v>4169</v>
      </c>
      <c r="J195" s="54">
        <f t="shared" si="70"/>
        <v>83.903389342719876</v>
      </c>
    </row>
    <row r="196" spans="1:10" ht="15.75" x14ac:dyDescent="0.25">
      <c r="A196" s="153" t="s">
        <v>157</v>
      </c>
      <c r="B196" s="55" t="s">
        <v>158</v>
      </c>
      <c r="C196" s="55"/>
      <c r="D196" s="55"/>
      <c r="E196" s="55"/>
      <c r="F196" s="55"/>
      <c r="G196" s="56" t="e">
        <f>G197+G276+G301+G342+#REF!+#REF!+#REF!+G259</f>
        <v>#REF!</v>
      </c>
      <c r="H196" s="138">
        <f>H197+H259+H276+H301+H342+H416+H455+H397+H393</f>
        <v>146188.10749999998</v>
      </c>
      <c r="I196" s="138">
        <f>I197+I259+I276+I301+I342+I416+I455+I397+I393</f>
        <v>70141.8891</v>
      </c>
      <c r="J196" s="137">
        <f>I196/H196*100</f>
        <v>47.980571265005267</v>
      </c>
    </row>
    <row r="197" spans="1:10" x14ac:dyDescent="0.2">
      <c r="A197" s="32" t="s">
        <v>159</v>
      </c>
      <c r="B197" s="52" t="s">
        <v>158</v>
      </c>
      <c r="C197" s="52" t="s">
        <v>98</v>
      </c>
      <c r="D197" s="52"/>
      <c r="E197" s="52"/>
      <c r="F197" s="52"/>
      <c r="G197" s="57" t="e">
        <f>#REF!+G198+G205+#REF!+#REF!+#REF!</f>
        <v>#REF!</v>
      </c>
      <c r="H197" s="54">
        <f>H198+H205+H228+H222</f>
        <v>24195.792999999998</v>
      </c>
      <c r="I197" s="54">
        <f>I198+I205+I228+I222</f>
        <v>18372.243269999999</v>
      </c>
      <c r="J197" s="54">
        <f>I197/H197*100</f>
        <v>75.931560788274226</v>
      </c>
    </row>
    <row r="198" spans="1:10" ht="38.25" x14ac:dyDescent="0.2">
      <c r="A198" s="32" t="s">
        <v>161</v>
      </c>
      <c r="B198" s="52" t="s">
        <v>158</v>
      </c>
      <c r="C198" s="52" t="s">
        <v>98</v>
      </c>
      <c r="D198" s="52" t="s">
        <v>121</v>
      </c>
      <c r="E198" s="52"/>
      <c r="F198" s="52"/>
      <c r="G198" s="53" t="e">
        <f>G199</f>
        <v>#REF!</v>
      </c>
      <c r="H198" s="139">
        <f>H199</f>
        <v>1402.65</v>
      </c>
      <c r="I198" s="54">
        <f>I199</f>
        <v>968.46643999999992</v>
      </c>
      <c r="J198" s="54">
        <f t="shared" ref="J198:J261" si="76">I198/H198*100</f>
        <v>69.04548105371974</v>
      </c>
    </row>
    <row r="199" spans="1:10" x14ac:dyDescent="0.2">
      <c r="A199" s="32" t="s">
        <v>117</v>
      </c>
      <c r="B199" s="52" t="s">
        <v>158</v>
      </c>
      <c r="C199" s="52" t="s">
        <v>98</v>
      </c>
      <c r="D199" s="52" t="s">
        <v>121</v>
      </c>
      <c r="E199" s="52" t="s">
        <v>66</v>
      </c>
      <c r="F199" s="52"/>
      <c r="G199" s="53" t="e">
        <f>G202+#REF!</f>
        <v>#REF!</v>
      </c>
      <c r="H199" s="139">
        <f>H202+H200</f>
        <v>1402.65</v>
      </c>
      <c r="I199" s="139">
        <f t="shared" ref="I199" si="77">I202+I200</f>
        <v>968.46643999999992</v>
      </c>
      <c r="J199" s="54">
        <f t="shared" si="76"/>
        <v>69.04548105371974</v>
      </c>
    </row>
    <row r="200" spans="1:10" s="3" customFormat="1" ht="25.5" x14ac:dyDescent="0.2">
      <c r="A200" s="45" t="s">
        <v>162</v>
      </c>
      <c r="B200" s="61">
        <v>800</v>
      </c>
      <c r="C200" s="62" t="s">
        <v>98</v>
      </c>
      <c r="D200" s="62" t="s">
        <v>121</v>
      </c>
      <c r="E200" s="62" t="s">
        <v>163</v>
      </c>
      <c r="F200" s="62"/>
      <c r="G200" s="53"/>
      <c r="H200" s="139">
        <f>H201</f>
        <v>953.72</v>
      </c>
      <c r="I200" s="139">
        <f t="shared" ref="I200" si="78">I201</f>
        <v>683.74918000000002</v>
      </c>
      <c r="J200" s="54">
        <f t="shared" si="76"/>
        <v>71.692863733590571</v>
      </c>
    </row>
    <row r="201" spans="1:10" ht="25.5" x14ac:dyDescent="0.2">
      <c r="A201" s="40" t="s">
        <v>69</v>
      </c>
      <c r="B201" s="61">
        <v>800</v>
      </c>
      <c r="C201" s="62" t="s">
        <v>98</v>
      </c>
      <c r="D201" s="62" t="s">
        <v>121</v>
      </c>
      <c r="E201" s="62" t="s">
        <v>163</v>
      </c>
      <c r="F201" s="62" t="s">
        <v>70</v>
      </c>
      <c r="G201" s="53"/>
      <c r="H201" s="139">
        <v>953.72</v>
      </c>
      <c r="I201" s="54">
        <v>683.74918000000002</v>
      </c>
      <c r="J201" s="54">
        <f t="shared" si="76"/>
        <v>71.692863733590571</v>
      </c>
    </row>
    <row r="202" spans="1:10" x14ac:dyDescent="0.2">
      <c r="A202" s="32" t="s">
        <v>67</v>
      </c>
      <c r="B202" s="52" t="s">
        <v>158</v>
      </c>
      <c r="C202" s="52" t="s">
        <v>98</v>
      </c>
      <c r="D202" s="52" t="s">
        <v>121</v>
      </c>
      <c r="E202" s="52" t="s">
        <v>68</v>
      </c>
      <c r="F202" s="52"/>
      <c r="G202" s="53" t="e">
        <f>#REF!</f>
        <v>#REF!</v>
      </c>
      <c r="H202" s="54">
        <f>H203+H204</f>
        <v>448.93</v>
      </c>
      <c r="I202" s="54">
        <f t="shared" ref="I202" si="79">I203+I204</f>
        <v>284.71725999999995</v>
      </c>
      <c r="J202" s="54">
        <f t="shared" si="76"/>
        <v>63.421303989486098</v>
      </c>
    </row>
    <row r="203" spans="1:10" ht="25.5" x14ac:dyDescent="0.2">
      <c r="A203" s="40" t="s">
        <v>69</v>
      </c>
      <c r="B203" s="52" t="s">
        <v>158</v>
      </c>
      <c r="C203" s="52" t="s">
        <v>98</v>
      </c>
      <c r="D203" s="52" t="s">
        <v>121</v>
      </c>
      <c r="E203" s="52" t="s">
        <v>68</v>
      </c>
      <c r="F203" s="52" t="s">
        <v>70</v>
      </c>
      <c r="G203" s="53"/>
      <c r="H203" s="139">
        <v>398.93</v>
      </c>
      <c r="I203" s="54">
        <v>275.56725999999998</v>
      </c>
      <c r="J203" s="54">
        <f t="shared" si="76"/>
        <v>69.07659489133431</v>
      </c>
    </row>
    <row r="204" spans="1:10" ht="25.5" x14ac:dyDescent="0.2">
      <c r="A204" s="39" t="s">
        <v>71</v>
      </c>
      <c r="B204" s="52" t="s">
        <v>158</v>
      </c>
      <c r="C204" s="52" t="s">
        <v>98</v>
      </c>
      <c r="D204" s="52" t="s">
        <v>121</v>
      </c>
      <c r="E204" s="52" t="s">
        <v>68</v>
      </c>
      <c r="F204" s="52" t="s">
        <v>72</v>
      </c>
      <c r="G204" s="53"/>
      <c r="H204" s="139">
        <v>50</v>
      </c>
      <c r="I204" s="54">
        <v>9.15</v>
      </c>
      <c r="J204" s="54">
        <f t="shared" si="76"/>
        <v>18.3</v>
      </c>
    </row>
    <row r="205" spans="1:10" ht="38.25" x14ac:dyDescent="0.2">
      <c r="A205" s="32" t="s">
        <v>99</v>
      </c>
      <c r="B205" s="52" t="s">
        <v>158</v>
      </c>
      <c r="C205" s="52" t="s">
        <v>98</v>
      </c>
      <c r="D205" s="52" t="s">
        <v>83</v>
      </c>
      <c r="E205" s="52"/>
      <c r="F205" s="52"/>
      <c r="G205" s="53" t="e">
        <f>G217+#REF!+#REF!</f>
        <v>#REF!</v>
      </c>
      <c r="H205" s="139">
        <f>H217+H206+H210</f>
        <v>12032.73</v>
      </c>
      <c r="I205" s="139">
        <f>I217+I206+I210</f>
        <v>9305.1974900000005</v>
      </c>
      <c r="J205" s="54">
        <f t="shared" si="76"/>
        <v>77.332388327503409</v>
      </c>
    </row>
    <row r="206" spans="1:10" ht="25.5" x14ac:dyDescent="0.2">
      <c r="A206" s="48" t="s">
        <v>164</v>
      </c>
      <c r="B206" s="52" t="s">
        <v>158</v>
      </c>
      <c r="C206" s="52" t="s">
        <v>98</v>
      </c>
      <c r="D206" s="52" t="s">
        <v>83</v>
      </c>
      <c r="E206" s="52" t="s">
        <v>165</v>
      </c>
      <c r="F206" s="52"/>
      <c r="G206" s="53"/>
      <c r="H206" s="139">
        <f>H207</f>
        <v>0.7</v>
      </c>
      <c r="I206" s="139">
        <f t="shared" ref="I206:I208" si="80">I207</f>
        <v>0</v>
      </c>
      <c r="J206" s="54">
        <f t="shared" si="76"/>
        <v>0</v>
      </c>
    </row>
    <row r="207" spans="1:10" ht="38.25" x14ac:dyDescent="0.2">
      <c r="A207" s="48" t="s">
        <v>166</v>
      </c>
      <c r="B207" s="52" t="s">
        <v>158</v>
      </c>
      <c r="C207" s="52" t="s">
        <v>98</v>
      </c>
      <c r="D207" s="52" t="s">
        <v>83</v>
      </c>
      <c r="E207" s="52" t="s">
        <v>167</v>
      </c>
      <c r="F207" s="52"/>
      <c r="G207" s="53"/>
      <c r="H207" s="139">
        <f>H208</f>
        <v>0.7</v>
      </c>
      <c r="I207" s="139">
        <f t="shared" si="80"/>
        <v>0</v>
      </c>
      <c r="J207" s="54">
        <f t="shared" si="76"/>
        <v>0</v>
      </c>
    </row>
    <row r="208" spans="1:10" ht="89.25" x14ac:dyDescent="0.2">
      <c r="A208" s="48" t="s">
        <v>168</v>
      </c>
      <c r="B208" s="52" t="s">
        <v>158</v>
      </c>
      <c r="C208" s="52" t="s">
        <v>98</v>
      </c>
      <c r="D208" s="52" t="s">
        <v>83</v>
      </c>
      <c r="E208" s="52" t="s">
        <v>450</v>
      </c>
      <c r="F208" s="52"/>
      <c r="G208" s="53"/>
      <c r="H208" s="139">
        <f>H209</f>
        <v>0.7</v>
      </c>
      <c r="I208" s="139">
        <f t="shared" si="80"/>
        <v>0</v>
      </c>
      <c r="J208" s="54">
        <f t="shared" si="76"/>
        <v>0</v>
      </c>
    </row>
    <row r="209" spans="1:10" ht="25.5" x14ac:dyDescent="0.2">
      <c r="A209" s="39" t="s">
        <v>73</v>
      </c>
      <c r="B209" s="52" t="s">
        <v>158</v>
      </c>
      <c r="C209" s="52" t="s">
        <v>98</v>
      </c>
      <c r="D209" s="52" t="s">
        <v>83</v>
      </c>
      <c r="E209" s="52" t="s">
        <v>450</v>
      </c>
      <c r="F209" s="52" t="s">
        <v>74</v>
      </c>
      <c r="G209" s="53"/>
      <c r="H209" s="139">
        <v>0.7</v>
      </c>
      <c r="I209" s="139"/>
      <c r="J209" s="54">
        <f t="shared" si="76"/>
        <v>0</v>
      </c>
    </row>
    <row r="210" spans="1:10" ht="25.5" x14ac:dyDescent="0.2">
      <c r="A210" s="48" t="s">
        <v>122</v>
      </c>
      <c r="B210" s="52" t="s">
        <v>158</v>
      </c>
      <c r="C210" s="52" t="s">
        <v>98</v>
      </c>
      <c r="D210" s="52" t="s">
        <v>83</v>
      </c>
      <c r="E210" s="52" t="s">
        <v>123</v>
      </c>
      <c r="F210" s="52"/>
      <c r="G210" s="53"/>
      <c r="H210" s="139">
        <f>H211</f>
        <v>765</v>
      </c>
      <c r="I210" s="139">
        <f t="shared" ref="I210" si="81">I211</f>
        <v>530.08186999999998</v>
      </c>
      <c r="J210" s="54">
        <f t="shared" si="76"/>
        <v>69.291747712418299</v>
      </c>
    </row>
    <row r="211" spans="1:10" ht="51" x14ac:dyDescent="0.2">
      <c r="A211" s="48" t="s">
        <v>124</v>
      </c>
      <c r="B211" s="52" t="s">
        <v>158</v>
      </c>
      <c r="C211" s="52" t="s">
        <v>98</v>
      </c>
      <c r="D211" s="52" t="s">
        <v>83</v>
      </c>
      <c r="E211" s="52" t="s">
        <v>125</v>
      </c>
      <c r="F211" s="52"/>
      <c r="G211" s="53"/>
      <c r="H211" s="139">
        <f t="shared" ref="H211:I211" si="82">H212</f>
        <v>765</v>
      </c>
      <c r="I211" s="139">
        <f t="shared" si="82"/>
        <v>530.08186999999998</v>
      </c>
      <c r="J211" s="54">
        <f t="shared" si="76"/>
        <v>69.291747712418299</v>
      </c>
    </row>
    <row r="212" spans="1:10" ht="89.25" x14ac:dyDescent="0.2">
      <c r="A212" s="48" t="s">
        <v>169</v>
      </c>
      <c r="B212" s="52" t="s">
        <v>158</v>
      </c>
      <c r="C212" s="52" t="s">
        <v>98</v>
      </c>
      <c r="D212" s="52" t="s">
        <v>83</v>
      </c>
      <c r="E212" s="52" t="s">
        <v>170</v>
      </c>
      <c r="F212" s="52"/>
      <c r="G212" s="53"/>
      <c r="H212" s="139">
        <f>H213+H214+H215+H216</f>
        <v>765</v>
      </c>
      <c r="I212" s="139">
        <f t="shared" ref="I212" si="83">I213+I214+I215+I216</f>
        <v>530.08186999999998</v>
      </c>
      <c r="J212" s="54">
        <f t="shared" si="76"/>
        <v>69.291747712418299</v>
      </c>
    </row>
    <row r="213" spans="1:10" ht="25.5" x14ac:dyDescent="0.2">
      <c r="A213" s="40" t="s">
        <v>69</v>
      </c>
      <c r="B213" s="52" t="s">
        <v>158</v>
      </c>
      <c r="C213" s="52" t="s">
        <v>98</v>
      </c>
      <c r="D213" s="52" t="s">
        <v>83</v>
      </c>
      <c r="E213" s="52" t="s">
        <v>170</v>
      </c>
      <c r="F213" s="52" t="s">
        <v>70</v>
      </c>
      <c r="G213" s="53"/>
      <c r="H213" s="139">
        <v>492.41</v>
      </c>
      <c r="I213" s="54">
        <v>452.02487000000002</v>
      </c>
      <c r="J213" s="54">
        <f t="shared" si="76"/>
        <v>91.79847484819561</v>
      </c>
    </row>
    <row r="214" spans="1:10" ht="25.5" x14ac:dyDescent="0.2">
      <c r="A214" s="39" t="s">
        <v>71</v>
      </c>
      <c r="B214" s="52" t="s">
        <v>158</v>
      </c>
      <c r="C214" s="52" t="s">
        <v>98</v>
      </c>
      <c r="D214" s="52" t="s">
        <v>83</v>
      </c>
      <c r="E214" s="52" t="s">
        <v>170</v>
      </c>
      <c r="F214" s="52" t="s">
        <v>72</v>
      </c>
      <c r="G214" s="53"/>
      <c r="H214" s="139">
        <v>1</v>
      </c>
      <c r="I214" s="54">
        <v>0.8</v>
      </c>
      <c r="J214" s="54">
        <f t="shared" si="76"/>
        <v>80</v>
      </c>
    </row>
    <row r="215" spans="1:10" ht="25.5" x14ac:dyDescent="0.2">
      <c r="A215" s="39" t="s">
        <v>73</v>
      </c>
      <c r="B215" s="52" t="s">
        <v>158</v>
      </c>
      <c r="C215" s="52" t="s">
        <v>98</v>
      </c>
      <c r="D215" s="52" t="s">
        <v>83</v>
      </c>
      <c r="E215" s="52" t="s">
        <v>170</v>
      </c>
      <c r="F215" s="52" t="s">
        <v>74</v>
      </c>
      <c r="G215" s="53"/>
      <c r="H215" s="139">
        <v>249.53</v>
      </c>
      <c r="I215" s="139">
        <v>55.197000000000003</v>
      </c>
      <c r="J215" s="54">
        <f t="shared" si="76"/>
        <v>22.120386326293431</v>
      </c>
    </row>
    <row r="216" spans="1:10" ht="25.5" x14ac:dyDescent="0.2">
      <c r="A216" s="41" t="s">
        <v>75</v>
      </c>
      <c r="B216" s="52" t="s">
        <v>158</v>
      </c>
      <c r="C216" s="52" t="s">
        <v>98</v>
      </c>
      <c r="D216" s="52" t="s">
        <v>83</v>
      </c>
      <c r="E216" s="52" t="s">
        <v>170</v>
      </c>
      <c r="F216" s="52" t="s">
        <v>76</v>
      </c>
      <c r="G216" s="53"/>
      <c r="H216" s="139">
        <v>22.06</v>
      </c>
      <c r="I216" s="139">
        <v>22.06</v>
      </c>
      <c r="J216" s="54">
        <f t="shared" si="76"/>
        <v>100</v>
      </c>
    </row>
    <row r="217" spans="1:10" x14ac:dyDescent="0.2">
      <c r="A217" s="32" t="s">
        <v>117</v>
      </c>
      <c r="B217" s="52" t="s">
        <v>158</v>
      </c>
      <c r="C217" s="52" t="s">
        <v>98</v>
      </c>
      <c r="D217" s="52" t="s">
        <v>83</v>
      </c>
      <c r="E217" s="52" t="s">
        <v>66</v>
      </c>
      <c r="F217" s="52"/>
      <c r="G217" s="53" t="e">
        <f>G220</f>
        <v>#REF!</v>
      </c>
      <c r="H217" s="139">
        <f>H220+H218</f>
        <v>11267.029999999999</v>
      </c>
      <c r="I217" s="139">
        <f t="shared" ref="I217" si="84">I220+I218</f>
        <v>8775.1156200000005</v>
      </c>
      <c r="J217" s="54">
        <f t="shared" si="76"/>
        <v>77.883129981902968</v>
      </c>
    </row>
    <row r="218" spans="1:10" x14ac:dyDescent="0.2">
      <c r="A218" s="32" t="s">
        <v>437</v>
      </c>
      <c r="B218" s="52" t="s">
        <v>158</v>
      </c>
      <c r="C218" s="52" t="s">
        <v>98</v>
      </c>
      <c r="D218" s="52" t="s">
        <v>83</v>
      </c>
      <c r="E218" s="52" t="s">
        <v>160</v>
      </c>
      <c r="F218" s="52"/>
      <c r="G218" s="53"/>
      <c r="H218" s="139">
        <f t="shared" ref="H218:I218" si="85">H219</f>
        <v>4058.87</v>
      </c>
      <c r="I218" s="139">
        <f t="shared" si="85"/>
        <v>3065.0351500000002</v>
      </c>
      <c r="J218" s="54">
        <f t="shared" si="76"/>
        <v>75.514494181878206</v>
      </c>
    </row>
    <row r="219" spans="1:10" ht="25.5" x14ac:dyDescent="0.2">
      <c r="A219" s="40" t="s">
        <v>69</v>
      </c>
      <c r="B219" s="52" t="s">
        <v>158</v>
      </c>
      <c r="C219" s="52" t="s">
        <v>98</v>
      </c>
      <c r="D219" s="52" t="s">
        <v>83</v>
      </c>
      <c r="E219" s="52" t="s">
        <v>160</v>
      </c>
      <c r="F219" s="52" t="s">
        <v>70</v>
      </c>
      <c r="G219" s="53"/>
      <c r="H219" s="139">
        <v>4058.87</v>
      </c>
      <c r="I219" s="54">
        <v>3065.0351500000002</v>
      </c>
      <c r="J219" s="54">
        <f t="shared" si="76"/>
        <v>75.514494181878206</v>
      </c>
    </row>
    <row r="220" spans="1:10" x14ac:dyDescent="0.2">
      <c r="A220" s="32" t="s">
        <v>67</v>
      </c>
      <c r="B220" s="52" t="s">
        <v>158</v>
      </c>
      <c r="C220" s="52" t="s">
        <v>98</v>
      </c>
      <c r="D220" s="52" t="s">
        <v>83</v>
      </c>
      <c r="E220" s="52" t="s">
        <v>68</v>
      </c>
      <c r="F220" s="52"/>
      <c r="G220" s="53" t="e">
        <f>#REF!+#REF!</f>
        <v>#REF!</v>
      </c>
      <c r="H220" s="54">
        <f>H221</f>
        <v>7208.16</v>
      </c>
      <c r="I220" s="54">
        <f t="shared" ref="I220" si="86">I221</f>
        <v>5710.0804699999999</v>
      </c>
      <c r="J220" s="54">
        <f t="shared" si="76"/>
        <v>79.216894047856883</v>
      </c>
    </row>
    <row r="221" spans="1:10" ht="25.5" x14ac:dyDescent="0.2">
      <c r="A221" s="40" t="s">
        <v>69</v>
      </c>
      <c r="B221" s="52" t="s">
        <v>158</v>
      </c>
      <c r="C221" s="52" t="s">
        <v>98</v>
      </c>
      <c r="D221" s="52" t="s">
        <v>83</v>
      </c>
      <c r="E221" s="52" t="s">
        <v>68</v>
      </c>
      <c r="F221" s="52" t="s">
        <v>70</v>
      </c>
      <c r="G221" s="53"/>
      <c r="H221" s="54">
        <v>7208.16</v>
      </c>
      <c r="I221" s="54">
        <v>5710.0804699999999</v>
      </c>
      <c r="J221" s="54">
        <f t="shared" si="76"/>
        <v>79.216894047856883</v>
      </c>
    </row>
    <row r="222" spans="1:10" ht="25.5" x14ac:dyDescent="0.2">
      <c r="A222" s="43" t="s">
        <v>101</v>
      </c>
      <c r="B222" s="52" t="s">
        <v>158</v>
      </c>
      <c r="C222" s="52" t="s">
        <v>98</v>
      </c>
      <c r="D222" s="52" t="s">
        <v>102</v>
      </c>
      <c r="E222" s="52"/>
      <c r="F222" s="52"/>
      <c r="G222" s="53" t="e">
        <f>G223</f>
        <v>#REF!</v>
      </c>
      <c r="H222" s="54">
        <f>H223</f>
        <v>838.07</v>
      </c>
      <c r="I222" s="54">
        <f>I223</f>
        <v>611.53548999999998</v>
      </c>
      <c r="J222" s="54">
        <f t="shared" si="76"/>
        <v>72.969500161084383</v>
      </c>
    </row>
    <row r="223" spans="1:10" ht="38.25" x14ac:dyDescent="0.2">
      <c r="A223" s="43" t="s">
        <v>100</v>
      </c>
      <c r="B223" s="52" t="s">
        <v>158</v>
      </c>
      <c r="C223" s="52" t="s">
        <v>98</v>
      </c>
      <c r="D223" s="52" t="s">
        <v>102</v>
      </c>
      <c r="E223" s="52" t="s">
        <v>66</v>
      </c>
      <c r="F223" s="52"/>
      <c r="G223" s="53" t="e">
        <f>#REF!+#REF!</f>
        <v>#REF!</v>
      </c>
      <c r="H223" s="54">
        <f>H224+H225+H226+H227</f>
        <v>838.07</v>
      </c>
      <c r="I223" s="54">
        <f>I224+I225+I226+I227</f>
        <v>611.53548999999998</v>
      </c>
      <c r="J223" s="54">
        <f t="shared" si="76"/>
        <v>72.969500161084383</v>
      </c>
    </row>
    <row r="224" spans="1:10" ht="25.5" x14ac:dyDescent="0.2">
      <c r="A224" s="40" t="s">
        <v>69</v>
      </c>
      <c r="B224" s="52" t="s">
        <v>158</v>
      </c>
      <c r="C224" s="52" t="s">
        <v>98</v>
      </c>
      <c r="D224" s="52" t="s">
        <v>102</v>
      </c>
      <c r="E224" s="52" t="s">
        <v>68</v>
      </c>
      <c r="F224" s="52" t="s">
        <v>70</v>
      </c>
      <c r="G224" s="53"/>
      <c r="H224" s="54">
        <v>828.07</v>
      </c>
      <c r="I224" s="54">
        <v>606.53548999999998</v>
      </c>
      <c r="J224" s="54">
        <f t="shared" si="76"/>
        <v>73.246886132814851</v>
      </c>
    </row>
    <row r="225" spans="1:10" ht="25.5" hidden="1" x14ac:dyDescent="0.2">
      <c r="A225" s="39" t="s">
        <v>71</v>
      </c>
      <c r="B225" s="52" t="s">
        <v>158</v>
      </c>
      <c r="C225" s="52" t="s">
        <v>98</v>
      </c>
      <c r="D225" s="52" t="s">
        <v>102</v>
      </c>
      <c r="E225" s="52" t="s">
        <v>68</v>
      </c>
      <c r="F225" s="52" t="s">
        <v>72</v>
      </c>
      <c r="G225" s="53"/>
      <c r="H225" s="54"/>
      <c r="I225" s="54"/>
      <c r="J225" s="54" t="e">
        <f t="shared" si="76"/>
        <v>#DIV/0!</v>
      </c>
    </row>
    <row r="226" spans="1:10" ht="25.5" hidden="1" x14ac:dyDescent="0.2">
      <c r="A226" s="41" t="s">
        <v>75</v>
      </c>
      <c r="B226" s="52" t="s">
        <v>158</v>
      </c>
      <c r="C226" s="52" t="s">
        <v>98</v>
      </c>
      <c r="D226" s="52" t="s">
        <v>102</v>
      </c>
      <c r="E226" s="52" t="s">
        <v>68</v>
      </c>
      <c r="F226" s="52" t="s">
        <v>76</v>
      </c>
      <c r="G226" s="53"/>
      <c r="H226" s="54"/>
      <c r="I226" s="54"/>
      <c r="J226" s="54" t="e">
        <f t="shared" si="76"/>
        <v>#DIV/0!</v>
      </c>
    </row>
    <row r="227" spans="1:10" ht="25.5" x14ac:dyDescent="0.2">
      <c r="A227" s="39" t="s">
        <v>73</v>
      </c>
      <c r="B227" s="52" t="s">
        <v>158</v>
      </c>
      <c r="C227" s="52" t="s">
        <v>98</v>
      </c>
      <c r="D227" s="52" t="s">
        <v>102</v>
      </c>
      <c r="E227" s="52" t="s">
        <v>68</v>
      </c>
      <c r="F227" s="52" t="s">
        <v>74</v>
      </c>
      <c r="G227" s="53"/>
      <c r="H227" s="54">
        <v>10</v>
      </c>
      <c r="I227" s="54">
        <v>5</v>
      </c>
      <c r="J227" s="54">
        <f t="shared" si="76"/>
        <v>50</v>
      </c>
    </row>
    <row r="228" spans="1:10" x14ac:dyDescent="0.2">
      <c r="A228" s="32" t="s">
        <v>109</v>
      </c>
      <c r="B228" s="52" t="s">
        <v>158</v>
      </c>
      <c r="C228" s="52" t="s">
        <v>98</v>
      </c>
      <c r="D228" s="52" t="s">
        <v>110</v>
      </c>
      <c r="E228" s="52"/>
      <c r="F228" s="52"/>
      <c r="G228" s="53" t="e">
        <f>G242+#REF!</f>
        <v>#REF!</v>
      </c>
      <c r="H228" s="54">
        <f>H242+H229+H235+H246</f>
        <v>9922.3430000000008</v>
      </c>
      <c r="I228" s="54">
        <f t="shared" ref="I228" si="87">I242+I229+I235+I246</f>
        <v>7487.04385</v>
      </c>
      <c r="J228" s="54">
        <f t="shared" si="76"/>
        <v>75.456410345822547</v>
      </c>
    </row>
    <row r="229" spans="1:10" x14ac:dyDescent="0.2">
      <c r="A229" s="48" t="s">
        <v>174</v>
      </c>
      <c r="B229" s="52" t="s">
        <v>158</v>
      </c>
      <c r="C229" s="52" t="s">
        <v>98</v>
      </c>
      <c r="D229" s="52" t="s">
        <v>110</v>
      </c>
      <c r="E229" s="52" t="s">
        <v>175</v>
      </c>
      <c r="F229" s="52"/>
      <c r="G229" s="53"/>
      <c r="H229" s="54">
        <f>H230</f>
        <v>617.20000000000005</v>
      </c>
      <c r="I229" s="54">
        <f t="shared" ref="I229:I230" si="88">I230</f>
        <v>359.32357999999999</v>
      </c>
      <c r="J229" s="54">
        <f t="shared" si="76"/>
        <v>58.218337653920926</v>
      </c>
    </row>
    <row r="230" spans="1:10" ht="25.5" x14ac:dyDescent="0.2">
      <c r="A230" s="48" t="s">
        <v>176</v>
      </c>
      <c r="B230" s="52" t="s">
        <v>158</v>
      </c>
      <c r="C230" s="52" t="s">
        <v>98</v>
      </c>
      <c r="D230" s="52" t="s">
        <v>110</v>
      </c>
      <c r="E230" s="52" t="s">
        <v>177</v>
      </c>
      <c r="F230" s="52"/>
      <c r="G230" s="53"/>
      <c r="H230" s="54">
        <f>H231</f>
        <v>617.20000000000005</v>
      </c>
      <c r="I230" s="54">
        <f t="shared" si="88"/>
        <v>359.32357999999999</v>
      </c>
      <c r="J230" s="54">
        <f t="shared" si="76"/>
        <v>58.218337653920926</v>
      </c>
    </row>
    <row r="231" spans="1:10" ht="38.25" x14ac:dyDescent="0.2">
      <c r="A231" s="48" t="s">
        <v>178</v>
      </c>
      <c r="B231" s="52" t="s">
        <v>158</v>
      </c>
      <c r="C231" s="52" t="s">
        <v>98</v>
      </c>
      <c r="D231" s="52" t="s">
        <v>110</v>
      </c>
      <c r="E231" s="52" t="s">
        <v>179</v>
      </c>
      <c r="F231" s="52"/>
      <c r="G231" s="53"/>
      <c r="H231" s="54">
        <f>H232+H233+H234</f>
        <v>617.20000000000005</v>
      </c>
      <c r="I231" s="54">
        <f t="shared" ref="I231" si="89">I232+I233+I234</f>
        <v>359.32357999999999</v>
      </c>
      <c r="J231" s="54">
        <f t="shared" si="76"/>
        <v>58.218337653920926</v>
      </c>
    </row>
    <row r="232" spans="1:10" s="10" customFormat="1" ht="25.5" x14ac:dyDescent="0.2">
      <c r="A232" s="83" t="s">
        <v>69</v>
      </c>
      <c r="B232" s="52" t="s">
        <v>158</v>
      </c>
      <c r="C232" s="52" t="s">
        <v>98</v>
      </c>
      <c r="D232" s="52" t="s">
        <v>110</v>
      </c>
      <c r="E232" s="52" t="s">
        <v>179</v>
      </c>
      <c r="F232" s="52" t="s">
        <v>70</v>
      </c>
      <c r="G232" s="53"/>
      <c r="H232" s="54">
        <v>466.76</v>
      </c>
      <c r="I232" s="54">
        <v>332.98358000000002</v>
      </c>
      <c r="J232" s="54">
        <f t="shared" si="76"/>
        <v>71.339356414431407</v>
      </c>
    </row>
    <row r="233" spans="1:10" ht="25.5" x14ac:dyDescent="0.2">
      <c r="A233" s="83" t="s">
        <v>71</v>
      </c>
      <c r="B233" s="52" t="s">
        <v>158</v>
      </c>
      <c r="C233" s="52" t="s">
        <v>98</v>
      </c>
      <c r="D233" s="52" t="s">
        <v>110</v>
      </c>
      <c r="E233" s="52" t="s">
        <v>179</v>
      </c>
      <c r="F233" s="52" t="s">
        <v>72</v>
      </c>
      <c r="G233" s="53"/>
      <c r="H233" s="54">
        <v>1</v>
      </c>
      <c r="I233" s="54">
        <v>0.4</v>
      </c>
      <c r="J233" s="54">
        <f t="shared" si="76"/>
        <v>40</v>
      </c>
    </row>
    <row r="234" spans="1:10" ht="25.5" x14ac:dyDescent="0.2">
      <c r="A234" s="83" t="s">
        <v>73</v>
      </c>
      <c r="B234" s="52" t="s">
        <v>158</v>
      </c>
      <c r="C234" s="52" t="s">
        <v>98</v>
      </c>
      <c r="D234" s="52" t="s">
        <v>110</v>
      </c>
      <c r="E234" s="52" t="s">
        <v>179</v>
      </c>
      <c r="F234" s="52" t="s">
        <v>74</v>
      </c>
      <c r="G234" s="53"/>
      <c r="H234" s="54">
        <v>149.44</v>
      </c>
      <c r="I234" s="54">
        <v>25.94</v>
      </c>
      <c r="J234" s="54">
        <f t="shared" si="76"/>
        <v>17.358137044967879</v>
      </c>
    </row>
    <row r="235" spans="1:10" ht="25.5" x14ac:dyDescent="0.2">
      <c r="A235" s="48" t="s">
        <v>122</v>
      </c>
      <c r="B235" s="52" t="s">
        <v>158</v>
      </c>
      <c r="C235" s="52" t="s">
        <v>98</v>
      </c>
      <c r="D235" s="52" t="s">
        <v>110</v>
      </c>
      <c r="E235" s="52" t="s">
        <v>123</v>
      </c>
      <c r="F235" s="52"/>
      <c r="G235" s="53"/>
      <c r="H235" s="54">
        <f>H236</f>
        <v>262.60000000000002</v>
      </c>
      <c r="I235" s="54">
        <f t="shared" ref="I235" si="90">I236</f>
        <v>141.77510000000001</v>
      </c>
      <c r="J235" s="54">
        <f t="shared" si="76"/>
        <v>53.988994668697643</v>
      </c>
    </row>
    <row r="236" spans="1:10" ht="51" x14ac:dyDescent="0.2">
      <c r="A236" s="48" t="s">
        <v>124</v>
      </c>
      <c r="B236" s="52" t="s">
        <v>158</v>
      </c>
      <c r="C236" s="52" t="s">
        <v>98</v>
      </c>
      <c r="D236" s="52" t="s">
        <v>110</v>
      </c>
      <c r="E236" s="52" t="s">
        <v>125</v>
      </c>
      <c r="F236" s="52"/>
      <c r="G236" s="53"/>
      <c r="H236" s="54">
        <f>H237+H240</f>
        <v>262.60000000000002</v>
      </c>
      <c r="I236" s="54">
        <f t="shared" ref="I236" si="91">I237+I240</f>
        <v>141.77510000000001</v>
      </c>
      <c r="J236" s="54">
        <f t="shared" si="76"/>
        <v>53.988994668697643</v>
      </c>
    </row>
    <row r="237" spans="1:10" ht="76.5" x14ac:dyDescent="0.2">
      <c r="A237" s="48" t="s">
        <v>180</v>
      </c>
      <c r="B237" s="52" t="s">
        <v>158</v>
      </c>
      <c r="C237" s="52" t="s">
        <v>98</v>
      </c>
      <c r="D237" s="52" t="s">
        <v>110</v>
      </c>
      <c r="E237" s="52" t="s">
        <v>181</v>
      </c>
      <c r="F237" s="52"/>
      <c r="G237" s="53"/>
      <c r="H237" s="54">
        <f>H238+H239</f>
        <v>51</v>
      </c>
      <c r="I237" s="54">
        <f t="shared" ref="I237" si="92">I238+I239</f>
        <v>32.254000000000005</v>
      </c>
      <c r="J237" s="54">
        <f t="shared" si="76"/>
        <v>63.243137254901974</v>
      </c>
    </row>
    <row r="238" spans="1:10" ht="25.5" x14ac:dyDescent="0.2">
      <c r="A238" s="41" t="s">
        <v>75</v>
      </c>
      <c r="B238" s="52" t="s">
        <v>158</v>
      </c>
      <c r="C238" s="52" t="s">
        <v>98</v>
      </c>
      <c r="D238" s="52" t="s">
        <v>110</v>
      </c>
      <c r="E238" s="52" t="s">
        <v>181</v>
      </c>
      <c r="F238" s="52" t="s">
        <v>76</v>
      </c>
      <c r="G238" s="53"/>
      <c r="H238" s="54">
        <v>20</v>
      </c>
      <c r="I238" s="54">
        <v>16.254000000000001</v>
      </c>
      <c r="J238" s="54">
        <f t="shared" si="76"/>
        <v>81.27000000000001</v>
      </c>
    </row>
    <row r="239" spans="1:10" ht="25.5" x14ac:dyDescent="0.2">
      <c r="A239" s="39" t="s">
        <v>73</v>
      </c>
      <c r="B239" s="52" t="s">
        <v>158</v>
      </c>
      <c r="C239" s="52" t="s">
        <v>98</v>
      </c>
      <c r="D239" s="52" t="s">
        <v>110</v>
      </c>
      <c r="E239" s="52" t="s">
        <v>181</v>
      </c>
      <c r="F239" s="52" t="s">
        <v>74</v>
      </c>
      <c r="G239" s="53"/>
      <c r="H239" s="54">
        <v>31</v>
      </c>
      <c r="I239" s="54">
        <v>16</v>
      </c>
      <c r="J239" s="54">
        <f t="shared" si="76"/>
        <v>51.612903225806448</v>
      </c>
    </row>
    <row r="240" spans="1:10" ht="102" x14ac:dyDescent="0.2">
      <c r="A240" s="48" t="s">
        <v>182</v>
      </c>
      <c r="B240" s="52" t="s">
        <v>158</v>
      </c>
      <c r="C240" s="52" t="s">
        <v>98</v>
      </c>
      <c r="D240" s="52" t="s">
        <v>110</v>
      </c>
      <c r="E240" s="52" t="s">
        <v>183</v>
      </c>
      <c r="F240" s="52"/>
      <c r="G240" s="53"/>
      <c r="H240" s="54">
        <f t="shared" ref="H240:I240" si="93">H241</f>
        <v>211.6</v>
      </c>
      <c r="I240" s="54">
        <f t="shared" si="93"/>
        <v>109.5211</v>
      </c>
      <c r="J240" s="54">
        <f t="shared" si="76"/>
        <v>51.758553875236302</v>
      </c>
    </row>
    <row r="241" spans="1:10" ht="25.5" x14ac:dyDescent="0.2">
      <c r="A241" s="40" t="s">
        <v>69</v>
      </c>
      <c r="B241" s="52" t="s">
        <v>158</v>
      </c>
      <c r="C241" s="52" t="s">
        <v>98</v>
      </c>
      <c r="D241" s="52" t="s">
        <v>110</v>
      </c>
      <c r="E241" s="52" t="s">
        <v>183</v>
      </c>
      <c r="F241" s="52" t="s">
        <v>70</v>
      </c>
      <c r="G241" s="53"/>
      <c r="H241" s="54">
        <v>211.6</v>
      </c>
      <c r="I241" s="54">
        <v>109.5211</v>
      </c>
      <c r="J241" s="54">
        <f t="shared" si="76"/>
        <v>51.758553875236302</v>
      </c>
    </row>
    <row r="242" spans="1:10" ht="25.5" x14ac:dyDescent="0.2">
      <c r="A242" s="32" t="s">
        <v>184</v>
      </c>
      <c r="B242" s="52" t="s">
        <v>158</v>
      </c>
      <c r="C242" s="52" t="s">
        <v>98</v>
      </c>
      <c r="D242" s="52" t="s">
        <v>110</v>
      </c>
      <c r="E242" s="52" t="s">
        <v>185</v>
      </c>
      <c r="F242" s="52"/>
      <c r="G242" s="53" t="e">
        <f>G243</f>
        <v>#REF!</v>
      </c>
      <c r="H242" s="139">
        <f>H243</f>
        <v>134.19999999999999</v>
      </c>
      <c r="I242" s="54">
        <f>I243</f>
        <v>81.847800000000007</v>
      </c>
      <c r="J242" s="54">
        <f t="shared" si="76"/>
        <v>60.989418777943385</v>
      </c>
    </row>
    <row r="243" spans="1:10" x14ac:dyDescent="0.2">
      <c r="A243" s="32" t="s">
        <v>18</v>
      </c>
      <c r="B243" s="52" t="s">
        <v>158</v>
      </c>
      <c r="C243" s="52" t="s">
        <v>98</v>
      </c>
      <c r="D243" s="52" t="s">
        <v>110</v>
      </c>
      <c r="E243" s="52" t="s">
        <v>186</v>
      </c>
      <c r="F243" s="52"/>
      <c r="G243" s="53" t="e">
        <f>#REF!</f>
        <v>#REF!</v>
      </c>
      <c r="H243" s="54">
        <f>H245+H244</f>
        <v>134.19999999999999</v>
      </c>
      <c r="I243" s="54">
        <f t="shared" ref="I243" si="94">I245+I244</f>
        <v>81.847800000000007</v>
      </c>
      <c r="J243" s="54">
        <f t="shared" si="76"/>
        <v>60.989418777943385</v>
      </c>
    </row>
    <row r="244" spans="1:10" s="10" customFormat="1" ht="38.25" x14ac:dyDescent="0.2">
      <c r="A244" s="39" t="s">
        <v>171</v>
      </c>
      <c r="B244" s="52" t="s">
        <v>158</v>
      </c>
      <c r="C244" s="52" t="s">
        <v>98</v>
      </c>
      <c r="D244" s="52" t="s">
        <v>110</v>
      </c>
      <c r="E244" s="52" t="s">
        <v>186</v>
      </c>
      <c r="F244" s="52" t="s">
        <v>172</v>
      </c>
      <c r="G244" s="53"/>
      <c r="H244" s="54">
        <v>134.19999999999999</v>
      </c>
      <c r="I244" s="54">
        <v>81.847800000000007</v>
      </c>
      <c r="J244" s="54">
        <f t="shared" si="76"/>
        <v>60.989418777943385</v>
      </c>
    </row>
    <row r="245" spans="1:10" ht="25.5" hidden="1" x14ac:dyDescent="0.2">
      <c r="A245" s="39" t="s">
        <v>73</v>
      </c>
      <c r="B245" s="52" t="s">
        <v>158</v>
      </c>
      <c r="C245" s="52" t="s">
        <v>98</v>
      </c>
      <c r="D245" s="52" t="s">
        <v>110</v>
      </c>
      <c r="E245" s="52" t="s">
        <v>186</v>
      </c>
      <c r="F245" s="52" t="s">
        <v>74</v>
      </c>
      <c r="G245" s="53"/>
      <c r="H245" s="139">
        <v>0</v>
      </c>
      <c r="I245" s="54"/>
      <c r="J245" s="54" t="e">
        <f t="shared" si="76"/>
        <v>#DIV/0!</v>
      </c>
    </row>
    <row r="246" spans="1:10" x14ac:dyDescent="0.2">
      <c r="A246" s="39" t="s">
        <v>342</v>
      </c>
      <c r="B246" s="52" t="s">
        <v>158</v>
      </c>
      <c r="C246" s="52" t="s">
        <v>98</v>
      </c>
      <c r="D246" s="52" t="s">
        <v>110</v>
      </c>
      <c r="E246" s="52" t="s">
        <v>54</v>
      </c>
      <c r="F246" s="52"/>
      <c r="G246" s="53"/>
      <c r="H246" s="139">
        <f>H247+H250</f>
        <v>8908.3430000000008</v>
      </c>
      <c r="I246" s="139">
        <f t="shared" ref="I246" si="95">I247+I250</f>
        <v>6904.0973700000004</v>
      </c>
      <c r="J246" s="54">
        <f t="shared" si="76"/>
        <v>77.501476649473418</v>
      </c>
    </row>
    <row r="247" spans="1:10" ht="25.5" x14ac:dyDescent="0.2">
      <c r="A247" s="87" t="s">
        <v>386</v>
      </c>
      <c r="B247" s="52" t="s">
        <v>158</v>
      </c>
      <c r="C247" s="52" t="s">
        <v>98</v>
      </c>
      <c r="D247" s="52" t="s">
        <v>110</v>
      </c>
      <c r="E247" s="52" t="s">
        <v>388</v>
      </c>
      <c r="F247" s="52"/>
      <c r="G247" s="53"/>
      <c r="H247" s="139">
        <f>SUM(H248:H249)</f>
        <v>414</v>
      </c>
      <c r="I247" s="139">
        <f t="shared" ref="I247" si="96">SUM(I248:I249)</f>
        <v>376.40600000000001</v>
      </c>
      <c r="J247" s="54">
        <f t="shared" si="76"/>
        <v>90.919323671497594</v>
      </c>
    </row>
    <row r="248" spans="1:10" hidden="1" x14ac:dyDescent="0.2">
      <c r="A248" s="87"/>
      <c r="B248" s="52" t="s">
        <v>158</v>
      </c>
      <c r="C248" s="52" t="s">
        <v>98</v>
      </c>
      <c r="D248" s="52" t="s">
        <v>110</v>
      </c>
      <c r="E248" s="52" t="s">
        <v>388</v>
      </c>
      <c r="F248" s="52" t="s">
        <v>208</v>
      </c>
      <c r="G248" s="53"/>
      <c r="H248" s="139"/>
      <c r="I248" s="54"/>
      <c r="J248" s="54" t="e">
        <f t="shared" si="76"/>
        <v>#DIV/0!</v>
      </c>
    </row>
    <row r="249" spans="1:10" ht="25.5" x14ac:dyDescent="0.2">
      <c r="A249" s="39" t="s">
        <v>73</v>
      </c>
      <c r="B249" s="52" t="s">
        <v>158</v>
      </c>
      <c r="C249" s="52" t="s">
        <v>98</v>
      </c>
      <c r="D249" s="52" t="s">
        <v>110</v>
      </c>
      <c r="E249" s="52" t="s">
        <v>388</v>
      </c>
      <c r="F249" s="52" t="s">
        <v>74</v>
      </c>
      <c r="G249" s="53"/>
      <c r="H249" s="139">
        <v>414</v>
      </c>
      <c r="I249" s="54">
        <v>376.40600000000001</v>
      </c>
      <c r="J249" s="54">
        <f t="shared" si="76"/>
        <v>90.919323671497594</v>
      </c>
    </row>
    <row r="250" spans="1:10" ht="38.25" x14ac:dyDescent="0.2">
      <c r="A250" s="91" t="s">
        <v>400</v>
      </c>
      <c r="B250" s="52" t="s">
        <v>158</v>
      </c>
      <c r="C250" s="52" t="s">
        <v>98</v>
      </c>
      <c r="D250" s="52" t="s">
        <v>110</v>
      </c>
      <c r="E250" s="52" t="s">
        <v>401</v>
      </c>
      <c r="F250" s="52"/>
      <c r="G250" s="53"/>
      <c r="H250" s="139">
        <f>SUM(H251:H258)</f>
        <v>8494.3430000000008</v>
      </c>
      <c r="I250" s="139">
        <f t="shared" ref="I250" si="97">SUM(I251:I258)</f>
        <v>6527.6913700000005</v>
      </c>
      <c r="J250" s="54">
        <f t="shared" si="76"/>
        <v>76.847513339171726</v>
      </c>
    </row>
    <row r="251" spans="1:10" ht="25.5" x14ac:dyDescent="0.2">
      <c r="A251" s="40" t="s">
        <v>69</v>
      </c>
      <c r="B251" s="52" t="s">
        <v>158</v>
      </c>
      <c r="C251" s="52" t="s">
        <v>98</v>
      </c>
      <c r="D251" s="52" t="s">
        <v>110</v>
      </c>
      <c r="E251" s="52" t="s">
        <v>401</v>
      </c>
      <c r="F251" s="52" t="s">
        <v>70</v>
      </c>
      <c r="G251" s="53"/>
      <c r="H251" s="139">
        <v>1965.0530000000001</v>
      </c>
      <c r="I251" s="54">
        <v>1167.9189799999999</v>
      </c>
      <c r="J251" s="54">
        <f t="shared" si="76"/>
        <v>59.434477339796935</v>
      </c>
    </row>
    <row r="252" spans="1:10" ht="25.5" x14ac:dyDescent="0.2">
      <c r="A252" s="39" t="s">
        <v>71</v>
      </c>
      <c r="B252" s="52" t="s">
        <v>158</v>
      </c>
      <c r="C252" s="52" t="s">
        <v>98</v>
      </c>
      <c r="D252" s="52" t="s">
        <v>110</v>
      </c>
      <c r="E252" s="52" t="s">
        <v>401</v>
      </c>
      <c r="F252" s="52" t="s">
        <v>72</v>
      </c>
      <c r="G252" s="53"/>
      <c r="H252" s="139">
        <v>91.4</v>
      </c>
      <c r="I252" s="54">
        <v>75.3</v>
      </c>
      <c r="J252" s="54">
        <f t="shared" si="76"/>
        <v>82.385120350109403</v>
      </c>
    </row>
    <row r="253" spans="1:10" ht="38.25" x14ac:dyDescent="0.2">
      <c r="A253" s="39" t="s">
        <v>171</v>
      </c>
      <c r="B253" s="52" t="s">
        <v>158</v>
      </c>
      <c r="C253" s="52" t="s">
        <v>98</v>
      </c>
      <c r="D253" s="52" t="s">
        <v>110</v>
      </c>
      <c r="E253" s="52" t="s">
        <v>401</v>
      </c>
      <c r="F253" s="52" t="s">
        <v>172</v>
      </c>
      <c r="G253" s="53"/>
      <c r="H253" s="139">
        <v>128.19</v>
      </c>
      <c r="I253" s="54">
        <v>85.711910000000003</v>
      </c>
      <c r="J253" s="54">
        <f t="shared" si="76"/>
        <v>66.863179655199318</v>
      </c>
    </row>
    <row r="254" spans="1:10" ht="25.5" x14ac:dyDescent="0.2">
      <c r="A254" s="41" t="s">
        <v>75</v>
      </c>
      <c r="B254" s="52" t="s">
        <v>158</v>
      </c>
      <c r="C254" s="52" t="s">
        <v>98</v>
      </c>
      <c r="D254" s="52" t="s">
        <v>110</v>
      </c>
      <c r="E254" s="52" t="s">
        <v>401</v>
      </c>
      <c r="F254" s="52" t="s">
        <v>76</v>
      </c>
      <c r="G254" s="53"/>
      <c r="H254" s="139">
        <v>619.6</v>
      </c>
      <c r="I254" s="54">
        <v>383.88614000000001</v>
      </c>
      <c r="J254" s="54">
        <f t="shared" si="76"/>
        <v>61.957091672046481</v>
      </c>
    </row>
    <row r="255" spans="1:10" ht="25.5" hidden="1" x14ac:dyDescent="0.2">
      <c r="A255" s="39" t="s">
        <v>493</v>
      </c>
      <c r="B255" s="52" t="s">
        <v>158</v>
      </c>
      <c r="C255" s="52" t="s">
        <v>98</v>
      </c>
      <c r="D255" s="52" t="s">
        <v>110</v>
      </c>
      <c r="E255" s="52" t="s">
        <v>401</v>
      </c>
      <c r="F255" s="52" t="s">
        <v>208</v>
      </c>
      <c r="G255" s="53"/>
      <c r="H255" s="139"/>
      <c r="I255" s="54"/>
      <c r="J255" s="54" t="e">
        <f t="shared" si="76"/>
        <v>#DIV/0!</v>
      </c>
    </row>
    <row r="256" spans="1:10" ht="25.5" x14ac:dyDescent="0.2">
      <c r="A256" s="39" t="s">
        <v>73</v>
      </c>
      <c r="B256" s="52" t="s">
        <v>158</v>
      </c>
      <c r="C256" s="52" t="s">
        <v>98</v>
      </c>
      <c r="D256" s="52" t="s">
        <v>110</v>
      </c>
      <c r="E256" s="52" t="s">
        <v>401</v>
      </c>
      <c r="F256" s="52" t="s">
        <v>74</v>
      </c>
      <c r="G256" s="53"/>
      <c r="H256" s="139">
        <v>5203.68</v>
      </c>
      <c r="I256" s="54">
        <v>4370.8988300000001</v>
      </c>
      <c r="J256" s="54">
        <f t="shared" si="76"/>
        <v>83.996303193124859</v>
      </c>
    </row>
    <row r="257" spans="1:10" ht="25.5" x14ac:dyDescent="0.2">
      <c r="A257" s="121" t="s">
        <v>173</v>
      </c>
      <c r="B257" s="52" t="s">
        <v>158</v>
      </c>
      <c r="C257" s="52" t="s">
        <v>98</v>
      </c>
      <c r="D257" s="52" t="s">
        <v>110</v>
      </c>
      <c r="E257" s="52" t="s">
        <v>401</v>
      </c>
      <c r="F257" s="52" t="s">
        <v>78</v>
      </c>
      <c r="G257" s="53"/>
      <c r="H257" s="139">
        <v>390.45</v>
      </c>
      <c r="I257" s="54">
        <v>367.39566000000002</v>
      </c>
      <c r="J257" s="54">
        <f t="shared" si="76"/>
        <v>94.095443718786015</v>
      </c>
    </row>
    <row r="258" spans="1:10" x14ac:dyDescent="0.2">
      <c r="A258" s="46" t="s">
        <v>79</v>
      </c>
      <c r="B258" s="52" t="s">
        <v>158</v>
      </c>
      <c r="C258" s="52" t="s">
        <v>98</v>
      </c>
      <c r="D258" s="52" t="s">
        <v>110</v>
      </c>
      <c r="E258" s="52" t="s">
        <v>401</v>
      </c>
      <c r="F258" s="52" t="s">
        <v>80</v>
      </c>
      <c r="G258" s="53"/>
      <c r="H258" s="139">
        <v>95.97</v>
      </c>
      <c r="I258" s="54">
        <v>76.579849999999993</v>
      </c>
      <c r="J258" s="54">
        <f t="shared" si="76"/>
        <v>79.795613212462229</v>
      </c>
    </row>
    <row r="259" spans="1:10" x14ac:dyDescent="0.2">
      <c r="A259" s="32" t="s">
        <v>187</v>
      </c>
      <c r="B259" s="52" t="s">
        <v>158</v>
      </c>
      <c r="C259" s="52" t="s">
        <v>121</v>
      </c>
      <c r="D259" s="52"/>
      <c r="E259" s="52"/>
      <c r="F259" s="52"/>
      <c r="G259" s="53" t="e">
        <f>G260</f>
        <v>#REF!</v>
      </c>
      <c r="H259" s="139">
        <f>H260+H268</f>
        <v>1823.3120000000001</v>
      </c>
      <c r="I259" s="139">
        <f>I260+I268</f>
        <v>1431.1912299999999</v>
      </c>
      <c r="J259" s="54">
        <f t="shared" si="76"/>
        <v>78.494038869924609</v>
      </c>
    </row>
    <row r="260" spans="1:10" ht="38.25" x14ac:dyDescent="0.2">
      <c r="A260" s="32" t="s">
        <v>188</v>
      </c>
      <c r="B260" s="52" t="s">
        <v>158</v>
      </c>
      <c r="C260" s="52" t="s">
        <v>121</v>
      </c>
      <c r="D260" s="52" t="s">
        <v>14</v>
      </c>
      <c r="E260" s="52"/>
      <c r="F260" s="52"/>
      <c r="G260" s="53" t="e">
        <f>G261</f>
        <v>#REF!</v>
      </c>
      <c r="H260" s="139">
        <f>H261+H264+H266</f>
        <v>1738.3120000000001</v>
      </c>
      <c r="I260" s="139">
        <f t="shared" ref="I260" si="98">I261+I264+I266</f>
        <v>1386.1912299999999</v>
      </c>
      <c r="J260" s="54">
        <f t="shared" si="76"/>
        <v>79.743523026936472</v>
      </c>
    </row>
    <row r="261" spans="1:10" ht="25.5" x14ac:dyDescent="0.2">
      <c r="A261" s="32" t="s">
        <v>189</v>
      </c>
      <c r="B261" s="52" t="s">
        <v>158</v>
      </c>
      <c r="C261" s="52" t="s">
        <v>121</v>
      </c>
      <c r="D261" s="52" t="s">
        <v>14</v>
      </c>
      <c r="E261" s="52" t="s">
        <v>190</v>
      </c>
      <c r="F261" s="52"/>
      <c r="G261" s="53" t="e">
        <f>#REF!</f>
        <v>#REF!</v>
      </c>
      <c r="H261" s="139">
        <f t="shared" ref="H261:I261" si="99">H262+H263</f>
        <v>1429.1120000000001</v>
      </c>
      <c r="I261" s="139">
        <f t="shared" si="99"/>
        <v>1136.1912299999999</v>
      </c>
      <c r="J261" s="54">
        <f t="shared" si="76"/>
        <v>79.503302050504075</v>
      </c>
    </row>
    <row r="262" spans="1:10" ht="25.5" x14ac:dyDescent="0.2">
      <c r="A262" s="40" t="s">
        <v>69</v>
      </c>
      <c r="B262" s="52" t="s">
        <v>158</v>
      </c>
      <c r="C262" s="52" t="s">
        <v>121</v>
      </c>
      <c r="D262" s="52" t="s">
        <v>14</v>
      </c>
      <c r="E262" s="52" t="s">
        <v>191</v>
      </c>
      <c r="F262" s="52" t="s">
        <v>70</v>
      </c>
      <c r="G262" s="53"/>
      <c r="H262" s="139">
        <v>584.08000000000004</v>
      </c>
      <c r="I262" s="54">
        <v>391.14123000000001</v>
      </c>
      <c r="J262" s="54">
        <f t="shared" ref="J262:J325" si="100">I262/H262*100</f>
        <v>66.96706444322696</v>
      </c>
    </row>
    <row r="263" spans="1:10" ht="25.5" x14ac:dyDescent="0.2">
      <c r="A263" s="39" t="s">
        <v>73</v>
      </c>
      <c r="B263" s="52" t="s">
        <v>158</v>
      </c>
      <c r="C263" s="52" t="s">
        <v>121</v>
      </c>
      <c r="D263" s="52" t="s">
        <v>14</v>
      </c>
      <c r="E263" s="52" t="s">
        <v>191</v>
      </c>
      <c r="F263" s="52" t="s">
        <v>74</v>
      </c>
      <c r="G263" s="53"/>
      <c r="H263" s="139">
        <v>845.03200000000004</v>
      </c>
      <c r="I263" s="54">
        <v>745.05</v>
      </c>
      <c r="J263" s="54">
        <f t="shared" si="100"/>
        <v>88.168258716829655</v>
      </c>
    </row>
    <row r="264" spans="1:10" x14ac:dyDescent="0.2">
      <c r="A264" s="39" t="s">
        <v>495</v>
      </c>
      <c r="B264" s="52" t="s">
        <v>158</v>
      </c>
      <c r="C264" s="52" t="s">
        <v>121</v>
      </c>
      <c r="D264" s="52" t="s">
        <v>14</v>
      </c>
      <c r="E264" s="52" t="s">
        <v>494</v>
      </c>
      <c r="F264" s="52"/>
      <c r="G264" s="53"/>
      <c r="H264" s="139">
        <f>H265</f>
        <v>250</v>
      </c>
      <c r="I264" s="139">
        <f t="shared" ref="I264" si="101">I265</f>
        <v>250</v>
      </c>
      <c r="J264" s="54">
        <f t="shared" si="100"/>
        <v>100</v>
      </c>
    </row>
    <row r="265" spans="1:10" ht="25.5" x14ac:dyDescent="0.2">
      <c r="A265" s="39" t="s">
        <v>73</v>
      </c>
      <c r="B265" s="52" t="s">
        <v>158</v>
      </c>
      <c r="C265" s="52" t="s">
        <v>121</v>
      </c>
      <c r="D265" s="52" t="s">
        <v>14</v>
      </c>
      <c r="E265" s="52" t="s">
        <v>494</v>
      </c>
      <c r="F265" s="52" t="s">
        <v>74</v>
      </c>
      <c r="G265" s="53"/>
      <c r="H265" s="139">
        <v>250</v>
      </c>
      <c r="I265" s="54">
        <v>250</v>
      </c>
      <c r="J265" s="54">
        <f t="shared" si="100"/>
        <v>100</v>
      </c>
    </row>
    <row r="266" spans="1:10" ht="38.25" x14ac:dyDescent="0.2">
      <c r="A266" s="39" t="s">
        <v>496</v>
      </c>
      <c r="B266" s="52" t="s">
        <v>158</v>
      </c>
      <c r="C266" s="52" t="s">
        <v>121</v>
      </c>
      <c r="D266" s="52" t="s">
        <v>14</v>
      </c>
      <c r="E266" s="52" t="s">
        <v>478</v>
      </c>
      <c r="F266" s="52"/>
      <c r="G266" s="53"/>
      <c r="H266" s="139">
        <f>H267</f>
        <v>59.2</v>
      </c>
      <c r="I266" s="139">
        <f t="shared" ref="I266" si="102">I267</f>
        <v>0</v>
      </c>
      <c r="J266" s="54">
        <f t="shared" si="100"/>
        <v>0</v>
      </c>
    </row>
    <row r="267" spans="1:10" ht="25.5" x14ac:dyDescent="0.2">
      <c r="A267" s="39" t="s">
        <v>73</v>
      </c>
      <c r="B267" s="52" t="s">
        <v>158</v>
      </c>
      <c r="C267" s="52" t="s">
        <v>121</v>
      </c>
      <c r="D267" s="52" t="s">
        <v>14</v>
      </c>
      <c r="E267" s="52" t="s">
        <v>478</v>
      </c>
      <c r="F267" s="52" t="s">
        <v>74</v>
      </c>
      <c r="G267" s="53"/>
      <c r="H267" s="139">
        <v>59.2</v>
      </c>
      <c r="I267" s="54">
        <v>0</v>
      </c>
      <c r="J267" s="54">
        <f t="shared" si="100"/>
        <v>0</v>
      </c>
    </row>
    <row r="268" spans="1:10" ht="25.5" x14ac:dyDescent="0.2">
      <c r="A268" s="47" t="s">
        <v>192</v>
      </c>
      <c r="B268" s="52" t="s">
        <v>158</v>
      </c>
      <c r="C268" s="52" t="s">
        <v>121</v>
      </c>
      <c r="D268" s="52" t="s">
        <v>144</v>
      </c>
      <c r="E268" s="52"/>
      <c r="F268" s="52"/>
      <c r="G268" s="53"/>
      <c r="H268" s="139">
        <f>H269</f>
        <v>85</v>
      </c>
      <c r="I268" s="139">
        <f t="shared" ref="I268" si="103">I269</f>
        <v>45</v>
      </c>
      <c r="J268" s="54">
        <f t="shared" si="100"/>
        <v>52.941176470588239</v>
      </c>
    </row>
    <row r="269" spans="1:10" x14ac:dyDescent="0.2">
      <c r="A269" s="39" t="s">
        <v>342</v>
      </c>
      <c r="B269" s="52" t="s">
        <v>158</v>
      </c>
      <c r="C269" s="52" t="s">
        <v>121</v>
      </c>
      <c r="D269" s="52" t="s">
        <v>144</v>
      </c>
      <c r="E269" s="52" t="s">
        <v>54</v>
      </c>
      <c r="F269" s="52"/>
      <c r="G269" s="53"/>
      <c r="H269" s="139">
        <f>H270+H272+H274</f>
        <v>85</v>
      </c>
      <c r="I269" s="139">
        <f t="shared" ref="I269" si="104">I270+I272+I274</f>
        <v>45</v>
      </c>
      <c r="J269" s="54">
        <f t="shared" si="100"/>
        <v>52.941176470588239</v>
      </c>
    </row>
    <row r="270" spans="1:10" ht="51" x14ac:dyDescent="0.2">
      <c r="A270" s="87" t="s">
        <v>389</v>
      </c>
      <c r="B270" s="52" t="s">
        <v>158</v>
      </c>
      <c r="C270" s="52" t="s">
        <v>121</v>
      </c>
      <c r="D270" s="52" t="s">
        <v>144</v>
      </c>
      <c r="E270" s="52" t="s">
        <v>440</v>
      </c>
      <c r="F270" s="52"/>
      <c r="G270" s="53"/>
      <c r="H270" s="139">
        <f>H271</f>
        <v>20</v>
      </c>
      <c r="I270" s="139">
        <f>I271</f>
        <v>20</v>
      </c>
      <c r="J270" s="54">
        <f t="shared" si="100"/>
        <v>100</v>
      </c>
    </row>
    <row r="271" spans="1:10" ht="25.5" x14ac:dyDescent="0.2">
      <c r="A271" s="39" t="s">
        <v>73</v>
      </c>
      <c r="B271" s="52" t="s">
        <v>158</v>
      </c>
      <c r="C271" s="52" t="s">
        <v>121</v>
      </c>
      <c r="D271" s="52" t="s">
        <v>144</v>
      </c>
      <c r="E271" s="52" t="s">
        <v>440</v>
      </c>
      <c r="F271" s="52" t="s">
        <v>74</v>
      </c>
      <c r="G271" s="53"/>
      <c r="H271" s="139">
        <v>20</v>
      </c>
      <c r="I271" s="139">
        <v>20</v>
      </c>
      <c r="J271" s="54">
        <f t="shared" si="100"/>
        <v>100</v>
      </c>
    </row>
    <row r="272" spans="1:10" ht="38.25" x14ac:dyDescent="0.2">
      <c r="A272" s="87" t="s">
        <v>390</v>
      </c>
      <c r="B272" s="52" t="s">
        <v>158</v>
      </c>
      <c r="C272" s="52" t="s">
        <v>121</v>
      </c>
      <c r="D272" s="52" t="s">
        <v>144</v>
      </c>
      <c r="E272" s="52" t="s">
        <v>393</v>
      </c>
      <c r="F272" s="52"/>
      <c r="G272" s="53"/>
      <c r="H272" s="139">
        <f>H273</f>
        <v>15</v>
      </c>
      <c r="I272" s="139">
        <f>I273</f>
        <v>15</v>
      </c>
      <c r="J272" s="54">
        <f t="shared" si="100"/>
        <v>100</v>
      </c>
    </row>
    <row r="273" spans="1:10" ht="25.5" x14ac:dyDescent="0.2">
      <c r="A273" s="39" t="s">
        <v>73</v>
      </c>
      <c r="B273" s="52" t="s">
        <v>158</v>
      </c>
      <c r="C273" s="52" t="s">
        <v>121</v>
      </c>
      <c r="D273" s="52" t="s">
        <v>144</v>
      </c>
      <c r="E273" s="52" t="s">
        <v>393</v>
      </c>
      <c r="F273" s="52" t="s">
        <v>74</v>
      </c>
      <c r="G273" s="53"/>
      <c r="H273" s="139">
        <v>15</v>
      </c>
      <c r="I273" s="139">
        <v>15</v>
      </c>
      <c r="J273" s="54">
        <f t="shared" si="100"/>
        <v>100</v>
      </c>
    </row>
    <row r="274" spans="1:10" s="10" customFormat="1" ht="25.5" x14ac:dyDescent="0.2">
      <c r="A274" s="87" t="s">
        <v>391</v>
      </c>
      <c r="B274" s="52" t="s">
        <v>158</v>
      </c>
      <c r="C274" s="52" t="s">
        <v>121</v>
      </c>
      <c r="D274" s="52" t="s">
        <v>144</v>
      </c>
      <c r="E274" s="52" t="s">
        <v>392</v>
      </c>
      <c r="F274" s="52"/>
      <c r="G274" s="53"/>
      <c r="H274" s="139">
        <f>H275</f>
        <v>50</v>
      </c>
      <c r="I274" s="139">
        <f>I275</f>
        <v>10</v>
      </c>
      <c r="J274" s="54">
        <f t="shared" si="100"/>
        <v>20</v>
      </c>
    </row>
    <row r="275" spans="1:10" s="10" customFormat="1" ht="25.5" x14ac:dyDescent="0.2">
      <c r="A275" s="39" t="s">
        <v>73</v>
      </c>
      <c r="B275" s="52" t="s">
        <v>158</v>
      </c>
      <c r="C275" s="52" t="s">
        <v>121</v>
      </c>
      <c r="D275" s="52" t="s">
        <v>144</v>
      </c>
      <c r="E275" s="52" t="s">
        <v>392</v>
      </c>
      <c r="F275" s="52" t="s">
        <v>74</v>
      </c>
      <c r="G275" s="53"/>
      <c r="H275" s="139">
        <v>50</v>
      </c>
      <c r="I275" s="139">
        <v>10</v>
      </c>
      <c r="J275" s="54">
        <f t="shared" si="100"/>
        <v>20</v>
      </c>
    </row>
    <row r="276" spans="1:10" x14ac:dyDescent="0.2">
      <c r="A276" s="32" t="s">
        <v>130</v>
      </c>
      <c r="B276" s="52" t="s">
        <v>158</v>
      </c>
      <c r="C276" s="52" t="s">
        <v>83</v>
      </c>
      <c r="D276" s="52"/>
      <c r="E276" s="52"/>
      <c r="F276" s="52"/>
      <c r="G276" s="53" t="e">
        <f>G277+G288+#REF!</f>
        <v>#REF!</v>
      </c>
      <c r="H276" s="139">
        <f>H277+H288+H285</f>
        <v>3506.268</v>
      </c>
      <c r="I276" s="139">
        <f>I277+I288+I285</f>
        <v>2090.7212</v>
      </c>
      <c r="J276" s="54">
        <f t="shared" si="100"/>
        <v>59.628106009010153</v>
      </c>
    </row>
    <row r="277" spans="1:10" x14ac:dyDescent="0.2">
      <c r="A277" s="32" t="s">
        <v>193</v>
      </c>
      <c r="B277" s="52" t="s">
        <v>158</v>
      </c>
      <c r="C277" s="52" t="s">
        <v>83</v>
      </c>
      <c r="D277" s="52" t="s">
        <v>56</v>
      </c>
      <c r="E277" s="52"/>
      <c r="F277" s="52"/>
      <c r="G277" s="53" t="e">
        <f>G283</f>
        <v>#REF!</v>
      </c>
      <c r="H277" s="139">
        <f>H282+H278</f>
        <v>650</v>
      </c>
      <c r="I277" s="139">
        <f t="shared" ref="I277" si="105">I282+I278</f>
        <v>170.6</v>
      </c>
      <c r="J277" s="54">
        <f t="shared" si="100"/>
        <v>26.246153846153845</v>
      </c>
    </row>
    <row r="278" spans="1:10" x14ac:dyDescent="0.2">
      <c r="A278" s="39" t="s">
        <v>342</v>
      </c>
      <c r="B278" s="52" t="s">
        <v>158</v>
      </c>
      <c r="C278" s="52" t="s">
        <v>83</v>
      </c>
      <c r="D278" s="52" t="s">
        <v>56</v>
      </c>
      <c r="E278" s="52" t="s">
        <v>54</v>
      </c>
      <c r="F278" s="52"/>
      <c r="G278" s="53"/>
      <c r="H278" s="139">
        <f>H279</f>
        <v>650</v>
      </c>
      <c r="I278" s="139">
        <f t="shared" ref="I278" si="106">I279</f>
        <v>170.6</v>
      </c>
      <c r="J278" s="54">
        <f t="shared" si="100"/>
        <v>26.246153846153845</v>
      </c>
    </row>
    <row r="279" spans="1:10" ht="25.5" x14ac:dyDescent="0.2">
      <c r="A279" s="87" t="s">
        <v>377</v>
      </c>
      <c r="B279" s="52" t="s">
        <v>158</v>
      </c>
      <c r="C279" s="52" t="s">
        <v>83</v>
      </c>
      <c r="D279" s="52" t="s">
        <v>56</v>
      </c>
      <c r="E279" s="52" t="s">
        <v>378</v>
      </c>
      <c r="F279" s="52"/>
      <c r="G279" s="53"/>
      <c r="H279" s="139">
        <f>H280+H281</f>
        <v>650</v>
      </c>
      <c r="I279" s="139">
        <f t="shared" ref="I279" si="107">I280+I281</f>
        <v>170.6</v>
      </c>
      <c r="J279" s="54">
        <f t="shared" si="100"/>
        <v>26.246153846153845</v>
      </c>
    </row>
    <row r="280" spans="1:10" ht="25.5" x14ac:dyDescent="0.2">
      <c r="A280" s="39" t="s">
        <v>73</v>
      </c>
      <c r="B280" s="52" t="s">
        <v>158</v>
      </c>
      <c r="C280" s="52" t="s">
        <v>83</v>
      </c>
      <c r="D280" s="52" t="s">
        <v>56</v>
      </c>
      <c r="E280" s="52" t="s">
        <v>378</v>
      </c>
      <c r="F280" s="52" t="s">
        <v>74</v>
      </c>
      <c r="G280" s="53"/>
      <c r="H280" s="139">
        <v>626.4</v>
      </c>
      <c r="I280" s="139">
        <v>147</v>
      </c>
      <c r="J280" s="54">
        <f t="shared" si="100"/>
        <v>23.467432950191572</v>
      </c>
    </row>
    <row r="281" spans="1:10" ht="25.5" x14ac:dyDescent="0.2">
      <c r="A281" s="41" t="s">
        <v>75</v>
      </c>
      <c r="B281" s="52" t="s">
        <v>158</v>
      </c>
      <c r="C281" s="52" t="s">
        <v>83</v>
      </c>
      <c r="D281" s="52" t="s">
        <v>56</v>
      </c>
      <c r="E281" s="52" t="s">
        <v>378</v>
      </c>
      <c r="F281" s="52" t="s">
        <v>76</v>
      </c>
      <c r="G281" s="53"/>
      <c r="H281" s="139">
        <v>23.6</v>
      </c>
      <c r="I281" s="139">
        <v>23.6</v>
      </c>
      <c r="J281" s="54">
        <f t="shared" si="100"/>
        <v>100</v>
      </c>
    </row>
    <row r="282" spans="1:10" hidden="1" x14ac:dyDescent="0.2">
      <c r="A282" s="32" t="s">
        <v>53</v>
      </c>
      <c r="B282" s="52" t="s">
        <v>158</v>
      </c>
      <c r="C282" s="52" t="s">
        <v>83</v>
      </c>
      <c r="D282" s="52" t="s">
        <v>56</v>
      </c>
      <c r="E282" s="52" t="s">
        <v>54</v>
      </c>
      <c r="F282" s="52"/>
      <c r="G282" s="53"/>
      <c r="H282" s="139">
        <f>H283</f>
        <v>0</v>
      </c>
      <c r="I282" s="139">
        <f>I283</f>
        <v>0</v>
      </c>
      <c r="J282" s="54" t="e">
        <f t="shared" si="100"/>
        <v>#DIV/0!</v>
      </c>
    </row>
    <row r="283" spans="1:10" s="11" customFormat="1" ht="25.5" hidden="1" x14ac:dyDescent="0.2">
      <c r="A283" s="32" t="s">
        <v>194</v>
      </c>
      <c r="B283" s="52" t="s">
        <v>158</v>
      </c>
      <c r="C283" s="52" t="s">
        <v>83</v>
      </c>
      <c r="D283" s="52" t="s">
        <v>56</v>
      </c>
      <c r="E283" s="52" t="s">
        <v>195</v>
      </c>
      <c r="F283" s="52"/>
      <c r="G283" s="53" t="e">
        <f>#REF!</f>
        <v>#REF!</v>
      </c>
      <c r="H283" s="54">
        <f>H284</f>
        <v>0</v>
      </c>
      <c r="I283" s="54">
        <f t="shared" ref="I283" si="108">I284</f>
        <v>0</v>
      </c>
      <c r="J283" s="54" t="e">
        <f t="shared" si="100"/>
        <v>#DIV/0!</v>
      </c>
    </row>
    <row r="284" spans="1:10" s="11" customFormat="1" ht="25.5" hidden="1" x14ac:dyDescent="0.2">
      <c r="A284" s="39" t="s">
        <v>73</v>
      </c>
      <c r="B284" s="52" t="s">
        <v>158</v>
      </c>
      <c r="C284" s="52" t="s">
        <v>83</v>
      </c>
      <c r="D284" s="52" t="s">
        <v>56</v>
      </c>
      <c r="E284" s="52" t="s">
        <v>195</v>
      </c>
      <c r="F284" s="52" t="s">
        <v>74</v>
      </c>
      <c r="G284" s="53"/>
      <c r="H284" s="139">
        <v>0</v>
      </c>
      <c r="I284" s="54"/>
      <c r="J284" s="54" t="e">
        <f t="shared" si="100"/>
        <v>#DIV/0!</v>
      </c>
    </row>
    <row r="285" spans="1:10" s="11" customFormat="1" hidden="1" x14ac:dyDescent="0.2">
      <c r="A285" s="39"/>
      <c r="B285" s="52" t="s">
        <v>158</v>
      </c>
      <c r="C285" s="52" t="s">
        <v>83</v>
      </c>
      <c r="D285" s="52" t="s">
        <v>14</v>
      </c>
      <c r="E285" s="52"/>
      <c r="F285" s="52"/>
      <c r="G285" s="53"/>
      <c r="H285" s="139">
        <f>H286</f>
        <v>0</v>
      </c>
      <c r="I285" s="139">
        <f t="shared" ref="I285:I286" si="109">I286</f>
        <v>0</v>
      </c>
      <c r="J285" s="54" t="e">
        <f t="shared" si="100"/>
        <v>#DIV/0!</v>
      </c>
    </row>
    <row r="286" spans="1:10" s="11" customFormat="1" hidden="1" x14ac:dyDescent="0.2">
      <c r="A286" s="39"/>
      <c r="B286" s="52" t="s">
        <v>158</v>
      </c>
      <c r="C286" s="52" t="s">
        <v>83</v>
      </c>
      <c r="D286" s="52" t="s">
        <v>14</v>
      </c>
      <c r="E286" s="52" t="s">
        <v>387</v>
      </c>
      <c r="F286" s="52"/>
      <c r="G286" s="53"/>
      <c r="H286" s="139">
        <f>H287</f>
        <v>0</v>
      </c>
      <c r="I286" s="139">
        <f t="shared" si="109"/>
        <v>0</v>
      </c>
      <c r="J286" s="54" t="e">
        <f t="shared" si="100"/>
        <v>#DIV/0!</v>
      </c>
    </row>
    <row r="287" spans="1:10" s="11" customFormat="1" hidden="1" x14ac:dyDescent="0.2">
      <c r="A287" s="39"/>
      <c r="B287" s="52" t="s">
        <v>158</v>
      </c>
      <c r="C287" s="52" t="s">
        <v>83</v>
      </c>
      <c r="D287" s="52" t="s">
        <v>14</v>
      </c>
      <c r="E287" s="52" t="s">
        <v>387</v>
      </c>
      <c r="F287" s="52" t="s">
        <v>208</v>
      </c>
      <c r="G287" s="53"/>
      <c r="H287" s="139"/>
      <c r="I287" s="54">
        <f>1350-1350</f>
        <v>0</v>
      </c>
      <c r="J287" s="54" t="e">
        <f t="shared" si="100"/>
        <v>#DIV/0!</v>
      </c>
    </row>
    <row r="288" spans="1:10" s="11" customFormat="1" x14ac:dyDescent="0.2">
      <c r="A288" s="32" t="s">
        <v>196</v>
      </c>
      <c r="B288" s="52" t="s">
        <v>158</v>
      </c>
      <c r="C288" s="52" t="s">
        <v>83</v>
      </c>
      <c r="D288" s="52" t="s">
        <v>132</v>
      </c>
      <c r="E288" s="52"/>
      <c r="F288" s="52"/>
      <c r="G288" s="53" t="e">
        <f>#REF!+#REF!+#REF!</f>
        <v>#REF!</v>
      </c>
      <c r="H288" s="139">
        <f>H289</f>
        <v>2856.268</v>
      </c>
      <c r="I288" s="139">
        <f>I289</f>
        <v>1920.1212</v>
      </c>
      <c r="J288" s="54">
        <f t="shared" si="100"/>
        <v>67.224826241795242</v>
      </c>
    </row>
    <row r="289" spans="1:10" s="11" customFormat="1" x14ac:dyDescent="0.2">
      <c r="A289" s="39" t="s">
        <v>342</v>
      </c>
      <c r="B289" s="52" t="s">
        <v>158</v>
      </c>
      <c r="C289" s="52" t="s">
        <v>83</v>
      </c>
      <c r="D289" s="52" t="s">
        <v>132</v>
      </c>
      <c r="E289" s="52" t="s">
        <v>54</v>
      </c>
      <c r="F289" s="52"/>
      <c r="G289" s="53"/>
      <c r="H289" s="139">
        <f>H290+H292+H298+H294</f>
        <v>2856.268</v>
      </c>
      <c r="I289" s="139">
        <f>I290+I292+I298+I294</f>
        <v>1920.1212</v>
      </c>
      <c r="J289" s="54">
        <f t="shared" si="100"/>
        <v>67.224826241795242</v>
      </c>
    </row>
    <row r="290" spans="1:10" ht="25.5" x14ac:dyDescent="0.2">
      <c r="A290" s="87" t="s">
        <v>394</v>
      </c>
      <c r="B290" s="52" t="s">
        <v>158</v>
      </c>
      <c r="C290" s="52" t="s">
        <v>83</v>
      </c>
      <c r="D290" s="52" t="s">
        <v>132</v>
      </c>
      <c r="E290" s="52" t="s">
        <v>396</v>
      </c>
      <c r="F290" s="52"/>
      <c r="G290" s="53"/>
      <c r="H290" s="139">
        <f>H291</f>
        <v>100</v>
      </c>
      <c r="I290" s="139">
        <f t="shared" ref="I290" si="110">I291</f>
        <v>31</v>
      </c>
      <c r="J290" s="54">
        <f t="shared" si="100"/>
        <v>31</v>
      </c>
    </row>
    <row r="291" spans="1:10" ht="25.5" x14ac:dyDescent="0.2">
      <c r="A291" s="39" t="s">
        <v>73</v>
      </c>
      <c r="B291" s="52" t="s">
        <v>158</v>
      </c>
      <c r="C291" s="52" t="s">
        <v>83</v>
      </c>
      <c r="D291" s="52" t="s">
        <v>132</v>
      </c>
      <c r="E291" s="52" t="s">
        <v>396</v>
      </c>
      <c r="F291" s="52" t="s">
        <v>74</v>
      </c>
      <c r="G291" s="53"/>
      <c r="H291" s="139">
        <v>100</v>
      </c>
      <c r="I291" s="139">
        <v>31</v>
      </c>
      <c r="J291" s="54">
        <f t="shared" si="100"/>
        <v>31</v>
      </c>
    </row>
    <row r="292" spans="1:10" ht="38.25" x14ac:dyDescent="0.2">
      <c r="A292" s="87" t="s">
        <v>395</v>
      </c>
      <c r="B292" s="52" t="s">
        <v>158</v>
      </c>
      <c r="C292" s="52" t="s">
        <v>83</v>
      </c>
      <c r="D292" s="52" t="s">
        <v>132</v>
      </c>
      <c r="E292" s="52" t="s">
        <v>397</v>
      </c>
      <c r="F292" s="52"/>
      <c r="G292" s="53"/>
      <c r="H292" s="139">
        <f>H293</f>
        <v>200</v>
      </c>
      <c r="I292" s="139">
        <f t="shared" ref="I292" si="111">I293</f>
        <v>148.19999999999999</v>
      </c>
      <c r="J292" s="54">
        <f t="shared" si="100"/>
        <v>74.099999999999994</v>
      </c>
    </row>
    <row r="293" spans="1:10" ht="25.5" x14ac:dyDescent="0.2">
      <c r="A293" s="39" t="s">
        <v>73</v>
      </c>
      <c r="B293" s="52" t="s">
        <v>158</v>
      </c>
      <c r="C293" s="52" t="s">
        <v>83</v>
      </c>
      <c r="D293" s="52" t="s">
        <v>132</v>
      </c>
      <c r="E293" s="52" t="s">
        <v>397</v>
      </c>
      <c r="F293" s="52" t="s">
        <v>74</v>
      </c>
      <c r="G293" s="53"/>
      <c r="H293" s="139">
        <v>200</v>
      </c>
      <c r="I293" s="139">
        <v>148.19999999999999</v>
      </c>
      <c r="J293" s="54">
        <f t="shared" si="100"/>
        <v>74.099999999999994</v>
      </c>
    </row>
    <row r="294" spans="1:10" ht="25.5" x14ac:dyDescent="0.2">
      <c r="A294" s="91" t="s">
        <v>402</v>
      </c>
      <c r="B294" s="52" t="s">
        <v>158</v>
      </c>
      <c r="C294" s="52" t="s">
        <v>83</v>
      </c>
      <c r="D294" s="52" t="s">
        <v>132</v>
      </c>
      <c r="E294" s="52" t="s">
        <v>403</v>
      </c>
      <c r="F294" s="52"/>
      <c r="G294" s="53"/>
      <c r="H294" s="54">
        <f>H295+H297+H296</f>
        <v>1152.508</v>
      </c>
      <c r="I294" s="54">
        <f t="shared" ref="I294" si="112">I295+I297+I296</f>
        <v>758.28920000000005</v>
      </c>
      <c r="J294" s="54">
        <f t="shared" si="100"/>
        <v>65.794701641984261</v>
      </c>
    </row>
    <row r="295" spans="1:10" ht="25.5" x14ac:dyDescent="0.2">
      <c r="A295" s="39" t="s">
        <v>73</v>
      </c>
      <c r="B295" s="52" t="s">
        <v>158</v>
      </c>
      <c r="C295" s="52" t="s">
        <v>83</v>
      </c>
      <c r="D295" s="52" t="s">
        <v>132</v>
      </c>
      <c r="E295" s="52" t="s">
        <v>403</v>
      </c>
      <c r="F295" s="52" t="s">
        <v>74</v>
      </c>
      <c r="G295" s="53"/>
      <c r="H295" s="54">
        <v>105</v>
      </c>
      <c r="I295" s="54">
        <v>105</v>
      </c>
      <c r="J295" s="54">
        <f t="shared" si="100"/>
        <v>100</v>
      </c>
    </row>
    <row r="296" spans="1:10" ht="25.5" x14ac:dyDescent="0.2">
      <c r="A296" s="49" t="s">
        <v>500</v>
      </c>
      <c r="B296" s="52" t="s">
        <v>158</v>
      </c>
      <c r="C296" s="52" t="s">
        <v>83</v>
      </c>
      <c r="D296" s="52" t="s">
        <v>132</v>
      </c>
      <c r="E296" s="52" t="s">
        <v>403</v>
      </c>
      <c r="F296" s="52" t="s">
        <v>206</v>
      </c>
      <c r="G296" s="53"/>
      <c r="H296" s="54">
        <v>1035.712</v>
      </c>
      <c r="I296" s="54">
        <v>653.28920000000005</v>
      </c>
      <c r="J296" s="54">
        <f t="shared" si="100"/>
        <v>63.076337823642106</v>
      </c>
    </row>
    <row r="297" spans="1:10" ht="38.25" x14ac:dyDescent="0.2">
      <c r="A297" s="35" t="s">
        <v>133</v>
      </c>
      <c r="B297" s="52" t="s">
        <v>158</v>
      </c>
      <c r="C297" s="52" t="s">
        <v>83</v>
      </c>
      <c r="D297" s="52" t="s">
        <v>132</v>
      </c>
      <c r="E297" s="52" t="s">
        <v>403</v>
      </c>
      <c r="F297" s="52" t="s">
        <v>134</v>
      </c>
      <c r="G297" s="53"/>
      <c r="H297" s="54">
        <v>11.795999999999999</v>
      </c>
      <c r="I297" s="54">
        <v>0</v>
      </c>
      <c r="J297" s="54">
        <f t="shared" si="100"/>
        <v>0</v>
      </c>
    </row>
    <row r="298" spans="1:10" ht="25.5" x14ac:dyDescent="0.2">
      <c r="A298" s="87" t="s">
        <v>380</v>
      </c>
      <c r="B298" s="52" t="s">
        <v>158</v>
      </c>
      <c r="C298" s="52" t="s">
        <v>83</v>
      </c>
      <c r="D298" s="52" t="s">
        <v>132</v>
      </c>
      <c r="E298" s="52" t="s">
        <v>379</v>
      </c>
      <c r="F298" s="52"/>
      <c r="G298" s="53"/>
      <c r="H298" s="139">
        <f>H299</f>
        <v>1403.76</v>
      </c>
      <c r="I298" s="139">
        <f t="shared" ref="I298:I299" si="113">I299</f>
        <v>982.63199999999995</v>
      </c>
      <c r="J298" s="54">
        <f t="shared" si="100"/>
        <v>70</v>
      </c>
    </row>
    <row r="299" spans="1:10" ht="25.5" x14ac:dyDescent="0.2">
      <c r="A299" s="87" t="s">
        <v>398</v>
      </c>
      <c r="B299" s="52" t="s">
        <v>158</v>
      </c>
      <c r="C299" s="52" t="s">
        <v>83</v>
      </c>
      <c r="D299" s="52" t="s">
        <v>132</v>
      </c>
      <c r="E299" s="52" t="s">
        <v>399</v>
      </c>
      <c r="F299" s="52"/>
      <c r="G299" s="53"/>
      <c r="H299" s="139">
        <f>H300</f>
        <v>1403.76</v>
      </c>
      <c r="I299" s="139">
        <f t="shared" si="113"/>
        <v>982.63199999999995</v>
      </c>
      <c r="J299" s="54">
        <f t="shared" si="100"/>
        <v>70</v>
      </c>
    </row>
    <row r="300" spans="1:10" ht="38.25" x14ac:dyDescent="0.2">
      <c r="A300" s="39" t="s">
        <v>43</v>
      </c>
      <c r="B300" s="52" t="s">
        <v>158</v>
      </c>
      <c r="C300" s="52" t="s">
        <v>83</v>
      </c>
      <c r="D300" s="52" t="s">
        <v>132</v>
      </c>
      <c r="E300" s="52" t="s">
        <v>399</v>
      </c>
      <c r="F300" s="52" t="s">
        <v>44</v>
      </c>
      <c r="G300" s="53"/>
      <c r="H300" s="139">
        <v>1403.76</v>
      </c>
      <c r="I300" s="139">
        <v>982.63199999999995</v>
      </c>
      <c r="J300" s="54">
        <f t="shared" si="100"/>
        <v>70</v>
      </c>
    </row>
    <row r="301" spans="1:10" x14ac:dyDescent="0.2">
      <c r="A301" s="32" t="s">
        <v>197</v>
      </c>
      <c r="B301" s="52" t="s">
        <v>158</v>
      </c>
      <c r="C301" s="52" t="s">
        <v>56</v>
      </c>
      <c r="D301" s="52"/>
      <c r="E301" s="52"/>
      <c r="F301" s="52"/>
      <c r="G301" s="53" t="e">
        <f>#REF!+G307+#REF!+#REF!</f>
        <v>#REF!</v>
      </c>
      <c r="H301" s="54">
        <f>H307+H338+H302</f>
        <v>8943.9759999999987</v>
      </c>
      <c r="I301" s="54">
        <f>I307+I338+I302</f>
        <v>5089.1970000000001</v>
      </c>
      <c r="J301" s="54">
        <f t="shared" si="100"/>
        <v>56.900834707069883</v>
      </c>
    </row>
    <row r="302" spans="1:10" x14ac:dyDescent="0.2">
      <c r="A302" s="32" t="s">
        <v>305</v>
      </c>
      <c r="B302" s="52" t="s">
        <v>158</v>
      </c>
      <c r="C302" s="52" t="s">
        <v>56</v>
      </c>
      <c r="D302" s="52" t="s">
        <v>98</v>
      </c>
      <c r="E302" s="52"/>
      <c r="F302" s="52"/>
      <c r="G302" s="53"/>
      <c r="H302" s="54">
        <f>H303</f>
        <v>1500</v>
      </c>
      <c r="I302" s="54">
        <f t="shared" ref="I302:I305" si="114">I303</f>
        <v>1000</v>
      </c>
      <c r="J302" s="54">
        <f t="shared" si="100"/>
        <v>66.666666666666657</v>
      </c>
    </row>
    <row r="303" spans="1:10" x14ac:dyDescent="0.2">
      <c r="A303" s="39" t="s">
        <v>342</v>
      </c>
      <c r="B303" s="52" t="s">
        <v>158</v>
      </c>
      <c r="C303" s="52" t="s">
        <v>56</v>
      </c>
      <c r="D303" s="52" t="s">
        <v>98</v>
      </c>
      <c r="E303" s="52" t="s">
        <v>54</v>
      </c>
      <c r="F303" s="52"/>
      <c r="G303" s="53"/>
      <c r="H303" s="54">
        <f>H304</f>
        <v>1500</v>
      </c>
      <c r="I303" s="54">
        <f t="shared" si="114"/>
        <v>1000</v>
      </c>
      <c r="J303" s="54">
        <f t="shared" si="100"/>
        <v>66.666666666666657</v>
      </c>
    </row>
    <row r="304" spans="1:10" ht="25.5" x14ac:dyDescent="0.2">
      <c r="A304" s="87" t="s">
        <v>359</v>
      </c>
      <c r="B304" s="52" t="s">
        <v>158</v>
      </c>
      <c r="C304" s="52" t="s">
        <v>56</v>
      </c>
      <c r="D304" s="52" t="s">
        <v>98</v>
      </c>
      <c r="E304" s="52" t="s">
        <v>361</v>
      </c>
      <c r="F304" s="52"/>
      <c r="G304" s="53"/>
      <c r="H304" s="54">
        <f>H305</f>
        <v>1500</v>
      </c>
      <c r="I304" s="54">
        <f t="shared" si="114"/>
        <v>1000</v>
      </c>
      <c r="J304" s="54">
        <f t="shared" si="100"/>
        <v>66.666666666666657</v>
      </c>
    </row>
    <row r="305" spans="1:10" x14ac:dyDescent="0.2">
      <c r="A305" s="93" t="s">
        <v>360</v>
      </c>
      <c r="B305" s="52" t="s">
        <v>158</v>
      </c>
      <c r="C305" s="52" t="s">
        <v>56</v>
      </c>
      <c r="D305" s="52" t="s">
        <v>98</v>
      </c>
      <c r="E305" s="52" t="s">
        <v>362</v>
      </c>
      <c r="F305" s="52"/>
      <c r="G305" s="53"/>
      <c r="H305" s="54">
        <f>H306</f>
        <v>1500</v>
      </c>
      <c r="I305" s="54">
        <f t="shared" si="114"/>
        <v>1000</v>
      </c>
      <c r="J305" s="54">
        <f t="shared" si="100"/>
        <v>66.666666666666657</v>
      </c>
    </row>
    <row r="306" spans="1:10" ht="25.5" x14ac:dyDescent="0.2">
      <c r="A306" s="94" t="s">
        <v>221</v>
      </c>
      <c r="B306" s="52" t="s">
        <v>158</v>
      </c>
      <c r="C306" s="52" t="s">
        <v>56</v>
      </c>
      <c r="D306" s="52" t="s">
        <v>98</v>
      </c>
      <c r="E306" s="52" t="s">
        <v>362</v>
      </c>
      <c r="F306" s="52" t="s">
        <v>222</v>
      </c>
      <c r="G306" s="53"/>
      <c r="H306" s="54">
        <v>1500</v>
      </c>
      <c r="I306" s="54">
        <v>1000</v>
      </c>
      <c r="J306" s="54">
        <f t="shared" si="100"/>
        <v>66.666666666666657</v>
      </c>
    </row>
    <row r="307" spans="1:10" x14ac:dyDescent="0.2">
      <c r="A307" s="32" t="s">
        <v>198</v>
      </c>
      <c r="B307" s="52" t="s">
        <v>158</v>
      </c>
      <c r="C307" s="52" t="s">
        <v>56</v>
      </c>
      <c r="D307" s="52" t="s">
        <v>34</v>
      </c>
      <c r="E307" s="52"/>
      <c r="F307" s="52"/>
      <c r="G307" s="53" t="e">
        <f>#REF!+#REF!+#REF!+#REF!</f>
        <v>#REF!</v>
      </c>
      <c r="H307" s="139">
        <f>H335+H314+H322+H308</f>
        <v>6748.1759999999995</v>
      </c>
      <c r="I307" s="139">
        <f>I335+I314+I322+I308</f>
        <v>3719.732</v>
      </c>
      <c r="J307" s="54">
        <f t="shared" si="100"/>
        <v>55.12203593978581</v>
      </c>
    </row>
    <row r="308" spans="1:10" ht="38.25" x14ac:dyDescent="0.2">
      <c r="A308" s="135" t="s">
        <v>497</v>
      </c>
      <c r="B308" s="52" t="s">
        <v>158</v>
      </c>
      <c r="C308" s="52" t="s">
        <v>56</v>
      </c>
      <c r="D308" s="52" t="s">
        <v>34</v>
      </c>
      <c r="E308" s="52" t="s">
        <v>479</v>
      </c>
      <c r="F308" s="52"/>
      <c r="G308" s="53"/>
      <c r="H308" s="139">
        <f>H309</f>
        <v>2234.5</v>
      </c>
      <c r="I308" s="139">
        <f t="shared" ref="I308" si="115">I309</f>
        <v>2234.5</v>
      </c>
      <c r="J308" s="54">
        <f t="shared" si="100"/>
        <v>100</v>
      </c>
    </row>
    <row r="309" spans="1:10" ht="51" x14ac:dyDescent="0.2">
      <c r="A309" s="48" t="s">
        <v>499</v>
      </c>
      <c r="B309" s="52" t="s">
        <v>158</v>
      </c>
      <c r="C309" s="52" t="s">
        <v>56</v>
      </c>
      <c r="D309" s="52" t="s">
        <v>34</v>
      </c>
      <c r="E309" s="52" t="s">
        <v>498</v>
      </c>
      <c r="F309" s="52"/>
      <c r="G309" s="53"/>
      <c r="H309" s="139">
        <f>H310+H312</f>
        <v>2234.5</v>
      </c>
      <c r="I309" s="139">
        <f t="shared" ref="I309" si="116">I310+I312</f>
        <v>2234.5</v>
      </c>
      <c r="J309" s="54">
        <f t="shared" si="100"/>
        <v>100</v>
      </c>
    </row>
    <row r="310" spans="1:10" ht="38.25" x14ac:dyDescent="0.2">
      <c r="A310" s="32" t="s">
        <v>501</v>
      </c>
      <c r="B310" s="52" t="s">
        <v>158</v>
      </c>
      <c r="C310" s="52" t="s">
        <v>56</v>
      </c>
      <c r="D310" s="52" t="s">
        <v>34</v>
      </c>
      <c r="E310" s="52" t="s">
        <v>480</v>
      </c>
      <c r="F310" s="52"/>
      <c r="G310" s="53"/>
      <c r="H310" s="139">
        <f>H311</f>
        <v>416.3</v>
      </c>
      <c r="I310" s="139">
        <f t="shared" ref="I310" si="117">I311</f>
        <v>416.3</v>
      </c>
      <c r="J310" s="54">
        <f t="shared" si="100"/>
        <v>100</v>
      </c>
    </row>
    <row r="311" spans="1:10" ht="25.5" x14ac:dyDescent="0.2">
      <c r="A311" s="49" t="s">
        <v>500</v>
      </c>
      <c r="B311" s="52" t="s">
        <v>158</v>
      </c>
      <c r="C311" s="52" t="s">
        <v>56</v>
      </c>
      <c r="D311" s="52" t="s">
        <v>34</v>
      </c>
      <c r="E311" s="52" t="s">
        <v>480</v>
      </c>
      <c r="F311" s="52" t="s">
        <v>206</v>
      </c>
      <c r="G311" s="53"/>
      <c r="H311" s="139">
        <v>416.3</v>
      </c>
      <c r="I311" s="139">
        <v>416.3</v>
      </c>
      <c r="J311" s="54">
        <f t="shared" si="100"/>
        <v>100</v>
      </c>
    </row>
    <row r="312" spans="1:10" ht="38.25" x14ac:dyDescent="0.2">
      <c r="A312" s="32" t="s">
        <v>502</v>
      </c>
      <c r="B312" s="52" t="s">
        <v>158</v>
      </c>
      <c r="C312" s="52" t="s">
        <v>56</v>
      </c>
      <c r="D312" s="52" t="s">
        <v>34</v>
      </c>
      <c r="E312" s="52" t="s">
        <v>481</v>
      </c>
      <c r="F312" s="52"/>
      <c r="G312" s="53"/>
      <c r="H312" s="139">
        <f>H313</f>
        <v>1818.2</v>
      </c>
      <c r="I312" s="139">
        <f t="shared" ref="I312" si="118">I313</f>
        <v>1818.2</v>
      </c>
      <c r="J312" s="54">
        <f t="shared" si="100"/>
        <v>100</v>
      </c>
    </row>
    <row r="313" spans="1:10" ht="25.5" x14ac:dyDescent="0.2">
      <c r="A313" s="49" t="s">
        <v>500</v>
      </c>
      <c r="B313" s="52" t="s">
        <v>158</v>
      </c>
      <c r="C313" s="52" t="s">
        <v>56</v>
      </c>
      <c r="D313" s="52" t="s">
        <v>34</v>
      </c>
      <c r="E313" s="52" t="s">
        <v>481</v>
      </c>
      <c r="F313" s="52" t="s">
        <v>206</v>
      </c>
      <c r="G313" s="53"/>
      <c r="H313" s="139">
        <v>1818.2</v>
      </c>
      <c r="I313" s="139">
        <v>1818.2</v>
      </c>
      <c r="J313" s="54">
        <f t="shared" si="100"/>
        <v>100</v>
      </c>
    </row>
    <row r="314" spans="1:10" s="9" customFormat="1" ht="25.5" x14ac:dyDescent="0.2">
      <c r="A314" s="48" t="s">
        <v>164</v>
      </c>
      <c r="B314" s="52" t="s">
        <v>158</v>
      </c>
      <c r="C314" s="52" t="s">
        <v>56</v>
      </c>
      <c r="D314" s="52" t="s">
        <v>34</v>
      </c>
      <c r="E314" s="52" t="s">
        <v>165</v>
      </c>
      <c r="F314" s="52"/>
      <c r="G314" s="53"/>
      <c r="H314" s="139">
        <f>H315</f>
        <v>2288.1799999999998</v>
      </c>
      <c r="I314" s="139">
        <f t="shared" ref="I314:I318" si="119">I315</f>
        <v>703.91</v>
      </c>
      <c r="J314" s="54">
        <f t="shared" si="100"/>
        <v>30.762877046386212</v>
      </c>
    </row>
    <row r="315" spans="1:10" s="10" customFormat="1" ht="38.25" x14ac:dyDescent="0.2">
      <c r="A315" s="48" t="s">
        <v>166</v>
      </c>
      <c r="B315" s="52" t="s">
        <v>158</v>
      </c>
      <c r="C315" s="52" t="s">
        <v>56</v>
      </c>
      <c r="D315" s="52" t="s">
        <v>34</v>
      </c>
      <c r="E315" s="52" t="s">
        <v>167</v>
      </c>
      <c r="F315" s="52"/>
      <c r="G315" s="53"/>
      <c r="H315" s="139">
        <f>H318+H316+H320</f>
        <v>2288.1799999999998</v>
      </c>
      <c r="I315" s="139">
        <f t="shared" ref="I315" si="120">I318+I316+I320</f>
        <v>703.91</v>
      </c>
      <c r="J315" s="54">
        <f t="shared" si="100"/>
        <v>30.762877046386212</v>
      </c>
    </row>
    <row r="316" spans="1:10" s="10" customFormat="1" ht="89.25" x14ac:dyDescent="0.2">
      <c r="A316" s="84" t="s">
        <v>471</v>
      </c>
      <c r="B316" s="52" t="s">
        <v>158</v>
      </c>
      <c r="C316" s="52" t="s">
        <v>56</v>
      </c>
      <c r="D316" s="52" t="s">
        <v>34</v>
      </c>
      <c r="E316" s="52" t="s">
        <v>470</v>
      </c>
      <c r="F316" s="52"/>
      <c r="G316" s="53"/>
      <c r="H316" s="139">
        <f>H317</f>
        <v>703.91</v>
      </c>
      <c r="I316" s="139">
        <f t="shared" ref="I316" si="121">I317</f>
        <v>703.91</v>
      </c>
      <c r="J316" s="54">
        <f t="shared" si="100"/>
        <v>100</v>
      </c>
    </row>
    <row r="317" spans="1:10" s="10" customFormat="1" ht="25.5" x14ac:dyDescent="0.2">
      <c r="A317" s="39" t="s">
        <v>207</v>
      </c>
      <c r="B317" s="52" t="s">
        <v>158</v>
      </c>
      <c r="C317" s="52" t="s">
        <v>56</v>
      </c>
      <c r="D317" s="52" t="s">
        <v>34</v>
      </c>
      <c r="E317" s="52" t="s">
        <v>470</v>
      </c>
      <c r="F317" s="52" t="s">
        <v>208</v>
      </c>
      <c r="G317" s="53"/>
      <c r="H317" s="139">
        <v>703.91</v>
      </c>
      <c r="I317" s="139">
        <v>703.91</v>
      </c>
      <c r="J317" s="54">
        <f t="shared" si="100"/>
        <v>100</v>
      </c>
    </row>
    <row r="318" spans="1:10" ht="76.5" hidden="1" x14ac:dyDescent="0.2">
      <c r="A318" s="84" t="s">
        <v>199</v>
      </c>
      <c r="B318" s="52" t="s">
        <v>158</v>
      </c>
      <c r="C318" s="52" t="s">
        <v>56</v>
      </c>
      <c r="D318" s="52" t="s">
        <v>34</v>
      </c>
      <c r="E318" s="52" t="s">
        <v>200</v>
      </c>
      <c r="F318" s="52"/>
      <c r="G318" s="53"/>
      <c r="H318" s="139">
        <f>H319</f>
        <v>0</v>
      </c>
      <c r="I318" s="139">
        <f t="shared" si="119"/>
        <v>0</v>
      </c>
      <c r="J318" s="54" t="e">
        <f t="shared" si="100"/>
        <v>#DIV/0!</v>
      </c>
    </row>
    <row r="319" spans="1:10" ht="25.5" hidden="1" x14ac:dyDescent="0.2">
      <c r="A319" s="39" t="s">
        <v>73</v>
      </c>
      <c r="B319" s="52" t="s">
        <v>158</v>
      </c>
      <c r="C319" s="52" t="s">
        <v>56</v>
      </c>
      <c r="D319" s="52" t="s">
        <v>34</v>
      </c>
      <c r="E319" s="52" t="s">
        <v>200</v>
      </c>
      <c r="F319" s="52" t="s">
        <v>74</v>
      </c>
      <c r="G319" s="53"/>
      <c r="H319" s="139">
        <v>0</v>
      </c>
      <c r="I319" s="139"/>
      <c r="J319" s="54" t="e">
        <f t="shared" si="100"/>
        <v>#DIV/0!</v>
      </c>
    </row>
    <row r="320" spans="1:10" ht="36" x14ac:dyDescent="0.2">
      <c r="A320" s="132" t="s">
        <v>503</v>
      </c>
      <c r="B320" s="52" t="s">
        <v>158</v>
      </c>
      <c r="C320" s="52" t="s">
        <v>56</v>
      </c>
      <c r="D320" s="52" t="s">
        <v>34</v>
      </c>
      <c r="E320" s="52" t="s">
        <v>482</v>
      </c>
      <c r="F320" s="52"/>
      <c r="G320" s="53"/>
      <c r="H320" s="139">
        <f>H321</f>
        <v>1584.27</v>
      </c>
      <c r="I320" s="139">
        <f t="shared" ref="I320" si="122">I321</f>
        <v>0</v>
      </c>
      <c r="J320" s="54">
        <f t="shared" si="100"/>
        <v>0</v>
      </c>
    </row>
    <row r="321" spans="1:10" ht="25.5" x14ac:dyDescent="0.2">
      <c r="A321" s="49" t="s">
        <v>500</v>
      </c>
      <c r="B321" s="52" t="s">
        <v>158</v>
      </c>
      <c r="C321" s="52" t="s">
        <v>56</v>
      </c>
      <c r="D321" s="52" t="s">
        <v>34</v>
      </c>
      <c r="E321" s="52" t="s">
        <v>482</v>
      </c>
      <c r="F321" s="52" t="s">
        <v>206</v>
      </c>
      <c r="G321" s="53"/>
      <c r="H321" s="139">
        <v>1584.27</v>
      </c>
      <c r="I321" s="139">
        <v>0</v>
      </c>
      <c r="J321" s="54">
        <f t="shared" si="100"/>
        <v>0</v>
      </c>
    </row>
    <row r="322" spans="1:10" x14ac:dyDescent="0.2">
      <c r="A322" s="39" t="s">
        <v>342</v>
      </c>
      <c r="B322" s="52" t="s">
        <v>158</v>
      </c>
      <c r="C322" s="52" t="s">
        <v>56</v>
      </c>
      <c r="D322" s="52" t="s">
        <v>34</v>
      </c>
      <c r="E322" s="52" t="s">
        <v>54</v>
      </c>
      <c r="F322" s="52"/>
      <c r="G322" s="53"/>
      <c r="H322" s="139">
        <f>H323+H326+H329+H332</f>
        <v>2225.4960000000001</v>
      </c>
      <c r="I322" s="139">
        <f>I323+I326+I329+I332</f>
        <v>781.322</v>
      </c>
      <c r="J322" s="54">
        <f t="shared" si="100"/>
        <v>35.107769234363936</v>
      </c>
    </row>
    <row r="323" spans="1:10" ht="38.25" x14ac:dyDescent="0.2">
      <c r="A323" s="87" t="s">
        <v>385</v>
      </c>
      <c r="B323" s="52" t="s">
        <v>158</v>
      </c>
      <c r="C323" s="52" t="s">
        <v>56</v>
      </c>
      <c r="D323" s="52" t="s">
        <v>34</v>
      </c>
      <c r="E323" s="52" t="s">
        <v>387</v>
      </c>
      <c r="F323" s="52"/>
      <c r="G323" s="53"/>
      <c r="H323" s="139">
        <f>H324+H325</f>
        <v>300</v>
      </c>
      <c r="I323" s="139">
        <f>I324+I325</f>
        <v>0</v>
      </c>
      <c r="J323" s="54">
        <f t="shared" si="100"/>
        <v>0</v>
      </c>
    </row>
    <row r="324" spans="1:10" s="10" customFormat="1" ht="25.5" x14ac:dyDescent="0.2">
      <c r="A324" s="39" t="s">
        <v>73</v>
      </c>
      <c r="B324" s="52" t="s">
        <v>158</v>
      </c>
      <c r="C324" s="52" t="s">
        <v>56</v>
      </c>
      <c r="D324" s="52" t="s">
        <v>34</v>
      </c>
      <c r="E324" s="52" t="s">
        <v>387</v>
      </c>
      <c r="F324" s="52" t="s">
        <v>74</v>
      </c>
      <c r="G324" s="53"/>
      <c r="H324" s="139">
        <v>300</v>
      </c>
      <c r="I324" s="139"/>
      <c r="J324" s="54">
        <f t="shared" si="100"/>
        <v>0</v>
      </c>
    </row>
    <row r="325" spans="1:10" s="10" customFormat="1" ht="25.5" hidden="1" x14ac:dyDescent="0.2">
      <c r="A325" s="49" t="s">
        <v>500</v>
      </c>
      <c r="B325" s="52" t="s">
        <v>158</v>
      </c>
      <c r="C325" s="52" t="s">
        <v>56</v>
      </c>
      <c r="D325" s="52" t="s">
        <v>34</v>
      </c>
      <c r="E325" s="52" t="s">
        <v>387</v>
      </c>
      <c r="F325" s="52" t="s">
        <v>206</v>
      </c>
      <c r="G325" s="53"/>
      <c r="H325" s="139"/>
      <c r="I325" s="139"/>
      <c r="J325" s="54" t="e">
        <f t="shared" si="100"/>
        <v>#DIV/0!</v>
      </c>
    </row>
    <row r="326" spans="1:10" ht="25.5" x14ac:dyDescent="0.2">
      <c r="A326" s="87" t="s">
        <v>386</v>
      </c>
      <c r="B326" s="52" t="s">
        <v>158</v>
      </c>
      <c r="C326" s="52" t="s">
        <v>56</v>
      </c>
      <c r="D326" s="52" t="s">
        <v>34</v>
      </c>
      <c r="E326" s="52" t="s">
        <v>388</v>
      </c>
      <c r="F326" s="52"/>
      <c r="G326" s="53"/>
      <c r="H326" s="139">
        <f>H328+H327</f>
        <v>200</v>
      </c>
      <c r="I326" s="139">
        <f t="shared" ref="I326" si="123">I328+I327</f>
        <v>67.995999999999995</v>
      </c>
      <c r="J326" s="54">
        <f t="shared" ref="J326:J389" si="124">I326/H326*100</f>
        <v>33.997999999999998</v>
      </c>
    </row>
    <row r="327" spans="1:10" ht="25.5" x14ac:dyDescent="0.2">
      <c r="A327" s="39" t="s">
        <v>207</v>
      </c>
      <c r="B327" s="52" t="s">
        <v>158</v>
      </c>
      <c r="C327" s="52" t="s">
        <v>56</v>
      </c>
      <c r="D327" s="52" t="s">
        <v>34</v>
      </c>
      <c r="E327" s="52" t="s">
        <v>388</v>
      </c>
      <c r="F327" s="52" t="s">
        <v>208</v>
      </c>
      <c r="G327" s="53"/>
      <c r="H327" s="139">
        <v>200</v>
      </c>
      <c r="I327" s="139">
        <v>67.995999999999995</v>
      </c>
      <c r="J327" s="54">
        <f t="shared" si="124"/>
        <v>33.997999999999998</v>
      </c>
    </row>
    <row r="328" spans="1:10" ht="25.5" hidden="1" x14ac:dyDescent="0.2">
      <c r="A328" s="39" t="s">
        <v>73</v>
      </c>
      <c r="B328" s="52" t="s">
        <v>158</v>
      </c>
      <c r="C328" s="52" t="s">
        <v>56</v>
      </c>
      <c r="D328" s="52" t="s">
        <v>34</v>
      </c>
      <c r="E328" s="52" t="s">
        <v>388</v>
      </c>
      <c r="F328" s="52" t="s">
        <v>74</v>
      </c>
      <c r="G328" s="53"/>
      <c r="H328" s="139"/>
      <c r="I328" s="139"/>
      <c r="J328" s="54" t="e">
        <f t="shared" si="124"/>
        <v>#DIV/0!</v>
      </c>
    </row>
    <row r="329" spans="1:10" ht="25.5" x14ac:dyDescent="0.2">
      <c r="A329" s="87" t="s">
        <v>359</v>
      </c>
      <c r="B329" s="52" t="s">
        <v>158</v>
      </c>
      <c r="C329" s="52" t="s">
        <v>56</v>
      </c>
      <c r="D329" s="52" t="s">
        <v>34</v>
      </c>
      <c r="E329" s="52" t="s">
        <v>361</v>
      </c>
      <c r="F329" s="52"/>
      <c r="G329" s="53"/>
      <c r="H329" s="139">
        <f>H330</f>
        <v>250</v>
      </c>
      <c r="I329" s="139">
        <f t="shared" ref="I329:I330" si="125">I330</f>
        <v>190</v>
      </c>
      <c r="J329" s="54">
        <f t="shared" si="124"/>
        <v>76</v>
      </c>
    </row>
    <row r="330" spans="1:10" x14ac:dyDescent="0.2">
      <c r="A330" s="93" t="s">
        <v>376</v>
      </c>
      <c r="B330" s="52" t="s">
        <v>158</v>
      </c>
      <c r="C330" s="52" t="s">
        <v>56</v>
      </c>
      <c r="D330" s="52" t="s">
        <v>34</v>
      </c>
      <c r="E330" s="52" t="s">
        <v>375</v>
      </c>
      <c r="F330" s="52"/>
      <c r="G330" s="53"/>
      <c r="H330" s="139">
        <f>H331</f>
        <v>250</v>
      </c>
      <c r="I330" s="139">
        <f t="shared" si="125"/>
        <v>190</v>
      </c>
      <c r="J330" s="54">
        <f t="shared" si="124"/>
        <v>76</v>
      </c>
    </row>
    <row r="331" spans="1:10" ht="25.5" x14ac:dyDescent="0.2">
      <c r="A331" s="49" t="s">
        <v>500</v>
      </c>
      <c r="B331" s="52" t="s">
        <v>158</v>
      </c>
      <c r="C331" s="52" t="s">
        <v>56</v>
      </c>
      <c r="D331" s="52" t="s">
        <v>34</v>
      </c>
      <c r="E331" s="52" t="s">
        <v>375</v>
      </c>
      <c r="F331" s="52" t="s">
        <v>206</v>
      </c>
      <c r="G331" s="53"/>
      <c r="H331" s="139">
        <v>250</v>
      </c>
      <c r="I331" s="139">
        <v>190</v>
      </c>
      <c r="J331" s="54">
        <f t="shared" si="124"/>
        <v>76</v>
      </c>
    </row>
    <row r="332" spans="1:10" ht="25.5" x14ac:dyDescent="0.2">
      <c r="A332" s="87" t="s">
        <v>380</v>
      </c>
      <c r="B332" s="52" t="s">
        <v>158</v>
      </c>
      <c r="C332" s="52" t="s">
        <v>56</v>
      </c>
      <c r="D332" s="52" t="s">
        <v>34</v>
      </c>
      <c r="E332" s="52" t="s">
        <v>379</v>
      </c>
      <c r="F332" s="52"/>
      <c r="G332" s="53"/>
      <c r="H332" s="139">
        <f>H333</f>
        <v>1475.4960000000001</v>
      </c>
      <c r="I332" s="139">
        <f t="shared" ref="I332:I333" si="126">I333</f>
        <v>523.32600000000002</v>
      </c>
      <c r="J332" s="54">
        <f t="shared" si="124"/>
        <v>35.467802013695731</v>
      </c>
    </row>
    <row r="333" spans="1:10" s="10" customFormat="1" x14ac:dyDescent="0.2">
      <c r="A333" s="87" t="s">
        <v>382</v>
      </c>
      <c r="B333" s="52" t="s">
        <v>158</v>
      </c>
      <c r="C333" s="52" t="s">
        <v>56</v>
      </c>
      <c r="D333" s="52" t="s">
        <v>34</v>
      </c>
      <c r="E333" s="52" t="s">
        <v>381</v>
      </c>
      <c r="F333" s="52"/>
      <c r="G333" s="53"/>
      <c r="H333" s="139">
        <f>H334</f>
        <v>1475.4960000000001</v>
      </c>
      <c r="I333" s="139">
        <f t="shared" si="126"/>
        <v>523.32600000000002</v>
      </c>
      <c r="J333" s="54">
        <f t="shared" si="124"/>
        <v>35.467802013695731</v>
      </c>
    </row>
    <row r="334" spans="1:10" ht="25.5" x14ac:dyDescent="0.2">
      <c r="A334" s="49" t="s">
        <v>500</v>
      </c>
      <c r="B334" s="52" t="s">
        <v>158</v>
      </c>
      <c r="C334" s="52" t="s">
        <v>56</v>
      </c>
      <c r="D334" s="52" t="s">
        <v>34</v>
      </c>
      <c r="E334" s="52" t="s">
        <v>381</v>
      </c>
      <c r="F334" s="52" t="s">
        <v>206</v>
      </c>
      <c r="G334" s="53"/>
      <c r="H334" s="139">
        <v>1475.4960000000001</v>
      </c>
      <c r="I334" s="139">
        <v>523.32600000000002</v>
      </c>
      <c r="J334" s="54">
        <f t="shared" si="124"/>
        <v>35.467802013695731</v>
      </c>
    </row>
    <row r="335" spans="1:10" ht="25.5" hidden="1" x14ac:dyDescent="0.2">
      <c r="A335" s="32" t="s">
        <v>201</v>
      </c>
      <c r="B335" s="52" t="s">
        <v>158</v>
      </c>
      <c r="C335" s="52" t="s">
        <v>56</v>
      </c>
      <c r="D335" s="52" t="s">
        <v>34</v>
      </c>
      <c r="E335" s="52" t="s">
        <v>202</v>
      </c>
      <c r="F335" s="52"/>
      <c r="G335" s="53"/>
      <c r="H335" s="139">
        <f t="shared" ref="H335:I335" si="127">H336+H337</f>
        <v>0</v>
      </c>
      <c r="I335" s="139">
        <f t="shared" si="127"/>
        <v>0</v>
      </c>
      <c r="J335" s="54" t="e">
        <f t="shared" si="124"/>
        <v>#DIV/0!</v>
      </c>
    </row>
    <row r="336" spans="1:10" ht="38.25" hidden="1" x14ac:dyDescent="0.2">
      <c r="A336" s="35" t="s">
        <v>203</v>
      </c>
      <c r="B336" s="52" t="s">
        <v>158</v>
      </c>
      <c r="C336" s="52" t="s">
        <v>56</v>
      </c>
      <c r="D336" s="52" t="s">
        <v>34</v>
      </c>
      <c r="E336" s="52" t="s">
        <v>202</v>
      </c>
      <c r="F336" s="52" t="s">
        <v>204</v>
      </c>
      <c r="G336" s="53"/>
      <c r="H336" s="139">
        <v>0</v>
      </c>
      <c r="I336" s="139"/>
      <c r="J336" s="54" t="e">
        <f t="shared" si="124"/>
        <v>#DIV/0!</v>
      </c>
    </row>
    <row r="337" spans="1:10" ht="25.5" hidden="1" x14ac:dyDescent="0.2">
      <c r="A337" s="49" t="s">
        <v>205</v>
      </c>
      <c r="B337" s="52" t="s">
        <v>158</v>
      </c>
      <c r="C337" s="52" t="s">
        <v>56</v>
      </c>
      <c r="D337" s="52" t="s">
        <v>34</v>
      </c>
      <c r="E337" s="52" t="s">
        <v>202</v>
      </c>
      <c r="F337" s="52" t="s">
        <v>206</v>
      </c>
      <c r="G337" s="53"/>
      <c r="H337" s="139"/>
      <c r="I337" s="139"/>
      <c r="J337" s="54" t="e">
        <f t="shared" si="124"/>
        <v>#DIV/0!</v>
      </c>
    </row>
    <row r="338" spans="1:10" x14ac:dyDescent="0.2">
      <c r="A338" s="32" t="s">
        <v>209</v>
      </c>
      <c r="B338" s="63" t="s">
        <v>158</v>
      </c>
      <c r="C338" s="63" t="s">
        <v>56</v>
      </c>
      <c r="D338" s="63" t="s">
        <v>121</v>
      </c>
      <c r="E338" s="63"/>
      <c r="F338" s="63"/>
      <c r="G338" s="53"/>
      <c r="H338" s="139">
        <f>H339</f>
        <v>695.8</v>
      </c>
      <c r="I338" s="139">
        <f t="shared" ref="I338:I340" si="128">I339</f>
        <v>369.46499999999997</v>
      </c>
      <c r="J338" s="54">
        <f t="shared" si="124"/>
        <v>53.099310146593851</v>
      </c>
    </row>
    <row r="339" spans="1:10" x14ac:dyDescent="0.2">
      <c r="A339" s="39" t="s">
        <v>342</v>
      </c>
      <c r="B339" s="63" t="s">
        <v>158</v>
      </c>
      <c r="C339" s="63" t="s">
        <v>56</v>
      </c>
      <c r="D339" s="63" t="s">
        <v>121</v>
      </c>
      <c r="E339" s="63" t="s">
        <v>54</v>
      </c>
      <c r="F339" s="63"/>
      <c r="G339" s="53"/>
      <c r="H339" s="139">
        <f>H340</f>
        <v>695.8</v>
      </c>
      <c r="I339" s="139">
        <f t="shared" si="128"/>
        <v>369.46499999999997</v>
      </c>
      <c r="J339" s="54">
        <f t="shared" si="124"/>
        <v>53.099310146593851</v>
      </c>
    </row>
    <row r="340" spans="1:10" ht="25.5" x14ac:dyDescent="0.2">
      <c r="A340" s="95" t="s">
        <v>383</v>
      </c>
      <c r="B340" s="63" t="s">
        <v>158</v>
      </c>
      <c r="C340" s="63" t="s">
        <v>56</v>
      </c>
      <c r="D340" s="63" t="s">
        <v>121</v>
      </c>
      <c r="E340" s="63" t="s">
        <v>384</v>
      </c>
      <c r="F340" s="63"/>
      <c r="G340" s="53"/>
      <c r="H340" s="139">
        <f>H341</f>
        <v>695.8</v>
      </c>
      <c r="I340" s="139">
        <f t="shared" si="128"/>
        <v>369.46499999999997</v>
      </c>
      <c r="J340" s="54">
        <f t="shared" si="124"/>
        <v>53.099310146593851</v>
      </c>
    </row>
    <row r="341" spans="1:10" ht="25.5" x14ac:dyDescent="0.2">
      <c r="A341" s="39" t="s">
        <v>73</v>
      </c>
      <c r="B341" s="63" t="s">
        <v>158</v>
      </c>
      <c r="C341" s="63" t="s">
        <v>56</v>
      </c>
      <c r="D341" s="63" t="s">
        <v>121</v>
      </c>
      <c r="E341" s="63" t="s">
        <v>384</v>
      </c>
      <c r="F341" s="63" t="s">
        <v>74</v>
      </c>
      <c r="G341" s="53"/>
      <c r="H341" s="139">
        <v>695.8</v>
      </c>
      <c r="I341" s="139">
        <v>369.46499999999997</v>
      </c>
      <c r="J341" s="54">
        <f t="shared" si="124"/>
        <v>53.099310146593851</v>
      </c>
    </row>
    <row r="342" spans="1:10" x14ac:dyDescent="0.2">
      <c r="A342" s="50" t="s">
        <v>210</v>
      </c>
      <c r="B342" s="52" t="s">
        <v>158</v>
      </c>
      <c r="C342" s="52" t="s">
        <v>32</v>
      </c>
      <c r="D342" s="52"/>
      <c r="E342" s="52"/>
      <c r="F342" s="52"/>
      <c r="G342" s="53" t="e">
        <f>#REF!+#REF!+#REF!</f>
        <v>#REF!</v>
      </c>
      <c r="H342" s="54">
        <f>H353+H343+H384+H389</f>
        <v>89609.352999999988</v>
      </c>
      <c r="I342" s="54">
        <f t="shared" ref="I342" si="129">I353+I343+I384+I389</f>
        <v>36871.747559999996</v>
      </c>
      <c r="J342" s="54">
        <f t="shared" si="124"/>
        <v>41.14720877406625</v>
      </c>
    </row>
    <row r="343" spans="1:10" x14ac:dyDescent="0.2">
      <c r="A343" s="38" t="s">
        <v>211</v>
      </c>
      <c r="B343" s="52" t="s">
        <v>158</v>
      </c>
      <c r="C343" s="52" t="s">
        <v>32</v>
      </c>
      <c r="D343" s="52" t="s">
        <v>98</v>
      </c>
      <c r="E343" s="52"/>
      <c r="F343" s="52"/>
      <c r="G343" s="60"/>
      <c r="H343" s="139">
        <f>H349+H347+H344</f>
        <v>42763.543999999994</v>
      </c>
      <c r="I343" s="139">
        <f t="shared" ref="I343" si="130">I349+I347+I344</f>
        <v>13119.944</v>
      </c>
      <c r="J343" s="54">
        <f t="shared" si="124"/>
        <v>30.680207421536444</v>
      </c>
    </row>
    <row r="344" spans="1:10" ht="63.75" x14ac:dyDescent="0.2">
      <c r="A344" s="38" t="s">
        <v>468</v>
      </c>
      <c r="B344" s="52" t="s">
        <v>158</v>
      </c>
      <c r="C344" s="52" t="s">
        <v>32</v>
      </c>
      <c r="D344" s="52" t="s">
        <v>98</v>
      </c>
      <c r="E344" s="52" t="s">
        <v>469</v>
      </c>
      <c r="F344" s="52"/>
      <c r="G344" s="60"/>
      <c r="H344" s="139">
        <f>H345+H346</f>
        <v>29370.6</v>
      </c>
      <c r="I344" s="139">
        <f>I345+I346</f>
        <v>0</v>
      </c>
      <c r="J344" s="54">
        <f t="shared" si="124"/>
        <v>0</v>
      </c>
    </row>
    <row r="345" spans="1:10" x14ac:dyDescent="0.2">
      <c r="A345" s="39" t="s">
        <v>49</v>
      </c>
      <c r="B345" s="52" t="s">
        <v>158</v>
      </c>
      <c r="C345" s="52" t="s">
        <v>32</v>
      </c>
      <c r="D345" s="52" t="s">
        <v>98</v>
      </c>
      <c r="E345" s="52" t="s">
        <v>469</v>
      </c>
      <c r="F345" s="52" t="s">
        <v>50</v>
      </c>
      <c r="G345" s="60"/>
      <c r="H345" s="139">
        <v>29370.6</v>
      </c>
      <c r="I345" s="139"/>
      <c r="J345" s="54">
        <f t="shared" si="124"/>
        <v>0</v>
      </c>
    </row>
    <row r="346" spans="1:10" ht="25.5" hidden="1" x14ac:dyDescent="0.2">
      <c r="A346" s="39" t="s">
        <v>493</v>
      </c>
      <c r="B346" s="52" t="s">
        <v>158</v>
      </c>
      <c r="C346" s="52" t="s">
        <v>32</v>
      </c>
      <c r="D346" s="52" t="s">
        <v>98</v>
      </c>
      <c r="E346" s="52" t="s">
        <v>469</v>
      </c>
      <c r="F346" s="52" t="s">
        <v>208</v>
      </c>
      <c r="G346" s="60"/>
      <c r="H346" s="139"/>
      <c r="I346" s="139"/>
      <c r="J346" s="54" t="e">
        <f t="shared" si="124"/>
        <v>#DIV/0!</v>
      </c>
    </row>
    <row r="347" spans="1:10" ht="38.25" x14ac:dyDescent="0.2">
      <c r="A347" s="38" t="s">
        <v>467</v>
      </c>
      <c r="B347" s="52" t="s">
        <v>158</v>
      </c>
      <c r="C347" s="52" t="s">
        <v>32</v>
      </c>
      <c r="D347" s="52" t="s">
        <v>98</v>
      </c>
      <c r="E347" s="52" t="s">
        <v>466</v>
      </c>
      <c r="F347" s="52"/>
      <c r="G347" s="60"/>
      <c r="H347" s="139">
        <f>H348</f>
        <v>11056</v>
      </c>
      <c r="I347" s="139">
        <f t="shared" ref="I347" si="131">I348</f>
        <v>11056</v>
      </c>
      <c r="J347" s="54">
        <f t="shared" si="124"/>
        <v>100</v>
      </c>
    </row>
    <row r="348" spans="1:10" ht="25.5" x14ac:dyDescent="0.2">
      <c r="A348" s="39" t="s">
        <v>221</v>
      </c>
      <c r="B348" s="52" t="s">
        <v>158</v>
      </c>
      <c r="C348" s="52" t="s">
        <v>32</v>
      </c>
      <c r="D348" s="52" t="s">
        <v>98</v>
      </c>
      <c r="E348" s="52" t="s">
        <v>466</v>
      </c>
      <c r="F348" s="52" t="s">
        <v>222</v>
      </c>
      <c r="G348" s="60"/>
      <c r="H348" s="139">
        <v>11056</v>
      </c>
      <c r="I348" s="139">
        <v>11056</v>
      </c>
      <c r="J348" s="54">
        <f t="shared" si="124"/>
        <v>100</v>
      </c>
    </row>
    <row r="349" spans="1:10" ht="25.5" x14ac:dyDescent="0.2">
      <c r="A349" s="87" t="s">
        <v>380</v>
      </c>
      <c r="B349" s="52" t="s">
        <v>158</v>
      </c>
      <c r="C349" s="52" t="s">
        <v>32</v>
      </c>
      <c r="D349" s="52" t="s">
        <v>98</v>
      </c>
      <c r="E349" s="52" t="s">
        <v>379</v>
      </c>
      <c r="F349" s="52"/>
      <c r="G349" s="60"/>
      <c r="H349" s="139">
        <f>H350</f>
        <v>2336.944</v>
      </c>
      <c r="I349" s="139">
        <f t="shared" ref="I349" si="132">I350</f>
        <v>2063.944</v>
      </c>
      <c r="J349" s="54">
        <f t="shared" si="124"/>
        <v>88.318076941509943</v>
      </c>
    </row>
    <row r="350" spans="1:10" x14ac:dyDescent="0.2">
      <c r="A350" s="87" t="s">
        <v>382</v>
      </c>
      <c r="B350" s="52" t="s">
        <v>158</v>
      </c>
      <c r="C350" s="52" t="s">
        <v>32</v>
      </c>
      <c r="D350" s="52" t="s">
        <v>98</v>
      </c>
      <c r="E350" s="52" t="s">
        <v>381</v>
      </c>
      <c r="F350" s="52"/>
      <c r="G350" s="60"/>
      <c r="H350" s="139">
        <f>H352+H351</f>
        <v>2336.944</v>
      </c>
      <c r="I350" s="139">
        <f t="shared" ref="I350" si="133">I352+I351</f>
        <v>2063.944</v>
      </c>
      <c r="J350" s="54">
        <f t="shared" si="124"/>
        <v>88.318076941509943</v>
      </c>
    </row>
    <row r="351" spans="1:10" ht="25.5" x14ac:dyDescent="0.2">
      <c r="A351" s="39" t="s">
        <v>221</v>
      </c>
      <c r="B351" s="52" t="s">
        <v>158</v>
      </c>
      <c r="C351" s="52" t="s">
        <v>32</v>
      </c>
      <c r="D351" s="52" t="s">
        <v>98</v>
      </c>
      <c r="E351" s="52" t="s">
        <v>381</v>
      </c>
      <c r="F351" s="52" t="s">
        <v>222</v>
      </c>
      <c r="G351" s="60"/>
      <c r="H351" s="139">
        <v>1944</v>
      </c>
      <c r="I351" s="139">
        <v>1944</v>
      </c>
      <c r="J351" s="54">
        <f t="shared" si="124"/>
        <v>100</v>
      </c>
    </row>
    <row r="352" spans="1:10" ht="25.5" x14ac:dyDescent="0.2">
      <c r="A352" s="49" t="s">
        <v>500</v>
      </c>
      <c r="B352" s="52" t="s">
        <v>158</v>
      </c>
      <c r="C352" s="52" t="s">
        <v>32</v>
      </c>
      <c r="D352" s="52" t="s">
        <v>98</v>
      </c>
      <c r="E352" s="52" t="s">
        <v>381</v>
      </c>
      <c r="F352" s="52" t="s">
        <v>206</v>
      </c>
      <c r="G352" s="60"/>
      <c r="H352" s="139">
        <v>392.94400000000002</v>
      </c>
      <c r="I352" s="139">
        <v>119.944</v>
      </c>
      <c r="J352" s="54">
        <f t="shared" si="124"/>
        <v>30.524451321307872</v>
      </c>
    </row>
    <row r="353" spans="1:10" x14ac:dyDescent="0.2">
      <c r="A353" s="38" t="s">
        <v>33</v>
      </c>
      <c r="B353" s="52" t="s">
        <v>158</v>
      </c>
      <c r="C353" s="52" t="s">
        <v>32</v>
      </c>
      <c r="D353" s="52" t="s">
        <v>34</v>
      </c>
      <c r="E353" s="52"/>
      <c r="F353" s="52"/>
      <c r="G353" s="60"/>
      <c r="H353" s="139">
        <f>H354+H370+H365</f>
        <v>46112.479999999996</v>
      </c>
      <c r="I353" s="139">
        <f>I354+I370+I365</f>
        <v>23588.474559999999</v>
      </c>
      <c r="J353" s="54">
        <f t="shared" si="124"/>
        <v>51.154209359375166</v>
      </c>
    </row>
    <row r="354" spans="1:10" ht="25.5" x14ac:dyDescent="0.2">
      <c r="A354" s="48" t="s">
        <v>35</v>
      </c>
      <c r="B354" s="52" t="s">
        <v>158</v>
      </c>
      <c r="C354" s="52" t="s">
        <v>32</v>
      </c>
      <c r="D354" s="52" t="s">
        <v>34</v>
      </c>
      <c r="E354" s="52" t="s">
        <v>36</v>
      </c>
      <c r="F354" s="52"/>
      <c r="G354" s="60"/>
      <c r="H354" s="139">
        <f>H355+H362</f>
        <v>25183.77</v>
      </c>
      <c r="I354" s="139">
        <f t="shared" ref="I354" si="134">I355+I362</f>
        <v>8026.3059999999996</v>
      </c>
      <c r="J354" s="54">
        <f t="shared" si="124"/>
        <v>31.870947042480136</v>
      </c>
    </row>
    <row r="355" spans="1:10" ht="25.5" x14ac:dyDescent="0.2">
      <c r="A355" s="48" t="s">
        <v>37</v>
      </c>
      <c r="B355" s="52" t="s">
        <v>158</v>
      </c>
      <c r="C355" s="52" t="s">
        <v>32</v>
      </c>
      <c r="D355" s="52" t="s">
        <v>34</v>
      </c>
      <c r="E355" s="52" t="s">
        <v>38</v>
      </c>
      <c r="F355" s="52"/>
      <c r="G355" s="60"/>
      <c r="H355" s="139">
        <f>H356+H360+H358</f>
        <v>24500</v>
      </c>
      <c r="I355" s="139">
        <f t="shared" ref="I355" si="135">I356+I360+I358</f>
        <v>7502.9939999999997</v>
      </c>
      <c r="J355" s="54">
        <f t="shared" si="124"/>
        <v>30.624465306122449</v>
      </c>
    </row>
    <row r="356" spans="1:10" ht="63.75" hidden="1" x14ac:dyDescent="0.2">
      <c r="A356" s="85" t="s">
        <v>340</v>
      </c>
      <c r="B356" s="52" t="s">
        <v>158</v>
      </c>
      <c r="C356" s="52" t="s">
        <v>32</v>
      </c>
      <c r="D356" s="52" t="s">
        <v>34</v>
      </c>
      <c r="E356" s="52" t="s">
        <v>448</v>
      </c>
      <c r="F356" s="52"/>
      <c r="G356" s="60"/>
      <c r="H356" s="139">
        <f>H357</f>
        <v>0</v>
      </c>
      <c r="I356" s="139">
        <f t="shared" ref="I356" si="136">I357</f>
        <v>0</v>
      </c>
      <c r="J356" s="54" t="e">
        <f t="shared" si="124"/>
        <v>#DIV/0!</v>
      </c>
    </row>
    <row r="357" spans="1:10" ht="25.5" hidden="1" x14ac:dyDescent="0.2">
      <c r="A357" s="49" t="s">
        <v>500</v>
      </c>
      <c r="B357" s="52" t="s">
        <v>158</v>
      </c>
      <c r="C357" s="52" t="s">
        <v>32</v>
      </c>
      <c r="D357" s="52" t="s">
        <v>34</v>
      </c>
      <c r="E357" s="52" t="s">
        <v>448</v>
      </c>
      <c r="F357" s="52" t="s">
        <v>206</v>
      </c>
      <c r="G357" s="60"/>
      <c r="H357" s="139">
        <v>0</v>
      </c>
      <c r="I357" s="139"/>
      <c r="J357" s="54" t="e">
        <f t="shared" si="124"/>
        <v>#DIV/0!</v>
      </c>
    </row>
    <row r="358" spans="1:10" x14ac:dyDescent="0.2">
      <c r="A358" s="49"/>
      <c r="B358" s="52" t="s">
        <v>158</v>
      </c>
      <c r="C358" s="52" t="s">
        <v>32</v>
      </c>
      <c r="D358" s="52" t="s">
        <v>34</v>
      </c>
      <c r="E358" s="52" t="s">
        <v>483</v>
      </c>
      <c r="F358" s="52"/>
      <c r="G358" s="60"/>
      <c r="H358" s="139">
        <f>H359</f>
        <v>5000</v>
      </c>
      <c r="I358" s="139">
        <f t="shared" ref="I358" si="137">I359</f>
        <v>0</v>
      </c>
      <c r="J358" s="54">
        <f t="shared" si="124"/>
        <v>0</v>
      </c>
    </row>
    <row r="359" spans="1:10" ht="25.5" x14ac:dyDescent="0.2">
      <c r="A359" s="49" t="s">
        <v>500</v>
      </c>
      <c r="B359" s="52" t="s">
        <v>158</v>
      </c>
      <c r="C359" s="52" t="s">
        <v>32</v>
      </c>
      <c r="D359" s="52" t="s">
        <v>34</v>
      </c>
      <c r="E359" s="52" t="s">
        <v>483</v>
      </c>
      <c r="F359" s="52" t="s">
        <v>206</v>
      </c>
      <c r="G359" s="60"/>
      <c r="H359" s="139">
        <v>5000</v>
      </c>
      <c r="I359" s="139">
        <v>0</v>
      </c>
      <c r="J359" s="54">
        <f t="shared" si="124"/>
        <v>0</v>
      </c>
    </row>
    <row r="360" spans="1:10" ht="38.25" x14ac:dyDescent="0.2">
      <c r="A360" s="38" t="s">
        <v>341</v>
      </c>
      <c r="B360" s="52" t="s">
        <v>158</v>
      </c>
      <c r="C360" s="52" t="s">
        <v>32</v>
      </c>
      <c r="D360" s="52" t="s">
        <v>34</v>
      </c>
      <c r="E360" s="52" t="s">
        <v>449</v>
      </c>
      <c r="F360" s="52"/>
      <c r="G360" s="60"/>
      <c r="H360" s="139">
        <f>H361</f>
        <v>19500</v>
      </c>
      <c r="I360" s="139">
        <f t="shared" ref="I360" si="138">I361</f>
        <v>7502.9939999999997</v>
      </c>
      <c r="J360" s="54">
        <f t="shared" si="124"/>
        <v>38.476892307692303</v>
      </c>
    </row>
    <row r="361" spans="1:10" ht="28.5" customHeight="1" x14ac:dyDescent="0.2">
      <c r="A361" s="49" t="s">
        <v>500</v>
      </c>
      <c r="B361" s="52" t="s">
        <v>158</v>
      </c>
      <c r="C361" s="52" t="s">
        <v>32</v>
      </c>
      <c r="D361" s="52" t="s">
        <v>34</v>
      </c>
      <c r="E361" s="52" t="s">
        <v>449</v>
      </c>
      <c r="F361" s="52" t="s">
        <v>206</v>
      </c>
      <c r="G361" s="60"/>
      <c r="H361" s="139">
        <v>19500</v>
      </c>
      <c r="I361" s="139">
        <v>7502.9939999999997</v>
      </c>
      <c r="J361" s="54">
        <f t="shared" si="124"/>
        <v>38.476892307692303</v>
      </c>
    </row>
    <row r="362" spans="1:10" ht="28.5" customHeight="1" x14ac:dyDescent="0.2">
      <c r="A362" s="133" t="s">
        <v>489</v>
      </c>
      <c r="B362" s="52" t="s">
        <v>158</v>
      </c>
      <c r="C362" s="52" t="s">
        <v>32</v>
      </c>
      <c r="D362" s="52" t="s">
        <v>34</v>
      </c>
      <c r="E362" s="52" t="s">
        <v>476</v>
      </c>
      <c r="F362" s="52"/>
      <c r="G362" s="60"/>
      <c r="H362" s="139">
        <f>H363</f>
        <v>683.77</v>
      </c>
      <c r="I362" s="139">
        <f t="shared" ref="I362:I363" si="139">I363</f>
        <v>523.31200000000001</v>
      </c>
      <c r="J362" s="54">
        <f t="shared" si="124"/>
        <v>76.533337233280193</v>
      </c>
    </row>
    <row r="363" spans="1:10" ht="28.5" customHeight="1" x14ac:dyDescent="0.2">
      <c r="A363" s="132" t="s">
        <v>488</v>
      </c>
      <c r="B363" s="52" t="s">
        <v>158</v>
      </c>
      <c r="C363" s="52" t="s">
        <v>32</v>
      </c>
      <c r="D363" s="52" t="s">
        <v>34</v>
      </c>
      <c r="E363" s="52" t="s">
        <v>475</v>
      </c>
      <c r="F363" s="52"/>
      <c r="G363" s="60"/>
      <c r="H363" s="139">
        <f>H364</f>
        <v>683.77</v>
      </c>
      <c r="I363" s="139">
        <f t="shared" si="139"/>
        <v>523.31200000000001</v>
      </c>
      <c r="J363" s="54">
        <f t="shared" si="124"/>
        <v>76.533337233280193</v>
      </c>
    </row>
    <row r="364" spans="1:10" ht="28.5" customHeight="1" x14ac:dyDescent="0.2">
      <c r="A364" s="32" t="s">
        <v>212</v>
      </c>
      <c r="B364" s="52" t="s">
        <v>158</v>
      </c>
      <c r="C364" s="52" t="s">
        <v>32</v>
      </c>
      <c r="D364" s="52" t="s">
        <v>34</v>
      </c>
      <c r="E364" s="52" t="s">
        <v>475</v>
      </c>
      <c r="F364" s="52" t="s">
        <v>213</v>
      </c>
      <c r="G364" s="60"/>
      <c r="H364" s="139">
        <v>683.77</v>
      </c>
      <c r="I364" s="139">
        <v>523.31200000000001</v>
      </c>
      <c r="J364" s="54">
        <f t="shared" si="124"/>
        <v>76.533337233280193</v>
      </c>
    </row>
    <row r="365" spans="1:10" ht="15.75" customHeight="1" x14ac:dyDescent="0.2">
      <c r="A365" s="48" t="s">
        <v>174</v>
      </c>
      <c r="B365" s="52" t="s">
        <v>158</v>
      </c>
      <c r="C365" s="52" t="s">
        <v>32</v>
      </c>
      <c r="D365" s="52" t="s">
        <v>34</v>
      </c>
      <c r="E365" s="52" t="s">
        <v>175</v>
      </c>
      <c r="F365" s="52"/>
      <c r="G365" s="60"/>
      <c r="H365" s="139">
        <f>H366</f>
        <v>350</v>
      </c>
      <c r="I365" s="139">
        <f t="shared" ref="I365:I368" si="140">I366</f>
        <v>350</v>
      </c>
      <c r="J365" s="54">
        <f t="shared" si="124"/>
        <v>100</v>
      </c>
    </row>
    <row r="366" spans="1:10" ht="28.5" customHeight="1" x14ac:dyDescent="0.2">
      <c r="A366" s="133" t="s">
        <v>504</v>
      </c>
      <c r="B366" s="52" t="s">
        <v>158</v>
      </c>
      <c r="C366" s="52" t="s">
        <v>32</v>
      </c>
      <c r="D366" s="52" t="s">
        <v>34</v>
      </c>
      <c r="E366" s="52" t="s">
        <v>484</v>
      </c>
      <c r="F366" s="52"/>
      <c r="G366" s="60"/>
      <c r="H366" s="139">
        <f>H367</f>
        <v>350</v>
      </c>
      <c r="I366" s="139">
        <f t="shared" si="140"/>
        <v>350</v>
      </c>
      <c r="J366" s="54">
        <f t="shared" si="124"/>
        <v>100</v>
      </c>
    </row>
    <row r="367" spans="1:10" ht="36.75" customHeight="1" x14ac:dyDescent="0.2">
      <c r="A367" s="133" t="s">
        <v>506</v>
      </c>
      <c r="B367" s="52" t="s">
        <v>508</v>
      </c>
      <c r="C367" s="52" t="s">
        <v>32</v>
      </c>
      <c r="D367" s="52" t="s">
        <v>34</v>
      </c>
      <c r="E367" s="52" t="s">
        <v>505</v>
      </c>
      <c r="F367" s="52"/>
      <c r="G367" s="60"/>
      <c r="H367" s="139">
        <f>H368</f>
        <v>350</v>
      </c>
      <c r="I367" s="139">
        <f t="shared" ref="I367" si="141">I368</f>
        <v>350</v>
      </c>
      <c r="J367" s="54">
        <f t="shared" si="124"/>
        <v>100</v>
      </c>
    </row>
    <row r="368" spans="1:10" ht="28.5" customHeight="1" x14ac:dyDescent="0.2">
      <c r="A368" s="49" t="s">
        <v>510</v>
      </c>
      <c r="B368" s="52" t="s">
        <v>158</v>
      </c>
      <c r="C368" s="52" t="s">
        <v>32</v>
      </c>
      <c r="D368" s="52" t="s">
        <v>34</v>
      </c>
      <c r="E368" s="52" t="s">
        <v>485</v>
      </c>
      <c r="F368" s="52"/>
      <c r="G368" s="60"/>
      <c r="H368" s="139">
        <f>H369</f>
        <v>350</v>
      </c>
      <c r="I368" s="139">
        <f t="shared" si="140"/>
        <v>350</v>
      </c>
      <c r="J368" s="54">
        <f t="shared" si="124"/>
        <v>100</v>
      </c>
    </row>
    <row r="369" spans="1:10" ht="16.5" customHeight="1" x14ac:dyDescent="0.2">
      <c r="A369" s="32" t="s">
        <v>369</v>
      </c>
      <c r="B369" s="52" t="s">
        <v>158</v>
      </c>
      <c r="C369" s="52" t="s">
        <v>32</v>
      </c>
      <c r="D369" s="52" t="s">
        <v>34</v>
      </c>
      <c r="E369" s="52" t="s">
        <v>485</v>
      </c>
      <c r="F369" s="52" t="s">
        <v>370</v>
      </c>
      <c r="G369" s="60"/>
      <c r="H369" s="139">
        <v>350</v>
      </c>
      <c r="I369" s="139">
        <v>350</v>
      </c>
      <c r="J369" s="54">
        <f t="shared" si="124"/>
        <v>100</v>
      </c>
    </row>
    <row r="370" spans="1:10" x14ac:dyDescent="0.2">
      <c r="A370" s="39" t="s">
        <v>342</v>
      </c>
      <c r="B370" s="52" t="s">
        <v>158</v>
      </c>
      <c r="C370" s="52" t="s">
        <v>32</v>
      </c>
      <c r="D370" s="52" t="s">
        <v>34</v>
      </c>
      <c r="E370" s="52" t="s">
        <v>54</v>
      </c>
      <c r="F370" s="52"/>
      <c r="G370" s="60"/>
      <c r="H370" s="139">
        <f>H371+H378+H381</f>
        <v>20578.71</v>
      </c>
      <c r="I370" s="139">
        <f t="shared" ref="I370" si="142">I371+I378+I381</f>
        <v>15212.16856</v>
      </c>
      <c r="J370" s="54">
        <f t="shared" si="124"/>
        <v>73.921876346962463</v>
      </c>
    </row>
    <row r="371" spans="1:10" ht="25.5" x14ac:dyDescent="0.2">
      <c r="A371" s="87" t="s">
        <v>365</v>
      </c>
      <c r="B371" s="52" t="s">
        <v>158</v>
      </c>
      <c r="C371" s="52" t="s">
        <v>32</v>
      </c>
      <c r="D371" s="52" t="s">
        <v>34</v>
      </c>
      <c r="E371" s="52" t="s">
        <v>366</v>
      </c>
      <c r="F371" s="52"/>
      <c r="G371" s="60"/>
      <c r="H371" s="139">
        <f>H372+H375</f>
        <v>16578.71</v>
      </c>
      <c r="I371" s="139">
        <f t="shared" ref="I371" si="143">I372+I375</f>
        <v>11730.8917</v>
      </c>
      <c r="J371" s="54">
        <f t="shared" si="124"/>
        <v>70.758772546235505</v>
      </c>
    </row>
    <row r="372" spans="1:10" ht="38.25" x14ac:dyDescent="0.2">
      <c r="A372" s="87" t="s">
        <v>367</v>
      </c>
      <c r="B372" s="52" t="s">
        <v>158</v>
      </c>
      <c r="C372" s="52" t="s">
        <v>32</v>
      </c>
      <c r="D372" s="52" t="s">
        <v>34</v>
      </c>
      <c r="E372" s="52" t="s">
        <v>368</v>
      </c>
      <c r="F372" s="52"/>
      <c r="G372" s="60"/>
      <c r="H372" s="139">
        <f>H373+H374</f>
        <v>4911.6000000000004</v>
      </c>
      <c r="I372" s="139">
        <f t="shared" ref="I372" si="144">I373+I374</f>
        <v>3955.4569999999999</v>
      </c>
      <c r="J372" s="54">
        <f t="shared" si="124"/>
        <v>80.532962781985489</v>
      </c>
    </row>
    <row r="373" spans="1:10" ht="25.5" x14ac:dyDescent="0.2">
      <c r="A373" s="32" t="s">
        <v>212</v>
      </c>
      <c r="B373" s="52" t="s">
        <v>158</v>
      </c>
      <c r="C373" s="52" t="s">
        <v>32</v>
      </c>
      <c r="D373" s="52" t="s">
        <v>34</v>
      </c>
      <c r="E373" s="52" t="s">
        <v>368</v>
      </c>
      <c r="F373" s="52" t="s">
        <v>213</v>
      </c>
      <c r="G373" s="60"/>
      <c r="H373" s="139">
        <v>4911.6000000000004</v>
      </c>
      <c r="I373" s="139">
        <v>3955.4569999999999</v>
      </c>
      <c r="J373" s="54">
        <f t="shared" si="124"/>
        <v>80.532962781985489</v>
      </c>
    </row>
    <row r="374" spans="1:10" hidden="1" x14ac:dyDescent="0.2">
      <c r="A374" s="32" t="s">
        <v>369</v>
      </c>
      <c r="B374" s="52" t="s">
        <v>158</v>
      </c>
      <c r="C374" s="52" t="s">
        <v>32</v>
      </c>
      <c r="D374" s="52" t="s">
        <v>34</v>
      </c>
      <c r="E374" s="52" t="s">
        <v>368</v>
      </c>
      <c r="F374" s="52" t="s">
        <v>370</v>
      </c>
      <c r="G374" s="60"/>
      <c r="H374" s="139"/>
      <c r="I374" s="139"/>
      <c r="J374" s="54" t="e">
        <f t="shared" si="124"/>
        <v>#DIV/0!</v>
      </c>
    </row>
    <row r="375" spans="1:10" ht="38.25" x14ac:dyDescent="0.2">
      <c r="A375" s="87" t="s">
        <v>371</v>
      </c>
      <c r="B375" s="52" t="s">
        <v>158</v>
      </c>
      <c r="C375" s="52" t="s">
        <v>32</v>
      </c>
      <c r="D375" s="52" t="s">
        <v>34</v>
      </c>
      <c r="E375" s="52" t="s">
        <v>372</v>
      </c>
      <c r="F375" s="52"/>
      <c r="G375" s="60"/>
      <c r="H375" s="139">
        <f>H376+H377</f>
        <v>11667.11</v>
      </c>
      <c r="I375" s="139">
        <f t="shared" ref="I375" si="145">I376+I377</f>
        <v>7775.4346999999998</v>
      </c>
      <c r="J375" s="54">
        <f t="shared" si="124"/>
        <v>66.644050668931726</v>
      </c>
    </row>
    <row r="376" spans="1:10" ht="25.5" x14ac:dyDescent="0.2">
      <c r="A376" s="32" t="s">
        <v>212</v>
      </c>
      <c r="B376" s="52" t="s">
        <v>158</v>
      </c>
      <c r="C376" s="52" t="s">
        <v>32</v>
      </c>
      <c r="D376" s="52" t="s">
        <v>34</v>
      </c>
      <c r="E376" s="52" t="s">
        <v>372</v>
      </c>
      <c r="F376" s="52" t="s">
        <v>213</v>
      </c>
      <c r="G376" s="60"/>
      <c r="H376" s="139">
        <v>11667.11</v>
      </c>
      <c r="I376" s="139">
        <v>7775.4346999999998</v>
      </c>
      <c r="J376" s="54">
        <f t="shared" si="124"/>
        <v>66.644050668931726</v>
      </c>
    </row>
    <row r="377" spans="1:10" hidden="1" x14ac:dyDescent="0.2">
      <c r="A377" s="32" t="s">
        <v>369</v>
      </c>
      <c r="B377" s="52" t="s">
        <v>158</v>
      </c>
      <c r="C377" s="52" t="s">
        <v>32</v>
      </c>
      <c r="D377" s="52" t="s">
        <v>34</v>
      </c>
      <c r="E377" s="52" t="s">
        <v>372</v>
      </c>
      <c r="F377" s="52" t="s">
        <v>370</v>
      </c>
      <c r="G377" s="60"/>
      <c r="H377" s="139"/>
      <c r="I377" s="139"/>
      <c r="J377" s="54" t="e">
        <f t="shared" si="124"/>
        <v>#DIV/0!</v>
      </c>
    </row>
    <row r="378" spans="1:10" ht="25.5" x14ac:dyDescent="0.2">
      <c r="A378" s="87" t="s">
        <v>359</v>
      </c>
      <c r="B378" s="52" t="s">
        <v>158</v>
      </c>
      <c r="C378" s="52" t="s">
        <v>32</v>
      </c>
      <c r="D378" s="52" t="s">
        <v>34</v>
      </c>
      <c r="E378" s="52" t="s">
        <v>361</v>
      </c>
      <c r="F378" s="52"/>
      <c r="G378" s="60"/>
      <c r="H378" s="139">
        <f>H379</f>
        <v>900</v>
      </c>
      <c r="I378" s="139">
        <f t="shared" ref="I378:I379" si="146">I379</f>
        <v>608.697</v>
      </c>
      <c r="J378" s="54">
        <f t="shared" si="124"/>
        <v>67.632999999999996</v>
      </c>
    </row>
    <row r="379" spans="1:10" x14ac:dyDescent="0.2">
      <c r="A379" s="93" t="s">
        <v>376</v>
      </c>
      <c r="B379" s="52" t="s">
        <v>158</v>
      </c>
      <c r="C379" s="52" t="s">
        <v>32</v>
      </c>
      <c r="D379" s="52" t="s">
        <v>34</v>
      </c>
      <c r="E379" s="52" t="s">
        <v>375</v>
      </c>
      <c r="F379" s="52"/>
      <c r="G379" s="60"/>
      <c r="H379" s="139">
        <f>H380</f>
        <v>900</v>
      </c>
      <c r="I379" s="139">
        <f t="shared" si="146"/>
        <v>608.697</v>
      </c>
      <c r="J379" s="54">
        <f t="shared" si="124"/>
        <v>67.632999999999996</v>
      </c>
    </row>
    <row r="380" spans="1:10" ht="25.5" x14ac:dyDescent="0.2">
      <c r="A380" s="49" t="s">
        <v>500</v>
      </c>
      <c r="B380" s="52" t="s">
        <v>158</v>
      </c>
      <c r="C380" s="52" t="s">
        <v>32</v>
      </c>
      <c r="D380" s="52" t="s">
        <v>34</v>
      </c>
      <c r="E380" s="52" t="s">
        <v>375</v>
      </c>
      <c r="F380" s="52" t="s">
        <v>206</v>
      </c>
      <c r="G380" s="60"/>
      <c r="H380" s="139">
        <v>900</v>
      </c>
      <c r="I380" s="139">
        <v>608.697</v>
      </c>
      <c r="J380" s="54">
        <f t="shared" si="124"/>
        <v>67.632999999999996</v>
      </c>
    </row>
    <row r="381" spans="1:10" ht="25.5" x14ac:dyDescent="0.2">
      <c r="A381" s="87" t="s">
        <v>438</v>
      </c>
      <c r="B381" s="52" t="s">
        <v>158</v>
      </c>
      <c r="C381" s="52" t="s">
        <v>32</v>
      </c>
      <c r="D381" s="52" t="s">
        <v>34</v>
      </c>
      <c r="E381" s="52" t="s">
        <v>379</v>
      </c>
      <c r="F381" s="52"/>
      <c r="G381" s="60"/>
      <c r="H381" s="139">
        <f>H382</f>
        <v>3100</v>
      </c>
      <c r="I381" s="139">
        <f t="shared" ref="I381:I382" si="147">I382</f>
        <v>2872.5798599999998</v>
      </c>
      <c r="J381" s="54">
        <f t="shared" si="124"/>
        <v>92.663866451612904</v>
      </c>
    </row>
    <row r="382" spans="1:10" x14ac:dyDescent="0.2">
      <c r="A382" s="87" t="s">
        <v>382</v>
      </c>
      <c r="B382" s="52" t="s">
        <v>158</v>
      </c>
      <c r="C382" s="52" t="s">
        <v>32</v>
      </c>
      <c r="D382" s="52" t="s">
        <v>34</v>
      </c>
      <c r="E382" s="52" t="s">
        <v>381</v>
      </c>
      <c r="F382" s="52"/>
      <c r="G382" s="60"/>
      <c r="H382" s="139">
        <f>H383</f>
        <v>3100</v>
      </c>
      <c r="I382" s="139">
        <f t="shared" si="147"/>
        <v>2872.5798599999998</v>
      </c>
      <c r="J382" s="54">
        <f t="shared" si="124"/>
        <v>92.663866451612904</v>
      </c>
    </row>
    <row r="383" spans="1:10" ht="25.5" x14ac:dyDescent="0.2">
      <c r="A383" s="49" t="s">
        <v>500</v>
      </c>
      <c r="B383" s="52" t="s">
        <v>158</v>
      </c>
      <c r="C383" s="52" t="s">
        <v>32</v>
      </c>
      <c r="D383" s="52" t="s">
        <v>34</v>
      </c>
      <c r="E383" s="52" t="s">
        <v>381</v>
      </c>
      <c r="F383" s="52" t="s">
        <v>206</v>
      </c>
      <c r="G383" s="60"/>
      <c r="H383" s="139">
        <v>3100</v>
      </c>
      <c r="I383" s="139">
        <v>2872.5798599999998</v>
      </c>
      <c r="J383" s="54">
        <f t="shared" si="124"/>
        <v>92.663866451612904</v>
      </c>
    </row>
    <row r="384" spans="1:10" x14ac:dyDescent="0.2">
      <c r="A384" s="38" t="s">
        <v>57</v>
      </c>
      <c r="B384" s="52" t="s">
        <v>158</v>
      </c>
      <c r="C384" s="52" t="s">
        <v>32</v>
      </c>
      <c r="D384" s="52" t="s">
        <v>32</v>
      </c>
      <c r="E384" s="52"/>
      <c r="F384" s="52"/>
      <c r="G384" s="60"/>
      <c r="H384" s="139">
        <f>H385</f>
        <v>163.32900000000001</v>
      </c>
      <c r="I384" s="139">
        <f t="shared" ref="I384:I385" si="148">I385</f>
        <v>163.32900000000001</v>
      </c>
      <c r="J384" s="54">
        <f t="shared" si="124"/>
        <v>100</v>
      </c>
    </row>
    <row r="385" spans="1:10" ht="25.5" x14ac:dyDescent="0.2">
      <c r="A385" s="48" t="s">
        <v>58</v>
      </c>
      <c r="B385" s="52" t="s">
        <v>158</v>
      </c>
      <c r="C385" s="52" t="s">
        <v>32</v>
      </c>
      <c r="D385" s="52" t="s">
        <v>32</v>
      </c>
      <c r="E385" s="89" t="s">
        <v>59</v>
      </c>
      <c r="F385" s="52"/>
      <c r="G385" s="60"/>
      <c r="H385" s="139">
        <f>H386</f>
        <v>163.32900000000001</v>
      </c>
      <c r="I385" s="139">
        <f t="shared" si="148"/>
        <v>163.32900000000001</v>
      </c>
      <c r="J385" s="54">
        <f t="shared" si="124"/>
        <v>100</v>
      </c>
    </row>
    <row r="386" spans="1:10" ht="38.25" x14ac:dyDescent="0.2">
      <c r="A386" s="48" t="s">
        <v>60</v>
      </c>
      <c r="B386" s="52" t="s">
        <v>158</v>
      </c>
      <c r="C386" s="52" t="s">
        <v>32</v>
      </c>
      <c r="D386" s="52" t="s">
        <v>32</v>
      </c>
      <c r="E386" s="52" t="s">
        <v>61</v>
      </c>
      <c r="F386" s="52"/>
      <c r="G386" s="60"/>
      <c r="H386" s="139">
        <f>H387</f>
        <v>163.32900000000001</v>
      </c>
      <c r="I386" s="139">
        <f t="shared" ref="I386:I387" si="149">I387</f>
        <v>163.32900000000001</v>
      </c>
      <c r="J386" s="54">
        <f t="shared" si="124"/>
        <v>100</v>
      </c>
    </row>
    <row r="387" spans="1:10" ht="51" x14ac:dyDescent="0.2">
      <c r="A387" s="48" t="s">
        <v>62</v>
      </c>
      <c r="B387" s="52" t="s">
        <v>158</v>
      </c>
      <c r="C387" s="52" t="s">
        <v>32</v>
      </c>
      <c r="D387" s="52" t="s">
        <v>32</v>
      </c>
      <c r="E387" s="52" t="s">
        <v>63</v>
      </c>
      <c r="F387" s="52"/>
      <c r="G387" s="60"/>
      <c r="H387" s="139">
        <f>H388</f>
        <v>163.32900000000001</v>
      </c>
      <c r="I387" s="139">
        <f t="shared" si="149"/>
        <v>163.32900000000001</v>
      </c>
      <c r="J387" s="54">
        <f t="shared" si="124"/>
        <v>100</v>
      </c>
    </row>
    <row r="388" spans="1:10" x14ac:dyDescent="0.2">
      <c r="A388" s="32" t="s">
        <v>369</v>
      </c>
      <c r="B388" s="52" t="s">
        <v>158</v>
      </c>
      <c r="C388" s="52" t="s">
        <v>32</v>
      </c>
      <c r="D388" s="52" t="s">
        <v>32</v>
      </c>
      <c r="E388" s="52" t="s">
        <v>63</v>
      </c>
      <c r="F388" s="52" t="s">
        <v>370</v>
      </c>
      <c r="G388" s="60"/>
      <c r="H388" s="139">
        <v>163.32900000000001</v>
      </c>
      <c r="I388" s="139">
        <v>163.32900000000001</v>
      </c>
      <c r="J388" s="54">
        <f t="shared" si="124"/>
        <v>100</v>
      </c>
    </row>
    <row r="389" spans="1:10" x14ac:dyDescent="0.2">
      <c r="A389" s="32" t="s">
        <v>64</v>
      </c>
      <c r="B389" s="52" t="s">
        <v>158</v>
      </c>
      <c r="C389" s="52" t="s">
        <v>32</v>
      </c>
      <c r="D389" s="52" t="s">
        <v>14</v>
      </c>
      <c r="E389" s="52"/>
      <c r="F389" s="52"/>
      <c r="G389" s="60"/>
      <c r="H389" s="139">
        <f>H390</f>
        <v>570</v>
      </c>
      <c r="I389" s="139">
        <f t="shared" ref="I389:I391" si="150">I390</f>
        <v>0</v>
      </c>
      <c r="J389" s="54">
        <f t="shared" si="124"/>
        <v>0</v>
      </c>
    </row>
    <row r="390" spans="1:10" x14ac:dyDescent="0.2">
      <c r="A390" s="39" t="s">
        <v>342</v>
      </c>
      <c r="B390" s="52" t="s">
        <v>158</v>
      </c>
      <c r="C390" s="52" t="s">
        <v>32</v>
      </c>
      <c r="D390" s="52" t="s">
        <v>14</v>
      </c>
      <c r="E390" s="52" t="s">
        <v>54</v>
      </c>
      <c r="F390" s="52"/>
      <c r="G390" s="60"/>
      <c r="H390" s="139">
        <f>H391</f>
        <v>570</v>
      </c>
      <c r="I390" s="139">
        <f t="shared" si="150"/>
        <v>0</v>
      </c>
      <c r="J390" s="54">
        <f t="shared" ref="J390:J453" si="151">I390/H390*100</f>
        <v>0</v>
      </c>
    </row>
    <row r="391" spans="1:10" ht="38.25" x14ac:dyDescent="0.2">
      <c r="A391" s="91" t="s">
        <v>400</v>
      </c>
      <c r="B391" s="52" t="s">
        <v>158</v>
      </c>
      <c r="C391" s="52" t="s">
        <v>32</v>
      </c>
      <c r="D391" s="52" t="s">
        <v>14</v>
      </c>
      <c r="E391" s="52" t="s">
        <v>401</v>
      </c>
      <c r="F391" s="52"/>
      <c r="G391" s="60"/>
      <c r="H391" s="139">
        <f>H392</f>
        <v>570</v>
      </c>
      <c r="I391" s="139">
        <f t="shared" si="150"/>
        <v>0</v>
      </c>
      <c r="J391" s="54">
        <f t="shared" si="151"/>
        <v>0</v>
      </c>
    </row>
    <row r="392" spans="1:10" ht="25.5" x14ac:dyDescent="0.2">
      <c r="A392" s="39" t="s">
        <v>73</v>
      </c>
      <c r="B392" s="52" t="s">
        <v>158</v>
      </c>
      <c r="C392" s="52" t="s">
        <v>32</v>
      </c>
      <c r="D392" s="52" t="s">
        <v>14</v>
      </c>
      <c r="E392" s="52" t="s">
        <v>401</v>
      </c>
      <c r="F392" s="52" t="s">
        <v>74</v>
      </c>
      <c r="G392" s="60"/>
      <c r="H392" s="139">
        <v>570</v>
      </c>
      <c r="I392" s="139"/>
      <c r="J392" s="54">
        <f t="shared" si="151"/>
        <v>0</v>
      </c>
    </row>
    <row r="393" spans="1:10" x14ac:dyDescent="0.2">
      <c r="A393" s="32" t="s">
        <v>214</v>
      </c>
      <c r="B393" s="52" t="s">
        <v>158</v>
      </c>
      <c r="C393" s="52" t="s">
        <v>215</v>
      </c>
      <c r="D393" s="52"/>
      <c r="E393" s="52"/>
      <c r="F393" s="52"/>
      <c r="G393" s="60"/>
      <c r="H393" s="139">
        <f>H394</f>
        <v>755</v>
      </c>
      <c r="I393" s="139">
        <f t="shared" ref="I393:I395" si="152">I394</f>
        <v>400</v>
      </c>
      <c r="J393" s="54">
        <f t="shared" si="151"/>
        <v>52.980132450331126</v>
      </c>
    </row>
    <row r="394" spans="1:10" x14ac:dyDescent="0.2">
      <c r="A394" s="32" t="s">
        <v>244</v>
      </c>
      <c r="B394" s="52" t="s">
        <v>158</v>
      </c>
      <c r="C394" s="52" t="s">
        <v>215</v>
      </c>
      <c r="D394" s="52" t="s">
        <v>83</v>
      </c>
      <c r="E394" s="52"/>
      <c r="F394" s="52"/>
      <c r="G394" s="60"/>
      <c r="H394" s="139">
        <f>H395</f>
        <v>755</v>
      </c>
      <c r="I394" s="139">
        <f t="shared" si="152"/>
        <v>400</v>
      </c>
      <c r="J394" s="54">
        <f t="shared" si="151"/>
        <v>52.980132450331126</v>
      </c>
    </row>
    <row r="395" spans="1:10" ht="38.25" x14ac:dyDescent="0.2">
      <c r="A395" s="91" t="s">
        <v>400</v>
      </c>
      <c r="B395" s="52" t="s">
        <v>158</v>
      </c>
      <c r="C395" s="52" t="s">
        <v>215</v>
      </c>
      <c r="D395" s="52" t="s">
        <v>83</v>
      </c>
      <c r="E395" s="52" t="s">
        <v>401</v>
      </c>
      <c r="F395" s="52"/>
      <c r="G395" s="60"/>
      <c r="H395" s="139">
        <f>H396</f>
        <v>755</v>
      </c>
      <c r="I395" s="139">
        <f t="shared" si="152"/>
        <v>400</v>
      </c>
      <c r="J395" s="54">
        <f t="shared" si="151"/>
        <v>52.980132450331126</v>
      </c>
    </row>
    <row r="396" spans="1:10" ht="25.5" x14ac:dyDescent="0.2">
      <c r="A396" s="39" t="s">
        <v>73</v>
      </c>
      <c r="B396" s="52" t="s">
        <v>158</v>
      </c>
      <c r="C396" s="52" t="s">
        <v>215</v>
      </c>
      <c r="D396" s="52" t="s">
        <v>83</v>
      </c>
      <c r="E396" s="52" t="s">
        <v>401</v>
      </c>
      <c r="F396" s="52" t="s">
        <v>74</v>
      </c>
      <c r="G396" s="60"/>
      <c r="H396" s="139">
        <v>755</v>
      </c>
      <c r="I396" s="139">
        <v>400</v>
      </c>
      <c r="J396" s="54">
        <f t="shared" si="151"/>
        <v>52.980132450331126</v>
      </c>
    </row>
    <row r="397" spans="1:10" x14ac:dyDescent="0.2">
      <c r="A397" s="35" t="s">
        <v>218</v>
      </c>
      <c r="B397" s="52" t="s">
        <v>158</v>
      </c>
      <c r="C397" s="52" t="s">
        <v>14</v>
      </c>
      <c r="D397" s="52"/>
      <c r="E397" s="52"/>
      <c r="F397" s="52"/>
      <c r="G397" s="53"/>
      <c r="H397" s="139">
        <f>H398</f>
        <v>550</v>
      </c>
      <c r="I397" s="139">
        <f t="shared" ref="I397:I398" si="153">I398</f>
        <v>330</v>
      </c>
      <c r="J397" s="54">
        <f t="shared" si="151"/>
        <v>60</v>
      </c>
    </row>
    <row r="398" spans="1:10" x14ac:dyDescent="0.2">
      <c r="A398" s="38" t="s">
        <v>219</v>
      </c>
      <c r="B398" s="52" t="s">
        <v>158</v>
      </c>
      <c r="C398" s="52" t="s">
        <v>14</v>
      </c>
      <c r="D398" s="52" t="s">
        <v>14</v>
      </c>
      <c r="E398" s="52"/>
      <c r="F398" s="52"/>
      <c r="G398" s="53"/>
      <c r="H398" s="139">
        <f>H399</f>
        <v>550</v>
      </c>
      <c r="I398" s="139">
        <f t="shared" si="153"/>
        <v>330</v>
      </c>
      <c r="J398" s="54">
        <f t="shared" si="151"/>
        <v>60</v>
      </c>
    </row>
    <row r="399" spans="1:10" x14ac:dyDescent="0.2">
      <c r="A399" s="39" t="s">
        <v>342</v>
      </c>
      <c r="B399" s="52" t="s">
        <v>158</v>
      </c>
      <c r="C399" s="52" t="s">
        <v>14</v>
      </c>
      <c r="D399" s="52" t="s">
        <v>14</v>
      </c>
      <c r="E399" s="52" t="s">
        <v>54</v>
      </c>
      <c r="F399" s="52"/>
      <c r="G399" s="53"/>
      <c r="H399" s="139">
        <f>H400+H403+H405++H407+H409++H411++H413</f>
        <v>550</v>
      </c>
      <c r="I399" s="139">
        <f t="shared" ref="I399" si="154">I400+I403+I405++I407+I409++I411++I413</f>
        <v>330</v>
      </c>
      <c r="J399" s="54">
        <f t="shared" si="151"/>
        <v>60</v>
      </c>
    </row>
    <row r="400" spans="1:10" ht="38.25" x14ac:dyDescent="0.2">
      <c r="A400" s="87" t="s">
        <v>357</v>
      </c>
      <c r="B400" s="52" t="s">
        <v>158</v>
      </c>
      <c r="C400" s="52" t="s">
        <v>14</v>
      </c>
      <c r="D400" s="52" t="s">
        <v>14</v>
      </c>
      <c r="E400" s="52" t="s">
        <v>358</v>
      </c>
      <c r="F400" s="52"/>
      <c r="G400" s="53"/>
      <c r="H400" s="139">
        <f>H401+H402</f>
        <v>375</v>
      </c>
      <c r="I400" s="139">
        <f t="shared" ref="I400" si="155">I401+I402</f>
        <v>300</v>
      </c>
      <c r="J400" s="54">
        <f t="shared" si="151"/>
        <v>80</v>
      </c>
    </row>
    <row r="401" spans="1:10" ht="25.5" x14ac:dyDescent="0.2">
      <c r="A401" s="39" t="s">
        <v>73</v>
      </c>
      <c r="B401" s="52" t="s">
        <v>158</v>
      </c>
      <c r="C401" s="52" t="s">
        <v>14</v>
      </c>
      <c r="D401" s="52" t="s">
        <v>14</v>
      </c>
      <c r="E401" s="52" t="s">
        <v>358</v>
      </c>
      <c r="F401" s="52" t="s">
        <v>74</v>
      </c>
      <c r="G401" s="53"/>
      <c r="H401" s="139">
        <v>375</v>
      </c>
      <c r="I401" s="139">
        <v>300</v>
      </c>
      <c r="J401" s="54">
        <f t="shared" si="151"/>
        <v>80</v>
      </c>
    </row>
    <row r="402" spans="1:10" ht="25.5" hidden="1" x14ac:dyDescent="0.2">
      <c r="A402" s="39" t="s">
        <v>221</v>
      </c>
      <c r="B402" s="52" t="s">
        <v>158</v>
      </c>
      <c r="C402" s="52" t="s">
        <v>14</v>
      </c>
      <c r="D402" s="52" t="s">
        <v>14</v>
      </c>
      <c r="E402" s="52" t="s">
        <v>358</v>
      </c>
      <c r="F402" s="52" t="s">
        <v>222</v>
      </c>
      <c r="G402" s="53"/>
      <c r="H402" s="139"/>
      <c r="I402" s="139"/>
      <c r="J402" s="54" t="e">
        <f t="shared" si="151"/>
        <v>#DIV/0!</v>
      </c>
    </row>
    <row r="403" spans="1:10" ht="38.25" x14ac:dyDescent="0.2">
      <c r="A403" s="96" t="s">
        <v>418</v>
      </c>
      <c r="B403" s="52" t="s">
        <v>158</v>
      </c>
      <c r="C403" s="52" t="s">
        <v>14</v>
      </c>
      <c r="D403" s="52" t="s">
        <v>14</v>
      </c>
      <c r="E403" s="52" t="s">
        <v>424</v>
      </c>
      <c r="F403" s="52"/>
      <c r="G403" s="53"/>
      <c r="H403" s="139">
        <f>H404</f>
        <v>100</v>
      </c>
      <c r="I403" s="139">
        <f t="shared" ref="I403" si="156">I404</f>
        <v>30</v>
      </c>
      <c r="J403" s="54">
        <f t="shared" si="151"/>
        <v>30</v>
      </c>
    </row>
    <row r="404" spans="1:10" ht="25.5" x14ac:dyDescent="0.2">
      <c r="A404" s="39" t="s">
        <v>73</v>
      </c>
      <c r="B404" s="52" t="s">
        <v>158</v>
      </c>
      <c r="C404" s="52" t="s">
        <v>14</v>
      </c>
      <c r="D404" s="52" t="s">
        <v>14</v>
      </c>
      <c r="E404" s="52" t="s">
        <v>424</v>
      </c>
      <c r="F404" s="52" t="s">
        <v>74</v>
      </c>
      <c r="G404" s="53"/>
      <c r="H404" s="139">
        <v>100</v>
      </c>
      <c r="I404" s="54">
        <v>30</v>
      </c>
      <c r="J404" s="54">
        <f t="shared" si="151"/>
        <v>30</v>
      </c>
    </row>
    <row r="405" spans="1:10" ht="38.25" x14ac:dyDescent="0.2">
      <c r="A405" s="96" t="s">
        <v>419</v>
      </c>
      <c r="B405" s="52" t="s">
        <v>158</v>
      </c>
      <c r="C405" s="52" t="s">
        <v>14</v>
      </c>
      <c r="D405" s="52" t="s">
        <v>14</v>
      </c>
      <c r="E405" s="52" t="s">
        <v>425</v>
      </c>
      <c r="F405" s="52"/>
      <c r="G405" s="53"/>
      <c r="H405" s="139">
        <f>H406</f>
        <v>50</v>
      </c>
      <c r="I405" s="139">
        <f t="shared" ref="I405" si="157">I406</f>
        <v>0</v>
      </c>
      <c r="J405" s="54">
        <f t="shared" si="151"/>
        <v>0</v>
      </c>
    </row>
    <row r="406" spans="1:10" ht="25.5" x14ac:dyDescent="0.2">
      <c r="A406" s="39" t="s">
        <v>73</v>
      </c>
      <c r="B406" s="52" t="s">
        <v>158</v>
      </c>
      <c r="C406" s="52" t="s">
        <v>14</v>
      </c>
      <c r="D406" s="52" t="s">
        <v>14</v>
      </c>
      <c r="E406" s="52" t="s">
        <v>425</v>
      </c>
      <c r="F406" s="52" t="s">
        <v>74</v>
      </c>
      <c r="G406" s="53"/>
      <c r="H406" s="139">
        <v>50</v>
      </c>
      <c r="I406" s="54"/>
      <c r="J406" s="54">
        <f t="shared" si="151"/>
        <v>0</v>
      </c>
    </row>
    <row r="407" spans="1:10" ht="38.25" x14ac:dyDescent="0.2">
      <c r="A407" s="96" t="s">
        <v>421</v>
      </c>
      <c r="B407" s="52" t="s">
        <v>158</v>
      </c>
      <c r="C407" s="52" t="s">
        <v>14</v>
      </c>
      <c r="D407" s="52" t="s">
        <v>14</v>
      </c>
      <c r="E407" s="52" t="s">
        <v>426</v>
      </c>
      <c r="F407" s="52"/>
      <c r="G407" s="53"/>
      <c r="H407" s="139">
        <f>H408</f>
        <v>7</v>
      </c>
      <c r="I407" s="139">
        <f t="shared" ref="I407" si="158">I408</f>
        <v>0</v>
      </c>
      <c r="J407" s="54">
        <f t="shared" si="151"/>
        <v>0</v>
      </c>
    </row>
    <row r="408" spans="1:10" ht="25.5" x14ac:dyDescent="0.2">
      <c r="A408" s="39" t="s">
        <v>73</v>
      </c>
      <c r="B408" s="52" t="s">
        <v>158</v>
      </c>
      <c r="C408" s="52" t="s">
        <v>14</v>
      </c>
      <c r="D408" s="52" t="s">
        <v>14</v>
      </c>
      <c r="E408" s="52" t="s">
        <v>426</v>
      </c>
      <c r="F408" s="52" t="s">
        <v>74</v>
      </c>
      <c r="G408" s="53"/>
      <c r="H408" s="139">
        <v>7</v>
      </c>
      <c r="I408" s="54"/>
      <c r="J408" s="54">
        <f t="shared" si="151"/>
        <v>0</v>
      </c>
    </row>
    <row r="409" spans="1:10" ht="25.5" x14ac:dyDescent="0.2">
      <c r="A409" s="96" t="s">
        <v>420</v>
      </c>
      <c r="B409" s="52" t="s">
        <v>158</v>
      </c>
      <c r="C409" s="52" t="s">
        <v>14</v>
      </c>
      <c r="D409" s="52" t="s">
        <v>14</v>
      </c>
      <c r="E409" s="52" t="s">
        <v>427</v>
      </c>
      <c r="F409" s="52"/>
      <c r="G409" s="53"/>
      <c r="H409" s="139">
        <f>H410</f>
        <v>6</v>
      </c>
      <c r="I409" s="139">
        <f t="shared" ref="I409" si="159">I410</f>
        <v>0</v>
      </c>
      <c r="J409" s="54">
        <f t="shared" si="151"/>
        <v>0</v>
      </c>
    </row>
    <row r="410" spans="1:10" ht="25.5" x14ac:dyDescent="0.2">
      <c r="A410" s="39" t="s">
        <v>73</v>
      </c>
      <c r="B410" s="52" t="s">
        <v>158</v>
      </c>
      <c r="C410" s="52" t="s">
        <v>14</v>
      </c>
      <c r="D410" s="52" t="s">
        <v>14</v>
      </c>
      <c r="E410" s="52" t="s">
        <v>427</v>
      </c>
      <c r="F410" s="52" t="s">
        <v>74</v>
      </c>
      <c r="G410" s="53"/>
      <c r="H410" s="139">
        <v>6</v>
      </c>
      <c r="I410" s="54"/>
      <c r="J410" s="54">
        <f t="shared" si="151"/>
        <v>0</v>
      </c>
    </row>
    <row r="411" spans="1:10" ht="51" x14ac:dyDescent="0.2">
      <c r="A411" s="96" t="s">
        <v>422</v>
      </c>
      <c r="B411" s="52" t="s">
        <v>158</v>
      </c>
      <c r="C411" s="52" t="s">
        <v>14</v>
      </c>
      <c r="D411" s="52" t="s">
        <v>14</v>
      </c>
      <c r="E411" s="52" t="s">
        <v>428</v>
      </c>
      <c r="F411" s="52"/>
      <c r="G411" s="53"/>
      <c r="H411" s="139">
        <f>H412</f>
        <v>6</v>
      </c>
      <c r="I411" s="139">
        <f t="shared" ref="I411" si="160">I412</f>
        <v>0</v>
      </c>
      <c r="J411" s="54">
        <f t="shared" si="151"/>
        <v>0</v>
      </c>
    </row>
    <row r="412" spans="1:10" ht="25.5" x14ac:dyDescent="0.2">
      <c r="A412" s="39" t="s">
        <v>73</v>
      </c>
      <c r="B412" s="52" t="s">
        <v>158</v>
      </c>
      <c r="C412" s="52" t="s">
        <v>14</v>
      </c>
      <c r="D412" s="52" t="s">
        <v>14</v>
      </c>
      <c r="E412" s="52" t="s">
        <v>428</v>
      </c>
      <c r="F412" s="52" t="s">
        <v>74</v>
      </c>
      <c r="G412" s="53"/>
      <c r="H412" s="139">
        <v>6</v>
      </c>
      <c r="I412" s="54"/>
      <c r="J412" s="54">
        <f t="shared" si="151"/>
        <v>0</v>
      </c>
    </row>
    <row r="413" spans="1:10" ht="25.5" x14ac:dyDescent="0.2">
      <c r="A413" s="96" t="s">
        <v>423</v>
      </c>
      <c r="B413" s="52" t="s">
        <v>158</v>
      </c>
      <c r="C413" s="52" t="s">
        <v>14</v>
      </c>
      <c r="D413" s="52" t="s">
        <v>14</v>
      </c>
      <c r="E413" s="52" t="s">
        <v>429</v>
      </c>
      <c r="F413" s="52"/>
      <c r="G413" s="53"/>
      <c r="H413" s="139">
        <f>H414</f>
        <v>6</v>
      </c>
      <c r="I413" s="139">
        <f t="shared" ref="I413" si="161">I414</f>
        <v>0</v>
      </c>
      <c r="J413" s="54">
        <f t="shared" si="151"/>
        <v>0</v>
      </c>
    </row>
    <row r="414" spans="1:10" ht="25.5" x14ac:dyDescent="0.2">
      <c r="A414" s="39" t="s">
        <v>73</v>
      </c>
      <c r="B414" s="52" t="s">
        <v>158</v>
      </c>
      <c r="C414" s="52" t="s">
        <v>14</v>
      </c>
      <c r="D414" s="52" t="s">
        <v>14</v>
      </c>
      <c r="E414" s="52" t="s">
        <v>430</v>
      </c>
      <c r="F414" s="52" t="s">
        <v>74</v>
      </c>
      <c r="G414" s="53"/>
      <c r="H414" s="139">
        <v>6</v>
      </c>
      <c r="I414" s="54"/>
      <c r="J414" s="54">
        <f t="shared" si="151"/>
        <v>0</v>
      </c>
    </row>
    <row r="415" spans="1:10" ht="25.5" hidden="1" x14ac:dyDescent="0.2">
      <c r="A415" s="39" t="s">
        <v>221</v>
      </c>
      <c r="B415" s="52" t="s">
        <v>158</v>
      </c>
      <c r="C415" s="52" t="s">
        <v>14</v>
      </c>
      <c r="D415" s="52" t="s">
        <v>14</v>
      </c>
      <c r="E415" s="52" t="s">
        <v>220</v>
      </c>
      <c r="F415" s="52" t="s">
        <v>222</v>
      </c>
      <c r="G415" s="53"/>
      <c r="H415" s="139"/>
      <c r="I415" s="54"/>
      <c r="J415" s="54" t="e">
        <f t="shared" si="151"/>
        <v>#DIV/0!</v>
      </c>
    </row>
    <row r="416" spans="1:10" x14ac:dyDescent="0.2">
      <c r="A416" s="43" t="s">
        <v>81</v>
      </c>
      <c r="B416" s="52" t="s">
        <v>158</v>
      </c>
      <c r="C416" s="52" t="s">
        <v>15</v>
      </c>
      <c r="D416" s="52" t="s">
        <v>119</v>
      </c>
      <c r="E416" s="52"/>
      <c r="F416" s="52"/>
      <c r="G416" s="53"/>
      <c r="H416" s="54">
        <f>H420+H417+H449+H452</f>
        <v>15511.055499999999</v>
      </c>
      <c r="I416" s="54">
        <f>I420+I417+I449+I452</f>
        <v>4690.0638399999998</v>
      </c>
      <c r="J416" s="54">
        <f t="shared" si="151"/>
        <v>30.236909667430435</v>
      </c>
    </row>
    <row r="417" spans="1:10" x14ac:dyDescent="0.2">
      <c r="A417" s="32" t="s">
        <v>223</v>
      </c>
      <c r="B417" s="52" t="s">
        <v>158</v>
      </c>
      <c r="C417" s="52" t="s">
        <v>15</v>
      </c>
      <c r="D417" s="52" t="s">
        <v>98</v>
      </c>
      <c r="E417" s="52"/>
      <c r="F417" s="52"/>
      <c r="G417" s="53"/>
      <c r="H417" s="54">
        <f t="shared" ref="H417:I418" si="162">H418</f>
        <v>123</v>
      </c>
      <c r="I417" s="54">
        <f t="shared" si="162"/>
        <v>122.99984000000001</v>
      </c>
      <c r="J417" s="54">
        <f t="shared" si="151"/>
        <v>99.99986991869919</v>
      </c>
    </row>
    <row r="418" spans="1:10" x14ac:dyDescent="0.2">
      <c r="A418" s="32" t="s">
        <v>441</v>
      </c>
      <c r="B418" s="52" t="s">
        <v>158</v>
      </c>
      <c r="C418" s="52" t="s">
        <v>15</v>
      </c>
      <c r="D418" s="52" t="s">
        <v>98</v>
      </c>
      <c r="E418" s="52" t="s">
        <v>224</v>
      </c>
      <c r="F418" s="52"/>
      <c r="G418" s="53"/>
      <c r="H418" s="54">
        <f t="shared" si="162"/>
        <v>123</v>
      </c>
      <c r="I418" s="54">
        <f t="shared" si="162"/>
        <v>122.99984000000001</v>
      </c>
      <c r="J418" s="54">
        <f t="shared" si="151"/>
        <v>99.99986991869919</v>
      </c>
    </row>
    <row r="419" spans="1:10" x14ac:dyDescent="0.2">
      <c r="A419" s="39" t="s">
        <v>225</v>
      </c>
      <c r="B419" s="52" t="s">
        <v>158</v>
      </c>
      <c r="C419" s="52" t="s">
        <v>15</v>
      </c>
      <c r="D419" s="52" t="s">
        <v>98</v>
      </c>
      <c r="E419" s="52" t="s">
        <v>224</v>
      </c>
      <c r="F419" s="52" t="s">
        <v>226</v>
      </c>
      <c r="G419" s="53"/>
      <c r="H419" s="54">
        <v>123</v>
      </c>
      <c r="I419" s="54">
        <v>122.99984000000001</v>
      </c>
      <c r="J419" s="54">
        <f t="shared" si="151"/>
        <v>99.99986991869919</v>
      </c>
    </row>
    <row r="420" spans="1:10" x14ac:dyDescent="0.2">
      <c r="A420" s="43" t="s">
        <v>227</v>
      </c>
      <c r="B420" s="52" t="s">
        <v>158</v>
      </c>
      <c r="C420" s="52" t="s">
        <v>15</v>
      </c>
      <c r="D420" s="52" t="s">
        <v>121</v>
      </c>
      <c r="E420" s="52"/>
      <c r="F420" s="52"/>
      <c r="G420" s="53"/>
      <c r="H420" s="54">
        <f>H433+H427+H446+H436+H421</f>
        <v>3981.0590000000002</v>
      </c>
      <c r="I420" s="54">
        <f>I433+I427+I446+I436+I421</f>
        <v>2857.598</v>
      </c>
      <c r="J420" s="54">
        <f t="shared" si="151"/>
        <v>71.779845513467649</v>
      </c>
    </row>
    <row r="421" spans="1:10" ht="38.25" x14ac:dyDescent="0.2">
      <c r="A421" s="135" t="s">
        <v>497</v>
      </c>
      <c r="B421" s="52" t="s">
        <v>158</v>
      </c>
      <c r="C421" s="52" t="s">
        <v>15</v>
      </c>
      <c r="D421" s="52" t="s">
        <v>121</v>
      </c>
      <c r="E421" s="52" t="s">
        <v>479</v>
      </c>
      <c r="F421" s="52"/>
      <c r="G421" s="53"/>
      <c r="H421" s="54">
        <f>H422</f>
        <v>2591.8490000000002</v>
      </c>
      <c r="I421" s="54">
        <f t="shared" ref="I421" si="163">I422</f>
        <v>1712.3879999999999</v>
      </c>
      <c r="J421" s="54">
        <f t="shared" si="151"/>
        <v>66.068200732372901</v>
      </c>
    </row>
    <row r="422" spans="1:10" ht="51" x14ac:dyDescent="0.2">
      <c r="A422" s="48" t="s">
        <v>499</v>
      </c>
      <c r="B422" s="52" t="s">
        <v>158</v>
      </c>
      <c r="C422" s="52" t="s">
        <v>15</v>
      </c>
      <c r="D422" s="52" t="s">
        <v>121</v>
      </c>
      <c r="E422" s="52" t="s">
        <v>498</v>
      </c>
      <c r="F422" s="52"/>
      <c r="G422" s="53"/>
      <c r="H422" s="54">
        <f>H423+H425</f>
        <v>2591.8490000000002</v>
      </c>
      <c r="I422" s="54">
        <f t="shared" ref="I422" si="164">I423+I425</f>
        <v>1712.3879999999999</v>
      </c>
      <c r="J422" s="54">
        <f t="shared" si="151"/>
        <v>66.068200732372901</v>
      </c>
    </row>
    <row r="423" spans="1:10" ht="38.25" x14ac:dyDescent="0.2">
      <c r="A423" s="43" t="s">
        <v>511</v>
      </c>
      <c r="B423" s="52" t="s">
        <v>158</v>
      </c>
      <c r="C423" s="52" t="s">
        <v>15</v>
      </c>
      <c r="D423" s="52" t="s">
        <v>121</v>
      </c>
      <c r="E423" s="52" t="s">
        <v>486</v>
      </c>
      <c r="F423" s="52"/>
      <c r="G423" s="53"/>
      <c r="H423" s="54">
        <f>H424</f>
        <v>1141.259</v>
      </c>
      <c r="I423" s="54">
        <f t="shared" ref="I423" si="165">I424</f>
        <v>753.899</v>
      </c>
      <c r="J423" s="54">
        <f t="shared" si="151"/>
        <v>66.058537106826748</v>
      </c>
    </row>
    <row r="424" spans="1:10" x14ac:dyDescent="0.2">
      <c r="A424" s="94" t="s">
        <v>513</v>
      </c>
      <c r="B424" s="52" t="s">
        <v>158</v>
      </c>
      <c r="C424" s="52" t="s">
        <v>15</v>
      </c>
      <c r="D424" s="52" t="s">
        <v>121</v>
      </c>
      <c r="E424" s="52" t="s">
        <v>486</v>
      </c>
      <c r="F424" s="52" t="s">
        <v>239</v>
      </c>
      <c r="G424" s="53"/>
      <c r="H424" s="54">
        <v>1141.259</v>
      </c>
      <c r="I424" s="54">
        <v>753.899</v>
      </c>
      <c r="J424" s="54">
        <f t="shared" si="151"/>
        <v>66.058537106826748</v>
      </c>
    </row>
    <row r="425" spans="1:10" ht="38.25" x14ac:dyDescent="0.2">
      <c r="A425" s="43" t="s">
        <v>512</v>
      </c>
      <c r="B425" s="52" t="s">
        <v>158</v>
      </c>
      <c r="C425" s="52" t="s">
        <v>15</v>
      </c>
      <c r="D425" s="52" t="s">
        <v>121</v>
      </c>
      <c r="E425" s="52" t="s">
        <v>481</v>
      </c>
      <c r="F425" s="52"/>
      <c r="G425" s="53"/>
      <c r="H425" s="54">
        <f>H426</f>
        <v>1450.59</v>
      </c>
      <c r="I425" s="54">
        <f t="shared" ref="I425" si="166">I426</f>
        <v>958.48900000000003</v>
      </c>
      <c r="J425" s="54">
        <f t="shared" si="151"/>
        <v>66.075803638519503</v>
      </c>
    </row>
    <row r="426" spans="1:10" x14ac:dyDescent="0.2">
      <c r="A426" s="94" t="s">
        <v>513</v>
      </c>
      <c r="B426" s="52" t="s">
        <v>158</v>
      </c>
      <c r="C426" s="52" t="s">
        <v>15</v>
      </c>
      <c r="D426" s="52" t="s">
        <v>121</v>
      </c>
      <c r="E426" s="52" t="s">
        <v>481</v>
      </c>
      <c r="F426" s="52" t="s">
        <v>239</v>
      </c>
      <c r="G426" s="53"/>
      <c r="H426" s="54">
        <v>1450.59</v>
      </c>
      <c r="I426" s="54">
        <v>958.48900000000003</v>
      </c>
      <c r="J426" s="54">
        <f t="shared" si="151"/>
        <v>66.075803638519503</v>
      </c>
    </row>
    <row r="427" spans="1:10" ht="25.5" x14ac:dyDescent="0.2">
      <c r="A427" s="48" t="s">
        <v>58</v>
      </c>
      <c r="B427" s="52" t="s">
        <v>158</v>
      </c>
      <c r="C427" s="52" t="s">
        <v>15</v>
      </c>
      <c r="D427" s="52" t="s">
        <v>121</v>
      </c>
      <c r="E427" s="52" t="s">
        <v>228</v>
      </c>
      <c r="F427" s="52"/>
      <c r="G427" s="53"/>
      <c r="H427" s="54">
        <f>H428</f>
        <v>609.21</v>
      </c>
      <c r="I427" s="54">
        <f t="shared" ref="I427" si="167">I428</f>
        <v>609.21</v>
      </c>
      <c r="J427" s="54">
        <f t="shared" si="151"/>
        <v>100</v>
      </c>
    </row>
    <row r="428" spans="1:10" ht="38.25" x14ac:dyDescent="0.2">
      <c r="A428" s="48" t="s">
        <v>229</v>
      </c>
      <c r="B428" s="52" t="s">
        <v>158</v>
      </c>
      <c r="C428" s="52" t="s">
        <v>15</v>
      </c>
      <c r="D428" s="52" t="s">
        <v>121</v>
      </c>
      <c r="E428" s="52" t="s">
        <v>230</v>
      </c>
      <c r="F428" s="52"/>
      <c r="G428" s="53"/>
      <c r="H428" s="54">
        <f>H429+H431</f>
        <v>609.21</v>
      </c>
      <c r="I428" s="54">
        <f t="shared" ref="I428" si="168">I429+I431</f>
        <v>609.21</v>
      </c>
      <c r="J428" s="54">
        <f t="shared" si="151"/>
        <v>100</v>
      </c>
    </row>
    <row r="429" spans="1:10" ht="102" hidden="1" x14ac:dyDescent="0.2">
      <c r="A429" s="86" t="s">
        <v>231</v>
      </c>
      <c r="B429" s="52" t="s">
        <v>158</v>
      </c>
      <c r="C429" s="52" t="s">
        <v>15</v>
      </c>
      <c r="D429" s="52" t="s">
        <v>121</v>
      </c>
      <c r="E429" s="52" t="s">
        <v>232</v>
      </c>
      <c r="F429" s="52"/>
      <c r="G429" s="53"/>
      <c r="H429" s="54">
        <f>H430</f>
        <v>0</v>
      </c>
      <c r="I429" s="54">
        <f t="shared" ref="I429" si="169">I430</f>
        <v>0</v>
      </c>
      <c r="J429" s="54" t="e">
        <f t="shared" si="151"/>
        <v>#DIV/0!</v>
      </c>
    </row>
    <row r="430" spans="1:10" ht="25.5" hidden="1" x14ac:dyDescent="0.2">
      <c r="A430" s="39" t="s">
        <v>233</v>
      </c>
      <c r="B430" s="52" t="s">
        <v>158</v>
      </c>
      <c r="C430" s="52" t="s">
        <v>15</v>
      </c>
      <c r="D430" s="52" t="s">
        <v>121</v>
      </c>
      <c r="E430" s="52" t="s">
        <v>232</v>
      </c>
      <c r="F430" s="52" t="s">
        <v>94</v>
      </c>
      <c r="G430" s="53"/>
      <c r="H430" s="54"/>
      <c r="I430" s="54"/>
      <c r="J430" s="54" t="e">
        <f t="shared" si="151"/>
        <v>#DIV/0!</v>
      </c>
    </row>
    <row r="431" spans="1:10" ht="89.25" x14ac:dyDescent="0.2">
      <c r="A431" s="84" t="s">
        <v>234</v>
      </c>
      <c r="B431" s="52" t="s">
        <v>158</v>
      </c>
      <c r="C431" s="52" t="s">
        <v>15</v>
      </c>
      <c r="D431" s="52" t="s">
        <v>121</v>
      </c>
      <c r="E431" s="52" t="s">
        <v>235</v>
      </c>
      <c r="F431" s="52"/>
      <c r="G431" s="53"/>
      <c r="H431" s="54">
        <f>H432</f>
        <v>609.21</v>
      </c>
      <c r="I431" s="54">
        <f t="shared" ref="I431" si="170">I432</f>
        <v>609.21</v>
      </c>
      <c r="J431" s="54">
        <f t="shared" si="151"/>
        <v>100</v>
      </c>
    </row>
    <row r="432" spans="1:10" ht="25.5" x14ac:dyDescent="0.2">
      <c r="A432" s="39" t="s">
        <v>233</v>
      </c>
      <c r="B432" s="52" t="s">
        <v>158</v>
      </c>
      <c r="C432" s="52" t="s">
        <v>15</v>
      </c>
      <c r="D432" s="52" t="s">
        <v>121</v>
      </c>
      <c r="E432" s="52" t="s">
        <v>235</v>
      </c>
      <c r="F432" s="52" t="s">
        <v>94</v>
      </c>
      <c r="G432" s="53"/>
      <c r="H432" s="54">
        <v>609.21</v>
      </c>
      <c r="I432" s="54">
        <v>609.21</v>
      </c>
      <c r="J432" s="54">
        <f t="shared" si="151"/>
        <v>100</v>
      </c>
    </row>
    <row r="433" spans="1:10" x14ac:dyDescent="0.2">
      <c r="A433" s="43" t="s">
        <v>92</v>
      </c>
      <c r="B433" s="52" t="s">
        <v>158</v>
      </c>
      <c r="C433" s="52" t="s">
        <v>15</v>
      </c>
      <c r="D433" s="52" t="s">
        <v>121</v>
      </c>
      <c r="E433" s="52" t="s">
        <v>93</v>
      </c>
      <c r="F433" s="52"/>
      <c r="G433" s="53"/>
      <c r="H433" s="54">
        <f>H434</f>
        <v>580</v>
      </c>
      <c r="I433" s="54">
        <f t="shared" ref="I433" si="171">I434</f>
        <v>536</v>
      </c>
      <c r="J433" s="54">
        <f t="shared" si="151"/>
        <v>92.41379310344827</v>
      </c>
    </row>
    <row r="434" spans="1:10" x14ac:dyDescent="0.2">
      <c r="A434" s="39" t="s">
        <v>453</v>
      </c>
      <c r="B434" s="52" t="s">
        <v>158</v>
      </c>
      <c r="C434" s="52" t="s">
        <v>15</v>
      </c>
      <c r="D434" s="52" t="s">
        <v>121</v>
      </c>
      <c r="E434" s="52" t="s">
        <v>236</v>
      </c>
      <c r="F434" s="52"/>
      <c r="G434" s="53"/>
      <c r="H434" s="54">
        <f>H435</f>
        <v>580</v>
      </c>
      <c r="I434" s="54">
        <f t="shared" ref="I434" si="172">I435</f>
        <v>536</v>
      </c>
      <c r="J434" s="54">
        <f t="shared" si="151"/>
        <v>92.41379310344827</v>
      </c>
    </row>
    <row r="435" spans="1:10" ht="25.5" x14ac:dyDescent="0.2">
      <c r="A435" s="39" t="s">
        <v>90</v>
      </c>
      <c r="B435" s="52" t="s">
        <v>158</v>
      </c>
      <c r="C435" s="52" t="s">
        <v>15</v>
      </c>
      <c r="D435" s="52" t="s">
        <v>121</v>
      </c>
      <c r="E435" s="52" t="s">
        <v>236</v>
      </c>
      <c r="F435" s="52" t="s">
        <v>91</v>
      </c>
      <c r="G435" s="53"/>
      <c r="H435" s="54">
        <v>580</v>
      </c>
      <c r="I435" s="54">
        <v>536</v>
      </c>
      <c r="J435" s="54">
        <f t="shared" si="151"/>
        <v>92.41379310344827</v>
      </c>
    </row>
    <row r="436" spans="1:10" x14ac:dyDescent="0.2">
      <c r="A436" s="39" t="s">
        <v>342</v>
      </c>
      <c r="B436" s="52" t="s">
        <v>158</v>
      </c>
      <c r="C436" s="52" t="s">
        <v>15</v>
      </c>
      <c r="D436" s="52" t="s">
        <v>121</v>
      </c>
      <c r="E436" s="52" t="s">
        <v>54</v>
      </c>
      <c r="F436" s="52"/>
      <c r="G436" s="53"/>
      <c r="H436" s="54">
        <f>H441+H444+H437+H439</f>
        <v>200</v>
      </c>
      <c r="I436" s="54">
        <f>I441+I444+I437+I439</f>
        <v>0</v>
      </c>
      <c r="J436" s="54">
        <f t="shared" si="151"/>
        <v>0</v>
      </c>
    </row>
    <row r="437" spans="1:10" ht="27.75" customHeight="1" x14ac:dyDescent="0.2">
      <c r="A437" s="87" t="s">
        <v>363</v>
      </c>
      <c r="B437" s="52" t="s">
        <v>158</v>
      </c>
      <c r="C437" s="52" t="s">
        <v>15</v>
      </c>
      <c r="D437" s="52" t="s">
        <v>121</v>
      </c>
      <c r="E437" s="52" t="s">
        <v>364</v>
      </c>
      <c r="F437" s="52"/>
      <c r="G437" s="53"/>
      <c r="H437" s="54">
        <f>H438</f>
        <v>200</v>
      </c>
      <c r="I437" s="54">
        <f t="shared" ref="I437" si="173">I438</f>
        <v>0</v>
      </c>
      <c r="J437" s="54">
        <f t="shared" si="151"/>
        <v>0</v>
      </c>
    </row>
    <row r="438" spans="1:10" x14ac:dyDescent="0.2">
      <c r="A438" s="94" t="s">
        <v>513</v>
      </c>
      <c r="B438" s="52" t="s">
        <v>158</v>
      </c>
      <c r="C438" s="52" t="s">
        <v>15</v>
      </c>
      <c r="D438" s="52" t="s">
        <v>121</v>
      </c>
      <c r="E438" s="52" t="s">
        <v>364</v>
      </c>
      <c r="F438" s="52" t="s">
        <v>239</v>
      </c>
      <c r="G438" s="53"/>
      <c r="H438" s="54">
        <v>200</v>
      </c>
      <c r="I438" s="54"/>
      <c r="J438" s="54">
        <f t="shared" si="151"/>
        <v>0</v>
      </c>
    </row>
    <row r="439" spans="1:10" ht="38.25" hidden="1" x14ac:dyDescent="0.2">
      <c r="A439" s="87" t="s">
        <v>357</v>
      </c>
      <c r="B439" s="52" t="s">
        <v>158</v>
      </c>
      <c r="C439" s="52" t="s">
        <v>15</v>
      </c>
      <c r="D439" s="52" t="s">
        <v>121</v>
      </c>
      <c r="E439" s="52" t="s">
        <v>358</v>
      </c>
      <c r="F439" s="52"/>
      <c r="G439" s="53"/>
      <c r="H439" s="54">
        <f>H440</f>
        <v>0</v>
      </c>
      <c r="I439" s="54">
        <f t="shared" ref="I439" si="174">I440</f>
        <v>0</v>
      </c>
      <c r="J439" s="54" t="e">
        <f t="shared" si="151"/>
        <v>#DIV/0!</v>
      </c>
    </row>
    <row r="440" spans="1:10" hidden="1" x14ac:dyDescent="0.2">
      <c r="A440" s="94" t="s">
        <v>513</v>
      </c>
      <c r="B440" s="52" t="s">
        <v>158</v>
      </c>
      <c r="C440" s="52" t="s">
        <v>15</v>
      </c>
      <c r="D440" s="52" t="s">
        <v>121</v>
      </c>
      <c r="E440" s="52" t="s">
        <v>358</v>
      </c>
      <c r="F440" s="52" t="s">
        <v>239</v>
      </c>
      <c r="G440" s="53"/>
      <c r="H440" s="54">
        <v>0</v>
      </c>
      <c r="I440" s="54"/>
      <c r="J440" s="54" t="e">
        <f t="shared" si="151"/>
        <v>#DIV/0!</v>
      </c>
    </row>
    <row r="441" spans="1:10" ht="25.5" hidden="1" x14ac:dyDescent="0.2">
      <c r="A441" s="87" t="s">
        <v>359</v>
      </c>
      <c r="B441" s="52" t="s">
        <v>158</v>
      </c>
      <c r="C441" s="52" t="s">
        <v>15</v>
      </c>
      <c r="D441" s="52" t="s">
        <v>121</v>
      </c>
      <c r="E441" s="52" t="s">
        <v>361</v>
      </c>
      <c r="F441" s="52"/>
      <c r="G441" s="53"/>
      <c r="H441" s="54">
        <f>H442</f>
        <v>0</v>
      </c>
      <c r="I441" s="54">
        <f t="shared" ref="I441:I442" si="175">I442</f>
        <v>0</v>
      </c>
      <c r="J441" s="54" t="e">
        <f t="shared" si="151"/>
        <v>#DIV/0!</v>
      </c>
    </row>
    <row r="442" spans="1:10" hidden="1" x14ac:dyDescent="0.2">
      <c r="A442" s="93" t="s">
        <v>360</v>
      </c>
      <c r="B442" s="52" t="s">
        <v>158</v>
      </c>
      <c r="C442" s="52" t="s">
        <v>15</v>
      </c>
      <c r="D442" s="52" t="s">
        <v>121</v>
      </c>
      <c r="E442" s="52" t="s">
        <v>362</v>
      </c>
      <c r="F442" s="52"/>
      <c r="G442" s="53"/>
      <c r="H442" s="54">
        <f>H443</f>
        <v>0</v>
      </c>
      <c r="I442" s="54">
        <f t="shared" si="175"/>
        <v>0</v>
      </c>
      <c r="J442" s="54" t="e">
        <f t="shared" si="151"/>
        <v>#DIV/0!</v>
      </c>
    </row>
    <row r="443" spans="1:10" hidden="1" x14ac:dyDescent="0.2">
      <c r="A443" s="94" t="s">
        <v>513</v>
      </c>
      <c r="B443" s="52" t="s">
        <v>158</v>
      </c>
      <c r="C443" s="52" t="s">
        <v>15</v>
      </c>
      <c r="D443" s="52" t="s">
        <v>121</v>
      </c>
      <c r="E443" s="52" t="s">
        <v>362</v>
      </c>
      <c r="F443" s="52" t="s">
        <v>239</v>
      </c>
      <c r="G443" s="53"/>
      <c r="H443" s="54"/>
      <c r="I443" s="54"/>
      <c r="J443" s="54" t="e">
        <f t="shared" si="151"/>
        <v>#DIV/0!</v>
      </c>
    </row>
    <row r="444" spans="1:10" ht="25.5" hidden="1" x14ac:dyDescent="0.2">
      <c r="A444" s="87" t="s">
        <v>346</v>
      </c>
      <c r="B444" s="52" t="s">
        <v>158</v>
      </c>
      <c r="C444" s="52" t="s">
        <v>15</v>
      </c>
      <c r="D444" s="52" t="s">
        <v>121</v>
      </c>
      <c r="E444" s="97">
        <v>7953500</v>
      </c>
      <c r="F444" s="52"/>
      <c r="G444" s="53"/>
      <c r="H444" s="54">
        <f>H445</f>
        <v>0</v>
      </c>
      <c r="I444" s="54">
        <f t="shared" ref="I444" si="176">I445</f>
        <v>0</v>
      </c>
      <c r="J444" s="54" t="e">
        <f t="shared" si="151"/>
        <v>#DIV/0!</v>
      </c>
    </row>
    <row r="445" spans="1:10" ht="25.5" hidden="1" x14ac:dyDescent="0.2">
      <c r="A445" s="39" t="s">
        <v>90</v>
      </c>
      <c r="B445" s="52" t="s">
        <v>158</v>
      </c>
      <c r="C445" s="52" t="s">
        <v>15</v>
      </c>
      <c r="D445" s="52" t="s">
        <v>121</v>
      </c>
      <c r="E445" s="52" t="s">
        <v>347</v>
      </c>
      <c r="F445" s="52" t="s">
        <v>239</v>
      </c>
      <c r="G445" s="53"/>
      <c r="H445" s="54"/>
      <c r="I445" s="54"/>
      <c r="J445" s="54" t="e">
        <f t="shared" si="151"/>
        <v>#DIV/0!</v>
      </c>
    </row>
    <row r="446" spans="1:10" hidden="1" x14ac:dyDescent="0.2">
      <c r="A446" s="43" t="s">
        <v>53</v>
      </c>
      <c r="B446" s="52" t="s">
        <v>158</v>
      </c>
      <c r="C446" s="52" t="s">
        <v>15</v>
      </c>
      <c r="D446" s="52" t="s">
        <v>121</v>
      </c>
      <c r="E446" s="52" t="s">
        <v>54</v>
      </c>
      <c r="F446" s="52"/>
      <c r="G446" s="53"/>
      <c r="H446" s="54">
        <f>H447</f>
        <v>0</v>
      </c>
      <c r="I446" s="54">
        <f t="shared" ref="I446:I447" si="177">I447</f>
        <v>0</v>
      </c>
      <c r="J446" s="54" t="e">
        <f t="shared" si="151"/>
        <v>#DIV/0!</v>
      </c>
    </row>
    <row r="447" spans="1:10" ht="25.5" hidden="1" x14ac:dyDescent="0.2">
      <c r="A447" s="120" t="s">
        <v>237</v>
      </c>
      <c r="B447" s="52" t="s">
        <v>158</v>
      </c>
      <c r="C447" s="52" t="s">
        <v>15</v>
      </c>
      <c r="D447" s="52" t="s">
        <v>121</v>
      </c>
      <c r="E447" s="52" t="s">
        <v>238</v>
      </c>
      <c r="F447" s="52"/>
      <c r="G447" s="53"/>
      <c r="H447" s="54">
        <f>H448</f>
        <v>0</v>
      </c>
      <c r="I447" s="54">
        <f t="shared" si="177"/>
        <v>0</v>
      </c>
      <c r="J447" s="54" t="e">
        <f t="shared" si="151"/>
        <v>#DIV/0!</v>
      </c>
    </row>
    <row r="448" spans="1:10" ht="25.5" hidden="1" x14ac:dyDescent="0.2">
      <c r="A448" s="39" t="s">
        <v>90</v>
      </c>
      <c r="B448" s="52" t="s">
        <v>158</v>
      </c>
      <c r="C448" s="52" t="s">
        <v>15</v>
      </c>
      <c r="D448" s="52" t="s">
        <v>121</v>
      </c>
      <c r="E448" s="52" t="s">
        <v>238</v>
      </c>
      <c r="F448" s="52" t="s">
        <v>239</v>
      </c>
      <c r="G448" s="53"/>
      <c r="H448" s="54"/>
      <c r="I448" s="54"/>
      <c r="J448" s="54" t="e">
        <f t="shared" si="151"/>
        <v>#DIV/0!</v>
      </c>
    </row>
    <row r="449" spans="1:10" x14ac:dyDescent="0.2">
      <c r="A449" s="39" t="s">
        <v>82</v>
      </c>
      <c r="B449" s="52" t="s">
        <v>158</v>
      </c>
      <c r="C449" s="52" t="s">
        <v>15</v>
      </c>
      <c r="D449" s="52" t="s">
        <v>83</v>
      </c>
      <c r="E449" s="52"/>
      <c r="F449" s="52"/>
      <c r="G449" s="53"/>
      <c r="H449" s="54">
        <f>H450</f>
        <v>11386.996499999999</v>
      </c>
      <c r="I449" s="54">
        <f t="shared" ref="I449:I450" si="178">I450</f>
        <v>1709.4659999999999</v>
      </c>
      <c r="J449" s="54">
        <f t="shared" si="151"/>
        <v>15.012439847505002</v>
      </c>
    </row>
    <row r="450" spans="1:10" ht="25.5" x14ac:dyDescent="0.2">
      <c r="A450" s="88" t="s">
        <v>452</v>
      </c>
      <c r="B450" s="52" t="s">
        <v>158</v>
      </c>
      <c r="C450" s="52" t="s">
        <v>15</v>
      </c>
      <c r="D450" s="52" t="s">
        <v>83</v>
      </c>
      <c r="E450" s="52" t="s">
        <v>451</v>
      </c>
      <c r="F450" s="52"/>
      <c r="G450" s="53"/>
      <c r="H450" s="54">
        <f>H451</f>
        <v>11386.996499999999</v>
      </c>
      <c r="I450" s="54">
        <f t="shared" si="178"/>
        <v>1709.4659999999999</v>
      </c>
      <c r="J450" s="54">
        <f t="shared" si="151"/>
        <v>15.012439847505002</v>
      </c>
    </row>
    <row r="451" spans="1:10" ht="25.5" x14ac:dyDescent="0.2">
      <c r="A451" s="94" t="s">
        <v>221</v>
      </c>
      <c r="B451" s="52" t="s">
        <v>158</v>
      </c>
      <c r="C451" s="52" t="s">
        <v>15</v>
      </c>
      <c r="D451" s="52" t="s">
        <v>83</v>
      </c>
      <c r="E451" s="52" t="s">
        <v>451</v>
      </c>
      <c r="F451" s="52" t="s">
        <v>222</v>
      </c>
      <c r="G451" s="53"/>
      <c r="H451" s="54">
        <v>11386.996499999999</v>
      </c>
      <c r="I451" s="54">
        <v>1709.4659999999999</v>
      </c>
      <c r="J451" s="54">
        <f t="shared" si="151"/>
        <v>15.012439847505002</v>
      </c>
    </row>
    <row r="452" spans="1:10" x14ac:dyDescent="0.2">
      <c r="A452" s="124" t="s">
        <v>246</v>
      </c>
      <c r="B452" s="52" t="s">
        <v>158</v>
      </c>
      <c r="C452" s="52" t="s">
        <v>15</v>
      </c>
      <c r="D452" s="52" t="s">
        <v>102</v>
      </c>
      <c r="E452" s="52"/>
      <c r="F452" s="52"/>
      <c r="G452" s="53"/>
      <c r="H452" s="54">
        <f>H453</f>
        <v>20</v>
      </c>
      <c r="I452" s="54">
        <f t="shared" ref="I452" si="179">I453</f>
        <v>0</v>
      </c>
      <c r="J452" s="54">
        <f t="shared" si="151"/>
        <v>0</v>
      </c>
    </row>
    <row r="453" spans="1:10" ht="25.5" x14ac:dyDescent="0.2">
      <c r="A453" s="94" t="s">
        <v>465</v>
      </c>
      <c r="B453" s="52" t="s">
        <v>158</v>
      </c>
      <c r="C453" s="52" t="s">
        <v>15</v>
      </c>
      <c r="D453" s="52" t="s">
        <v>102</v>
      </c>
      <c r="E453" s="52" t="s">
        <v>464</v>
      </c>
      <c r="F453" s="52"/>
      <c r="G453" s="53"/>
      <c r="H453" s="54">
        <f>H454</f>
        <v>20</v>
      </c>
      <c r="I453" s="54">
        <f t="shared" ref="I453" si="180">I454</f>
        <v>0</v>
      </c>
      <c r="J453" s="54">
        <f t="shared" si="151"/>
        <v>0</v>
      </c>
    </row>
    <row r="454" spans="1:10" ht="25.5" x14ac:dyDescent="0.2">
      <c r="A454" s="39" t="s">
        <v>73</v>
      </c>
      <c r="B454" s="52" t="s">
        <v>158</v>
      </c>
      <c r="C454" s="52" t="s">
        <v>15</v>
      </c>
      <c r="D454" s="52" t="s">
        <v>102</v>
      </c>
      <c r="E454" s="52" t="s">
        <v>464</v>
      </c>
      <c r="F454" s="52" t="s">
        <v>74</v>
      </c>
      <c r="G454" s="53"/>
      <c r="H454" s="54">
        <v>20</v>
      </c>
      <c r="I454" s="54"/>
      <c r="J454" s="54">
        <f t="shared" ref="J454:J460" si="181">I454/H454*100</f>
        <v>0</v>
      </c>
    </row>
    <row r="455" spans="1:10" x14ac:dyDescent="0.2">
      <c r="A455" s="32" t="s">
        <v>240</v>
      </c>
      <c r="B455" s="52" t="s">
        <v>158</v>
      </c>
      <c r="C455" s="52" t="s">
        <v>132</v>
      </c>
      <c r="D455" s="52"/>
      <c r="E455" s="52"/>
      <c r="F455" s="52"/>
      <c r="G455" s="53"/>
      <c r="H455" s="139">
        <f>H456</f>
        <v>1293.3499999999999</v>
      </c>
      <c r="I455" s="54">
        <f>I456</f>
        <v>866.72500000000002</v>
      </c>
      <c r="J455" s="54">
        <f t="shared" si="181"/>
        <v>67.013956005721582</v>
      </c>
    </row>
    <row r="456" spans="1:10" x14ac:dyDescent="0.2">
      <c r="A456" s="32" t="s">
        <v>241</v>
      </c>
      <c r="B456" s="52" t="s">
        <v>158</v>
      </c>
      <c r="C456" s="52" t="s">
        <v>132</v>
      </c>
      <c r="D456" s="52" t="s">
        <v>34</v>
      </c>
      <c r="E456" s="52"/>
      <c r="F456" s="52"/>
      <c r="G456" s="53" t="e">
        <f>#REF!</f>
        <v>#REF!</v>
      </c>
      <c r="H456" s="139">
        <f>H457</f>
        <v>1293.3499999999999</v>
      </c>
      <c r="I456" s="139">
        <f t="shared" ref="I456" si="182">I457</f>
        <v>866.72500000000002</v>
      </c>
      <c r="J456" s="54">
        <f t="shared" si="181"/>
        <v>67.013956005721582</v>
      </c>
    </row>
    <row r="457" spans="1:10" s="12" customFormat="1" x14ac:dyDescent="0.2">
      <c r="A457" s="39" t="s">
        <v>342</v>
      </c>
      <c r="B457" s="52" t="s">
        <v>158</v>
      </c>
      <c r="C457" s="52" t="s">
        <v>132</v>
      </c>
      <c r="D457" s="52" t="s">
        <v>34</v>
      </c>
      <c r="E457" s="52" t="s">
        <v>54</v>
      </c>
      <c r="F457" s="52"/>
      <c r="G457" s="53"/>
      <c r="H457" s="139">
        <f>H458</f>
        <v>1293.3499999999999</v>
      </c>
      <c r="I457" s="139">
        <f t="shared" ref="I457" si="183">I458</f>
        <v>866.72500000000002</v>
      </c>
      <c r="J457" s="54">
        <f t="shared" si="181"/>
        <v>67.013956005721582</v>
      </c>
    </row>
    <row r="458" spans="1:10" s="12" customFormat="1" ht="38.25" x14ac:dyDescent="0.2">
      <c r="A458" s="87" t="s">
        <v>355</v>
      </c>
      <c r="B458" s="52" t="s">
        <v>158</v>
      </c>
      <c r="C458" s="52" t="s">
        <v>132</v>
      </c>
      <c r="D458" s="52" t="s">
        <v>34</v>
      </c>
      <c r="E458" s="52" t="s">
        <v>356</v>
      </c>
      <c r="F458" s="52"/>
      <c r="G458" s="53"/>
      <c r="H458" s="139">
        <f>H459+H460</f>
        <v>1293.3499999999999</v>
      </c>
      <c r="I458" s="139">
        <f t="shared" ref="I458" si="184">I459+I460</f>
        <v>866.72500000000002</v>
      </c>
      <c r="J458" s="54">
        <f t="shared" si="181"/>
        <v>67.013956005721582</v>
      </c>
    </row>
    <row r="459" spans="1:10" s="12" customFormat="1" ht="38.25" x14ac:dyDescent="0.2">
      <c r="A459" s="39" t="s">
        <v>242</v>
      </c>
      <c r="B459" s="52" t="s">
        <v>158</v>
      </c>
      <c r="C459" s="52" t="s">
        <v>132</v>
      </c>
      <c r="D459" s="52" t="s">
        <v>34</v>
      </c>
      <c r="E459" s="52" t="s">
        <v>356</v>
      </c>
      <c r="F459" s="52" t="s">
        <v>213</v>
      </c>
      <c r="G459" s="53"/>
      <c r="H459" s="139">
        <v>1163.3499999999999</v>
      </c>
      <c r="I459" s="139">
        <v>866.72500000000002</v>
      </c>
      <c r="J459" s="54">
        <f t="shared" si="181"/>
        <v>74.502514290626223</v>
      </c>
    </row>
    <row r="460" spans="1:10" s="12" customFormat="1" x14ac:dyDescent="0.2">
      <c r="A460" s="32" t="s">
        <v>369</v>
      </c>
      <c r="B460" s="52" t="s">
        <v>158</v>
      </c>
      <c r="C460" s="52" t="s">
        <v>132</v>
      </c>
      <c r="D460" s="52" t="s">
        <v>34</v>
      </c>
      <c r="E460" s="52" t="s">
        <v>356</v>
      </c>
      <c r="F460" s="52" t="s">
        <v>370</v>
      </c>
      <c r="G460" s="53"/>
      <c r="H460" s="139">
        <v>130</v>
      </c>
      <c r="I460" s="139">
        <v>0</v>
      </c>
      <c r="J460" s="54">
        <f t="shared" si="181"/>
        <v>0</v>
      </c>
    </row>
    <row r="461" spans="1:10" s="12" customFormat="1" ht="15.75" x14ac:dyDescent="0.25">
      <c r="A461" s="152" t="s">
        <v>243</v>
      </c>
      <c r="B461" s="55" t="s">
        <v>134</v>
      </c>
      <c r="C461" s="55"/>
      <c r="D461" s="55"/>
      <c r="E461" s="55"/>
      <c r="F461" s="55"/>
      <c r="G461" s="56" t="e">
        <f>G462+G474</f>
        <v>#REF!</v>
      </c>
      <c r="H461" s="137">
        <f>H462+H467+H474+H507+H502</f>
        <v>23075.314999999999</v>
      </c>
      <c r="I461" s="137">
        <f>I462+I467+I474+I507+I502</f>
        <v>15803.543539999999</v>
      </c>
      <c r="J461" s="137">
        <f>I461/H461*100</f>
        <v>68.486794394789413</v>
      </c>
    </row>
    <row r="462" spans="1:10" s="12" customFormat="1" x14ac:dyDescent="0.2">
      <c r="A462" s="32" t="s">
        <v>159</v>
      </c>
      <c r="B462" s="52" t="s">
        <v>134</v>
      </c>
      <c r="C462" s="52" t="s">
        <v>98</v>
      </c>
      <c r="D462" s="52"/>
      <c r="E462" s="52"/>
      <c r="F462" s="52"/>
      <c r="G462" s="53" t="e">
        <f t="shared" ref="G462:I465" si="185">G463</f>
        <v>#REF!</v>
      </c>
      <c r="H462" s="54">
        <f>H463</f>
        <v>1172</v>
      </c>
      <c r="I462" s="54">
        <f t="shared" si="185"/>
        <v>886.91781000000003</v>
      </c>
      <c r="J462" s="54">
        <f>I462/H462*100</f>
        <v>75.675581058020484</v>
      </c>
    </row>
    <row r="463" spans="1:10" s="12" customFormat="1" ht="38.25" x14ac:dyDescent="0.2">
      <c r="A463" s="32" t="s">
        <v>99</v>
      </c>
      <c r="B463" s="52" t="s">
        <v>134</v>
      </c>
      <c r="C463" s="52" t="s">
        <v>98</v>
      </c>
      <c r="D463" s="52" t="s">
        <v>83</v>
      </c>
      <c r="E463" s="52"/>
      <c r="F463" s="52"/>
      <c r="G463" s="53" t="e">
        <f t="shared" si="185"/>
        <v>#REF!</v>
      </c>
      <c r="H463" s="54">
        <f t="shared" si="185"/>
        <v>1172</v>
      </c>
      <c r="I463" s="54">
        <f t="shared" si="185"/>
        <v>886.91781000000003</v>
      </c>
      <c r="J463" s="54">
        <f t="shared" ref="J463:J512" si="186">I463/H463*100</f>
        <v>75.675581058020484</v>
      </c>
    </row>
    <row r="464" spans="1:10" s="12" customFormat="1" x14ac:dyDescent="0.2">
      <c r="A464" s="32" t="s">
        <v>117</v>
      </c>
      <c r="B464" s="52" t="s">
        <v>134</v>
      </c>
      <c r="C464" s="52" t="s">
        <v>98</v>
      </c>
      <c r="D464" s="52" t="s">
        <v>83</v>
      </c>
      <c r="E464" s="52" t="s">
        <v>66</v>
      </c>
      <c r="F464" s="52"/>
      <c r="G464" s="53" t="e">
        <f t="shared" si="185"/>
        <v>#REF!</v>
      </c>
      <c r="H464" s="54">
        <f t="shared" si="185"/>
        <v>1172</v>
      </c>
      <c r="I464" s="54">
        <f t="shared" si="185"/>
        <v>886.91781000000003</v>
      </c>
      <c r="J464" s="54">
        <f t="shared" si="186"/>
        <v>75.675581058020484</v>
      </c>
    </row>
    <row r="465" spans="1:10" s="12" customFormat="1" x14ac:dyDescent="0.2">
      <c r="A465" s="32" t="s">
        <v>67</v>
      </c>
      <c r="B465" s="52" t="s">
        <v>134</v>
      </c>
      <c r="C465" s="52" t="s">
        <v>98</v>
      </c>
      <c r="D465" s="52" t="s">
        <v>83</v>
      </c>
      <c r="E465" s="52" t="s">
        <v>68</v>
      </c>
      <c r="F465" s="52"/>
      <c r="G465" s="53" t="e">
        <f>#REF!</f>
        <v>#REF!</v>
      </c>
      <c r="H465" s="54">
        <f t="shared" si="185"/>
        <v>1172</v>
      </c>
      <c r="I465" s="54">
        <f t="shared" si="185"/>
        <v>886.91781000000003</v>
      </c>
      <c r="J465" s="54">
        <f t="shared" si="186"/>
        <v>75.675581058020484</v>
      </c>
    </row>
    <row r="466" spans="1:10" s="12" customFormat="1" ht="25.5" x14ac:dyDescent="0.2">
      <c r="A466" s="40" t="s">
        <v>69</v>
      </c>
      <c r="B466" s="52" t="s">
        <v>134</v>
      </c>
      <c r="C466" s="52" t="s">
        <v>98</v>
      </c>
      <c r="D466" s="52" t="s">
        <v>83</v>
      </c>
      <c r="E466" s="52" t="s">
        <v>68</v>
      </c>
      <c r="F466" s="52" t="s">
        <v>70</v>
      </c>
      <c r="G466" s="53"/>
      <c r="H466" s="54">
        <v>1172</v>
      </c>
      <c r="I466" s="54">
        <v>886.91781000000003</v>
      </c>
      <c r="J466" s="54">
        <f t="shared" si="186"/>
        <v>75.675581058020484</v>
      </c>
    </row>
    <row r="467" spans="1:10" s="12" customFormat="1" x14ac:dyDescent="0.2">
      <c r="A467" s="50" t="s">
        <v>210</v>
      </c>
      <c r="B467" s="52" t="s">
        <v>134</v>
      </c>
      <c r="C467" s="52" t="s">
        <v>32</v>
      </c>
      <c r="D467" s="52"/>
      <c r="E467" s="52"/>
      <c r="F467" s="52"/>
      <c r="G467" s="53" t="e">
        <f>#REF!+#REF!+#REF!</f>
        <v>#REF!</v>
      </c>
      <c r="H467" s="54">
        <f>H468</f>
        <v>406.74</v>
      </c>
      <c r="I467" s="54">
        <f>I468</f>
        <v>223.44325000000001</v>
      </c>
      <c r="J467" s="54">
        <f t="shared" si="186"/>
        <v>54.935155135959093</v>
      </c>
    </row>
    <row r="468" spans="1:10" s="12" customFormat="1" x14ac:dyDescent="0.2">
      <c r="A468" s="32" t="s">
        <v>57</v>
      </c>
      <c r="B468" s="52" t="s">
        <v>134</v>
      </c>
      <c r="C468" s="52" t="s">
        <v>32</v>
      </c>
      <c r="D468" s="52" t="s">
        <v>32</v>
      </c>
      <c r="E468" s="52"/>
      <c r="F468" s="52"/>
      <c r="G468" s="53" t="e">
        <f>#REF!</f>
        <v>#REF!</v>
      </c>
      <c r="H468" s="54">
        <f>H469</f>
        <v>406.74</v>
      </c>
      <c r="I468" s="54">
        <f t="shared" ref="I468" si="187">I469</f>
        <v>223.44325000000001</v>
      </c>
      <c r="J468" s="54">
        <f t="shared" si="186"/>
        <v>54.935155135959093</v>
      </c>
    </row>
    <row r="469" spans="1:10" s="12" customFormat="1" x14ac:dyDescent="0.2">
      <c r="A469" s="39" t="s">
        <v>342</v>
      </c>
      <c r="B469" s="52" t="s">
        <v>134</v>
      </c>
      <c r="C469" s="52" t="s">
        <v>32</v>
      </c>
      <c r="D469" s="52" t="s">
        <v>32</v>
      </c>
      <c r="E469" s="52" t="s">
        <v>54</v>
      </c>
      <c r="F469" s="52"/>
      <c r="G469" s="53"/>
      <c r="H469" s="54">
        <f>H470</f>
        <v>406.74</v>
      </c>
      <c r="I469" s="54">
        <f t="shared" ref="I469" si="188">I470</f>
        <v>223.44325000000001</v>
      </c>
      <c r="J469" s="54">
        <f t="shared" si="186"/>
        <v>54.935155135959093</v>
      </c>
    </row>
    <row r="470" spans="1:10" s="12" customFormat="1" x14ac:dyDescent="0.2">
      <c r="A470" s="87" t="s">
        <v>353</v>
      </c>
      <c r="B470" s="52" t="s">
        <v>134</v>
      </c>
      <c r="C470" s="52" t="s">
        <v>32</v>
      </c>
      <c r="D470" s="52" t="s">
        <v>32</v>
      </c>
      <c r="E470" s="52" t="s">
        <v>354</v>
      </c>
      <c r="F470" s="52"/>
      <c r="G470" s="53"/>
      <c r="H470" s="54">
        <f>H472+H473+H471</f>
        <v>406.74</v>
      </c>
      <c r="I470" s="54">
        <f t="shared" ref="I470" si="189">I472+I473+I471</f>
        <v>223.44325000000001</v>
      </c>
      <c r="J470" s="54">
        <f t="shared" si="186"/>
        <v>54.935155135959093</v>
      </c>
    </row>
    <row r="471" spans="1:10" s="12" customFormat="1" ht="25.5" x14ac:dyDescent="0.2">
      <c r="A471" s="40" t="s">
        <v>69</v>
      </c>
      <c r="B471" s="52" t="s">
        <v>134</v>
      </c>
      <c r="C471" s="52" t="s">
        <v>32</v>
      </c>
      <c r="D471" s="52" t="s">
        <v>32</v>
      </c>
      <c r="E471" s="52" t="s">
        <v>354</v>
      </c>
      <c r="F471" s="52" t="s">
        <v>70</v>
      </c>
      <c r="G471" s="53"/>
      <c r="H471" s="54">
        <v>224.74</v>
      </c>
      <c r="I471" s="54">
        <v>56.056249999999999</v>
      </c>
      <c r="J471" s="54">
        <f t="shared" si="186"/>
        <v>24.94271157782326</v>
      </c>
    </row>
    <row r="472" spans="1:10" s="12" customFormat="1" ht="25.5" x14ac:dyDescent="0.2">
      <c r="A472" s="39" t="s">
        <v>71</v>
      </c>
      <c r="B472" s="52" t="s">
        <v>134</v>
      </c>
      <c r="C472" s="52" t="s">
        <v>32</v>
      </c>
      <c r="D472" s="52" t="s">
        <v>32</v>
      </c>
      <c r="E472" s="52" t="s">
        <v>354</v>
      </c>
      <c r="F472" s="52" t="s">
        <v>72</v>
      </c>
      <c r="G472" s="53"/>
      <c r="H472" s="54">
        <v>5</v>
      </c>
      <c r="I472" s="54">
        <v>5</v>
      </c>
      <c r="J472" s="54">
        <f t="shared" si="186"/>
        <v>100</v>
      </c>
    </row>
    <row r="473" spans="1:10" s="12" customFormat="1" ht="25.5" x14ac:dyDescent="0.2">
      <c r="A473" s="39" t="s">
        <v>73</v>
      </c>
      <c r="B473" s="52" t="s">
        <v>134</v>
      </c>
      <c r="C473" s="52" t="s">
        <v>32</v>
      </c>
      <c r="D473" s="52" t="s">
        <v>32</v>
      </c>
      <c r="E473" s="52" t="s">
        <v>354</v>
      </c>
      <c r="F473" s="52" t="s">
        <v>74</v>
      </c>
      <c r="G473" s="53"/>
      <c r="H473" s="54">
        <v>177</v>
      </c>
      <c r="I473" s="54">
        <v>162.387</v>
      </c>
      <c r="J473" s="54">
        <f t="shared" si="186"/>
        <v>91.744067796610167</v>
      </c>
    </row>
    <row r="474" spans="1:10" s="12" customFormat="1" x14ac:dyDescent="0.2">
      <c r="A474" s="32" t="s">
        <v>214</v>
      </c>
      <c r="B474" s="52" t="s">
        <v>134</v>
      </c>
      <c r="C474" s="52" t="s">
        <v>215</v>
      </c>
      <c r="D474" s="52"/>
      <c r="E474" s="52"/>
      <c r="F474" s="52"/>
      <c r="G474" s="53" t="e">
        <f>G475+#REF!</f>
        <v>#REF!</v>
      </c>
      <c r="H474" s="54">
        <f>H475+H492</f>
        <v>20596.574999999997</v>
      </c>
      <c r="I474" s="54">
        <f>I475+I492</f>
        <v>13922.72148</v>
      </c>
      <c r="J474" s="54">
        <f t="shared" si="186"/>
        <v>67.597265467680927</v>
      </c>
    </row>
    <row r="475" spans="1:10" s="12" customFormat="1" x14ac:dyDescent="0.2">
      <c r="A475" s="32" t="s">
        <v>216</v>
      </c>
      <c r="B475" s="52" t="s">
        <v>134</v>
      </c>
      <c r="C475" s="52" t="s">
        <v>215</v>
      </c>
      <c r="D475" s="52" t="s">
        <v>98</v>
      </c>
      <c r="E475" s="52"/>
      <c r="F475" s="52"/>
      <c r="G475" s="53" t="e">
        <f>#REF!+#REF!</f>
        <v>#REF!</v>
      </c>
      <c r="H475" s="54">
        <f>H485+H476</f>
        <v>18249.404999999999</v>
      </c>
      <c r="I475" s="54">
        <f t="shared" ref="I475" si="190">I485+I476</f>
        <v>12015.535</v>
      </c>
      <c r="J475" s="54">
        <f t="shared" si="186"/>
        <v>65.840694532232703</v>
      </c>
    </row>
    <row r="476" spans="1:10" s="12" customFormat="1" x14ac:dyDescent="0.2">
      <c r="A476" s="48" t="s">
        <v>174</v>
      </c>
      <c r="B476" s="52" t="s">
        <v>134</v>
      </c>
      <c r="C476" s="52" t="s">
        <v>215</v>
      </c>
      <c r="D476" s="52" t="s">
        <v>98</v>
      </c>
      <c r="E476" s="52" t="s">
        <v>175</v>
      </c>
      <c r="F476" s="52"/>
      <c r="G476" s="53"/>
      <c r="H476" s="54">
        <f>H479+H483+H481</f>
        <v>1707.6</v>
      </c>
      <c r="I476" s="54">
        <f t="shared" ref="I476" si="191">I479+I483+I481</f>
        <v>190</v>
      </c>
      <c r="J476" s="54">
        <f t="shared" si="186"/>
        <v>11.126727570859686</v>
      </c>
    </row>
    <row r="477" spans="1:10" s="12" customFormat="1" ht="25.5" hidden="1" x14ac:dyDescent="0.2">
      <c r="A477" s="133" t="s">
        <v>504</v>
      </c>
      <c r="B477" s="52" t="s">
        <v>134</v>
      </c>
      <c r="C477" s="52" t="s">
        <v>215</v>
      </c>
      <c r="D477" s="52" t="s">
        <v>98</v>
      </c>
      <c r="E477" s="52" t="s">
        <v>484</v>
      </c>
      <c r="F477" s="52"/>
      <c r="G477" s="53"/>
      <c r="H477" s="54"/>
      <c r="I477" s="54"/>
      <c r="J477" s="54" t="e">
        <f t="shared" si="186"/>
        <v>#DIV/0!</v>
      </c>
    </row>
    <row r="478" spans="1:10" s="12" customFormat="1" ht="38.25" hidden="1" x14ac:dyDescent="0.2">
      <c r="A478" s="133" t="s">
        <v>506</v>
      </c>
      <c r="B478" s="52" t="s">
        <v>134</v>
      </c>
      <c r="C478" s="52" t="s">
        <v>215</v>
      </c>
      <c r="D478" s="52" t="s">
        <v>98</v>
      </c>
      <c r="E478" s="52" t="s">
        <v>505</v>
      </c>
      <c r="F478" s="52"/>
      <c r="G478" s="53"/>
      <c r="H478" s="54"/>
      <c r="I478" s="54"/>
      <c r="J478" s="54" t="e">
        <f t="shared" si="186"/>
        <v>#DIV/0!</v>
      </c>
    </row>
    <row r="479" spans="1:10" s="12" customFormat="1" x14ac:dyDescent="0.2">
      <c r="A479" s="32" t="s">
        <v>509</v>
      </c>
      <c r="B479" s="52" t="s">
        <v>134</v>
      </c>
      <c r="C479" s="52" t="s">
        <v>215</v>
      </c>
      <c r="D479" s="52" t="s">
        <v>98</v>
      </c>
      <c r="E479" s="52" t="s">
        <v>485</v>
      </c>
      <c r="F479" s="52"/>
      <c r="G479" s="53"/>
      <c r="H479" s="54">
        <f>H480</f>
        <v>90</v>
      </c>
      <c r="I479" s="54">
        <f t="shared" ref="I479" si="192">I480</f>
        <v>90</v>
      </c>
      <c r="J479" s="54">
        <f t="shared" si="186"/>
        <v>100</v>
      </c>
    </row>
    <row r="480" spans="1:10" s="12" customFormat="1" x14ac:dyDescent="0.2">
      <c r="A480" s="39" t="s">
        <v>49</v>
      </c>
      <c r="B480" s="52" t="s">
        <v>134</v>
      </c>
      <c r="C480" s="52" t="s">
        <v>215</v>
      </c>
      <c r="D480" s="52" t="s">
        <v>98</v>
      </c>
      <c r="E480" s="52" t="s">
        <v>485</v>
      </c>
      <c r="F480" s="52" t="s">
        <v>50</v>
      </c>
      <c r="G480" s="53"/>
      <c r="H480" s="54">
        <v>90</v>
      </c>
      <c r="I480" s="54">
        <v>90</v>
      </c>
      <c r="J480" s="54">
        <f t="shared" si="186"/>
        <v>100</v>
      </c>
    </row>
    <row r="481" spans="1:10" s="12" customFormat="1" ht="25.5" x14ac:dyDescent="0.2">
      <c r="A481" s="32" t="s">
        <v>507</v>
      </c>
      <c r="B481" s="52" t="s">
        <v>134</v>
      </c>
      <c r="C481" s="52" t="s">
        <v>215</v>
      </c>
      <c r="D481" s="52" t="s">
        <v>98</v>
      </c>
      <c r="E481" s="52" t="s">
        <v>487</v>
      </c>
      <c r="F481" s="52"/>
      <c r="G481" s="53"/>
      <c r="H481" s="54">
        <f>H482</f>
        <v>1517.6</v>
      </c>
      <c r="I481" s="54">
        <f t="shared" ref="I481" si="193">I482</f>
        <v>0</v>
      </c>
      <c r="J481" s="54">
        <f t="shared" si="186"/>
        <v>0</v>
      </c>
    </row>
    <row r="482" spans="1:10" s="12" customFormat="1" ht="38.25" x14ac:dyDescent="0.2">
      <c r="A482" s="39" t="s">
        <v>43</v>
      </c>
      <c r="B482" s="52" t="s">
        <v>134</v>
      </c>
      <c r="C482" s="52" t="s">
        <v>215</v>
      </c>
      <c r="D482" s="52" t="s">
        <v>98</v>
      </c>
      <c r="E482" s="52" t="s">
        <v>487</v>
      </c>
      <c r="F482" s="52" t="s">
        <v>44</v>
      </c>
      <c r="G482" s="53"/>
      <c r="H482" s="54">
        <v>1517.6</v>
      </c>
      <c r="I482" s="54"/>
      <c r="J482" s="54">
        <f t="shared" si="186"/>
        <v>0</v>
      </c>
    </row>
    <row r="483" spans="1:10" s="12" customFormat="1" ht="63.75" x14ac:dyDescent="0.2">
      <c r="A483" s="86" t="s">
        <v>473</v>
      </c>
      <c r="B483" s="52" t="s">
        <v>134</v>
      </c>
      <c r="C483" s="52" t="s">
        <v>215</v>
      </c>
      <c r="D483" s="52" t="s">
        <v>98</v>
      </c>
      <c r="E483" s="52" t="s">
        <v>472</v>
      </c>
      <c r="F483" s="52"/>
      <c r="G483" s="53"/>
      <c r="H483" s="54">
        <f>H484</f>
        <v>100</v>
      </c>
      <c r="I483" s="54">
        <f t="shared" ref="I483" si="194">I484</f>
        <v>100</v>
      </c>
      <c r="J483" s="54">
        <f t="shared" si="186"/>
        <v>100</v>
      </c>
    </row>
    <row r="484" spans="1:10" s="12" customFormat="1" x14ac:dyDescent="0.2">
      <c r="A484" s="39" t="s">
        <v>49</v>
      </c>
      <c r="B484" s="52" t="s">
        <v>134</v>
      </c>
      <c r="C484" s="52" t="s">
        <v>215</v>
      </c>
      <c r="D484" s="52" t="s">
        <v>98</v>
      </c>
      <c r="E484" s="52" t="s">
        <v>472</v>
      </c>
      <c r="F484" s="52" t="s">
        <v>50</v>
      </c>
      <c r="G484" s="53"/>
      <c r="H484" s="54">
        <v>100</v>
      </c>
      <c r="I484" s="54">
        <v>100</v>
      </c>
      <c r="J484" s="54">
        <f t="shared" si="186"/>
        <v>100</v>
      </c>
    </row>
    <row r="485" spans="1:10" s="12" customFormat="1" x14ac:dyDescent="0.2">
      <c r="A485" s="39" t="s">
        <v>342</v>
      </c>
      <c r="B485" s="52" t="s">
        <v>134</v>
      </c>
      <c r="C485" s="52" t="s">
        <v>215</v>
      </c>
      <c r="D485" s="52" t="s">
        <v>98</v>
      </c>
      <c r="E485" s="52" t="s">
        <v>54</v>
      </c>
      <c r="F485" s="52"/>
      <c r="G485" s="53"/>
      <c r="H485" s="54">
        <f>H486</f>
        <v>16541.805</v>
      </c>
      <c r="I485" s="54">
        <f t="shared" ref="I485" si="195">I486</f>
        <v>11825.535</v>
      </c>
      <c r="J485" s="54">
        <f t="shared" si="186"/>
        <v>71.488782511944734</v>
      </c>
    </row>
    <row r="486" spans="1:10" s="12" customFormat="1" ht="25.5" x14ac:dyDescent="0.2">
      <c r="A486" s="87" t="s">
        <v>343</v>
      </c>
      <c r="B486" s="52" t="s">
        <v>134</v>
      </c>
      <c r="C486" s="52" t="s">
        <v>215</v>
      </c>
      <c r="D486" s="52" t="s">
        <v>98</v>
      </c>
      <c r="E486" s="52" t="s">
        <v>348</v>
      </c>
      <c r="F486" s="52"/>
      <c r="G486" s="53"/>
      <c r="H486" s="54">
        <f>H487+H490</f>
        <v>16541.805</v>
      </c>
      <c r="I486" s="54">
        <f t="shared" ref="I486" si="196">I487+I490</f>
        <v>11825.535</v>
      </c>
      <c r="J486" s="54">
        <f t="shared" si="186"/>
        <v>71.488782511944734</v>
      </c>
    </row>
    <row r="487" spans="1:10" s="12" customFormat="1" x14ac:dyDescent="0.2">
      <c r="A487" s="87" t="s">
        <v>350</v>
      </c>
      <c r="B487" s="52" t="s">
        <v>134</v>
      </c>
      <c r="C487" s="52" t="s">
        <v>215</v>
      </c>
      <c r="D487" s="52" t="s">
        <v>98</v>
      </c>
      <c r="E487" s="52" t="s">
        <v>349</v>
      </c>
      <c r="F487" s="52"/>
      <c r="G487" s="53"/>
      <c r="H487" s="54">
        <f>H488+H489</f>
        <v>12189.254000000001</v>
      </c>
      <c r="I487" s="54">
        <f>I488+I489</f>
        <v>8261.6710000000003</v>
      </c>
      <c r="J487" s="54">
        <f t="shared" si="186"/>
        <v>67.778315227494645</v>
      </c>
    </row>
    <row r="488" spans="1:10" s="12" customFormat="1" ht="38.25" x14ac:dyDescent="0.2">
      <c r="A488" s="39" t="s">
        <v>43</v>
      </c>
      <c r="B488" s="52" t="s">
        <v>134</v>
      </c>
      <c r="C488" s="52" t="s">
        <v>215</v>
      </c>
      <c r="D488" s="52" t="s">
        <v>98</v>
      </c>
      <c r="E488" s="52" t="s">
        <v>349</v>
      </c>
      <c r="F488" s="52" t="s">
        <v>44</v>
      </c>
      <c r="G488" s="53"/>
      <c r="H488" s="54">
        <v>9839.2540000000008</v>
      </c>
      <c r="I488" s="54">
        <v>8111.6710000000003</v>
      </c>
      <c r="J488" s="54">
        <f t="shared" si="186"/>
        <v>82.441931065099041</v>
      </c>
    </row>
    <row r="489" spans="1:10" s="12" customFormat="1" x14ac:dyDescent="0.2">
      <c r="A489" s="39" t="s">
        <v>49</v>
      </c>
      <c r="B489" s="52" t="s">
        <v>134</v>
      </c>
      <c r="C489" s="52" t="s">
        <v>215</v>
      </c>
      <c r="D489" s="52" t="s">
        <v>98</v>
      </c>
      <c r="E489" s="52" t="s">
        <v>349</v>
      </c>
      <c r="F489" s="52" t="s">
        <v>50</v>
      </c>
      <c r="G489" s="53"/>
      <c r="H489" s="54">
        <v>2350</v>
      </c>
      <c r="I489" s="54">
        <v>150</v>
      </c>
      <c r="J489" s="54">
        <f t="shared" si="186"/>
        <v>6.3829787234042552</v>
      </c>
    </row>
    <row r="490" spans="1:10" s="12" customFormat="1" x14ac:dyDescent="0.2">
      <c r="A490" s="87" t="s">
        <v>351</v>
      </c>
      <c r="B490" s="52" t="s">
        <v>134</v>
      </c>
      <c r="C490" s="52" t="s">
        <v>215</v>
      </c>
      <c r="D490" s="52" t="s">
        <v>98</v>
      </c>
      <c r="E490" s="52" t="s">
        <v>352</v>
      </c>
      <c r="F490" s="52"/>
      <c r="G490" s="53"/>
      <c r="H490" s="54">
        <f>H491</f>
        <v>4352.5510000000004</v>
      </c>
      <c r="I490" s="54">
        <f t="shared" ref="I490" si="197">I491</f>
        <v>3563.864</v>
      </c>
      <c r="J490" s="54">
        <f t="shared" si="186"/>
        <v>81.879890666416074</v>
      </c>
    </row>
    <row r="491" spans="1:10" s="12" customFormat="1" ht="38.25" x14ac:dyDescent="0.2">
      <c r="A491" s="39" t="s">
        <v>43</v>
      </c>
      <c r="B491" s="52" t="s">
        <v>134</v>
      </c>
      <c r="C491" s="52" t="s">
        <v>215</v>
      </c>
      <c r="D491" s="52" t="s">
        <v>98</v>
      </c>
      <c r="E491" s="52" t="s">
        <v>352</v>
      </c>
      <c r="F491" s="52" t="s">
        <v>44</v>
      </c>
      <c r="G491" s="53"/>
      <c r="H491" s="54">
        <v>4352.5510000000004</v>
      </c>
      <c r="I491" s="54">
        <v>3563.864</v>
      </c>
      <c r="J491" s="54">
        <f t="shared" si="186"/>
        <v>81.879890666416074</v>
      </c>
    </row>
    <row r="492" spans="1:10" s="12" customFormat="1" x14ac:dyDescent="0.2">
      <c r="A492" s="32" t="s">
        <v>244</v>
      </c>
      <c r="B492" s="52" t="s">
        <v>134</v>
      </c>
      <c r="C492" s="52" t="s">
        <v>215</v>
      </c>
      <c r="D492" s="52" t="s">
        <v>83</v>
      </c>
      <c r="E492" s="52"/>
      <c r="F492" s="52"/>
      <c r="G492" s="53" t="e">
        <f t="shared" ref="G492:I493" si="198">G493</f>
        <v>#REF!</v>
      </c>
      <c r="H492" s="54">
        <f>H493</f>
        <v>2347.17</v>
      </c>
      <c r="I492" s="54">
        <f t="shared" ref="I492" si="199">I493</f>
        <v>1907.1864799999998</v>
      </c>
      <c r="J492" s="54">
        <f t="shared" si="186"/>
        <v>81.254722921646064</v>
      </c>
    </row>
    <row r="493" spans="1:10" s="12" customFormat="1" ht="25.5" x14ac:dyDescent="0.2">
      <c r="A493" s="32" t="s">
        <v>217</v>
      </c>
      <c r="B493" s="52" t="s">
        <v>134</v>
      </c>
      <c r="C493" s="52" t="s">
        <v>215</v>
      </c>
      <c r="D493" s="52" t="s">
        <v>83</v>
      </c>
      <c r="E493" s="52" t="s">
        <v>17</v>
      </c>
      <c r="F493" s="52"/>
      <c r="G493" s="53" t="e">
        <f t="shared" si="198"/>
        <v>#REF!</v>
      </c>
      <c r="H493" s="54">
        <f t="shared" si="198"/>
        <v>2347.17</v>
      </c>
      <c r="I493" s="54">
        <f t="shared" si="198"/>
        <v>1907.1864799999998</v>
      </c>
      <c r="J493" s="54">
        <f t="shared" si="186"/>
        <v>81.254722921646064</v>
      </c>
    </row>
    <row r="494" spans="1:10" s="12" customFormat="1" x14ac:dyDescent="0.2">
      <c r="A494" s="32" t="s">
        <v>18</v>
      </c>
      <c r="B494" s="52" t="s">
        <v>134</v>
      </c>
      <c r="C494" s="52" t="s">
        <v>215</v>
      </c>
      <c r="D494" s="52" t="s">
        <v>83</v>
      </c>
      <c r="E494" s="52" t="s">
        <v>19</v>
      </c>
      <c r="F494" s="52"/>
      <c r="G494" s="53" t="e">
        <f>#REF!</f>
        <v>#REF!</v>
      </c>
      <c r="H494" s="54">
        <f>H495+H496+H499+H498+H501+H500+H497</f>
        <v>2347.17</v>
      </c>
      <c r="I494" s="54">
        <f t="shared" ref="I494" si="200">I495+I496+I499+I498+I501+I500+I497</f>
        <v>1907.1864799999998</v>
      </c>
      <c r="J494" s="54">
        <f t="shared" si="186"/>
        <v>81.254722921646064</v>
      </c>
    </row>
    <row r="495" spans="1:10" s="12" customFormat="1" ht="25.5" x14ac:dyDescent="0.2">
      <c r="A495" s="40" t="s">
        <v>69</v>
      </c>
      <c r="B495" s="52" t="s">
        <v>134</v>
      </c>
      <c r="C495" s="52" t="s">
        <v>215</v>
      </c>
      <c r="D495" s="52" t="s">
        <v>83</v>
      </c>
      <c r="E495" s="52" t="s">
        <v>19</v>
      </c>
      <c r="F495" s="52" t="s">
        <v>70</v>
      </c>
      <c r="G495" s="53"/>
      <c r="H495" s="54">
        <v>239.57</v>
      </c>
      <c r="I495" s="54">
        <v>239.57</v>
      </c>
      <c r="J495" s="54">
        <f t="shared" si="186"/>
        <v>100</v>
      </c>
    </row>
    <row r="496" spans="1:10" s="12" customFormat="1" ht="25.5" x14ac:dyDescent="0.2">
      <c r="A496" s="39" t="s">
        <v>71</v>
      </c>
      <c r="B496" s="52" t="s">
        <v>134</v>
      </c>
      <c r="C496" s="52" t="s">
        <v>215</v>
      </c>
      <c r="D496" s="52" t="s">
        <v>83</v>
      </c>
      <c r="E496" s="52" t="s">
        <v>19</v>
      </c>
      <c r="F496" s="52" t="s">
        <v>72</v>
      </c>
      <c r="G496" s="53"/>
      <c r="H496" s="54">
        <v>37</v>
      </c>
      <c r="I496" s="54">
        <v>37</v>
      </c>
      <c r="J496" s="54">
        <f t="shared" si="186"/>
        <v>100</v>
      </c>
    </row>
    <row r="497" spans="1:10" s="12" customFormat="1" ht="38.25" x14ac:dyDescent="0.2">
      <c r="A497" s="39" t="s">
        <v>171</v>
      </c>
      <c r="B497" s="52" t="s">
        <v>134</v>
      </c>
      <c r="C497" s="52" t="s">
        <v>215</v>
      </c>
      <c r="D497" s="52" t="s">
        <v>83</v>
      </c>
      <c r="E497" s="52" t="s">
        <v>19</v>
      </c>
      <c r="F497" s="52" t="s">
        <v>172</v>
      </c>
      <c r="G497" s="53"/>
      <c r="H497" s="54">
        <v>393</v>
      </c>
      <c r="I497" s="54">
        <v>263.58123000000001</v>
      </c>
      <c r="J497" s="54">
        <f t="shared" si="186"/>
        <v>67.069015267175573</v>
      </c>
    </row>
    <row r="498" spans="1:10" s="12" customFormat="1" ht="25.5" x14ac:dyDescent="0.2">
      <c r="A498" s="41" t="s">
        <v>75</v>
      </c>
      <c r="B498" s="52" t="s">
        <v>134</v>
      </c>
      <c r="C498" s="52" t="s">
        <v>215</v>
      </c>
      <c r="D498" s="52" t="s">
        <v>83</v>
      </c>
      <c r="E498" s="52" t="s">
        <v>19</v>
      </c>
      <c r="F498" s="52" t="s">
        <v>76</v>
      </c>
      <c r="G498" s="53"/>
      <c r="H498" s="54">
        <v>73.02</v>
      </c>
      <c r="I498" s="54">
        <v>48.532080000000001</v>
      </c>
      <c r="J498" s="54">
        <f t="shared" si="186"/>
        <v>66.464092029580939</v>
      </c>
    </row>
    <row r="499" spans="1:10" s="12" customFormat="1" ht="25.5" x14ac:dyDescent="0.2">
      <c r="A499" s="39" t="s">
        <v>73</v>
      </c>
      <c r="B499" s="52" t="s">
        <v>134</v>
      </c>
      <c r="C499" s="52" t="s">
        <v>215</v>
      </c>
      <c r="D499" s="52" t="s">
        <v>83</v>
      </c>
      <c r="E499" s="52" t="s">
        <v>19</v>
      </c>
      <c r="F499" s="52" t="s">
        <v>74</v>
      </c>
      <c r="G499" s="53"/>
      <c r="H499" s="54">
        <v>1509.58</v>
      </c>
      <c r="I499" s="54">
        <v>1282.51223</v>
      </c>
      <c r="J499" s="54">
        <f t="shared" si="186"/>
        <v>84.95821553014747</v>
      </c>
    </row>
    <row r="500" spans="1:10" s="12" customFormat="1" x14ac:dyDescent="0.2">
      <c r="A500" s="51" t="s">
        <v>245</v>
      </c>
      <c r="B500" s="52" t="s">
        <v>134</v>
      </c>
      <c r="C500" s="52" t="s">
        <v>215</v>
      </c>
      <c r="D500" s="52" t="s">
        <v>83</v>
      </c>
      <c r="E500" s="52" t="s">
        <v>19</v>
      </c>
      <c r="F500" s="52" t="s">
        <v>78</v>
      </c>
      <c r="G500" s="53"/>
      <c r="H500" s="54">
        <v>69.3</v>
      </c>
      <c r="I500" s="54">
        <v>30</v>
      </c>
      <c r="J500" s="54">
        <f t="shared" si="186"/>
        <v>43.290043290043286</v>
      </c>
    </row>
    <row r="501" spans="1:10" s="12" customFormat="1" x14ac:dyDescent="0.2">
      <c r="A501" s="46" t="s">
        <v>79</v>
      </c>
      <c r="B501" s="52" t="s">
        <v>134</v>
      </c>
      <c r="C501" s="52" t="s">
        <v>215</v>
      </c>
      <c r="D501" s="52" t="s">
        <v>83</v>
      </c>
      <c r="E501" s="52" t="s">
        <v>19</v>
      </c>
      <c r="F501" s="52" t="s">
        <v>80</v>
      </c>
      <c r="G501" s="53"/>
      <c r="H501" s="54">
        <v>25.7</v>
      </c>
      <c r="I501" s="54">
        <v>5.9909400000000002</v>
      </c>
      <c r="J501" s="54">
        <f t="shared" si="186"/>
        <v>23.31105058365759</v>
      </c>
    </row>
    <row r="502" spans="1:10" s="12" customFormat="1" x14ac:dyDescent="0.2">
      <c r="A502" s="43" t="s">
        <v>81</v>
      </c>
      <c r="B502" s="52" t="s">
        <v>134</v>
      </c>
      <c r="C502" s="52" t="s">
        <v>15</v>
      </c>
      <c r="D502" s="52" t="s">
        <v>119</v>
      </c>
      <c r="E502" s="52"/>
      <c r="F502" s="52"/>
      <c r="G502" s="53"/>
      <c r="H502" s="54">
        <f t="shared" ref="H502:I503" si="201">H503</f>
        <v>200</v>
      </c>
      <c r="I502" s="54">
        <f t="shared" si="201"/>
        <v>200</v>
      </c>
      <c r="J502" s="54">
        <f t="shared" si="186"/>
        <v>100</v>
      </c>
    </row>
    <row r="503" spans="1:10" s="12" customFormat="1" x14ac:dyDescent="0.2">
      <c r="A503" s="32" t="s">
        <v>246</v>
      </c>
      <c r="B503" s="52" t="s">
        <v>134</v>
      </c>
      <c r="C503" s="52" t="s">
        <v>15</v>
      </c>
      <c r="D503" s="52" t="s">
        <v>102</v>
      </c>
      <c r="E503" s="52"/>
      <c r="F503" s="52"/>
      <c r="G503" s="53"/>
      <c r="H503" s="54">
        <f>H504</f>
        <v>200</v>
      </c>
      <c r="I503" s="54">
        <f t="shared" si="201"/>
        <v>200</v>
      </c>
      <c r="J503" s="54">
        <f t="shared" si="186"/>
        <v>100</v>
      </c>
    </row>
    <row r="504" spans="1:10" s="12" customFormat="1" x14ac:dyDescent="0.2">
      <c r="A504" s="39" t="s">
        <v>342</v>
      </c>
      <c r="B504" s="52" t="s">
        <v>134</v>
      </c>
      <c r="C504" s="52" t="s">
        <v>15</v>
      </c>
      <c r="D504" s="52" t="s">
        <v>102</v>
      </c>
      <c r="E504" s="52" t="s">
        <v>54</v>
      </c>
      <c r="F504" s="52"/>
      <c r="G504" s="53"/>
      <c r="H504" s="54">
        <f>H505</f>
        <v>200</v>
      </c>
      <c r="I504" s="54">
        <f t="shared" ref="I504:I505" si="202">I505</f>
        <v>200</v>
      </c>
      <c r="J504" s="54">
        <f t="shared" si="186"/>
        <v>100</v>
      </c>
    </row>
    <row r="505" spans="1:10" s="12" customFormat="1" ht="25.5" x14ac:dyDescent="0.2">
      <c r="A505" s="87" t="s">
        <v>346</v>
      </c>
      <c r="B505" s="52" t="s">
        <v>134</v>
      </c>
      <c r="C505" s="52" t="s">
        <v>15</v>
      </c>
      <c r="D505" s="52" t="s">
        <v>102</v>
      </c>
      <c r="E505" s="52" t="s">
        <v>347</v>
      </c>
      <c r="F505" s="52"/>
      <c r="G505" s="53"/>
      <c r="H505" s="54">
        <f>H506</f>
        <v>200</v>
      </c>
      <c r="I505" s="54">
        <f t="shared" si="202"/>
        <v>200</v>
      </c>
      <c r="J505" s="54">
        <f t="shared" si="186"/>
        <v>100</v>
      </c>
    </row>
    <row r="506" spans="1:10" s="12" customFormat="1" ht="25.5" x14ac:dyDescent="0.2">
      <c r="A506" s="39" t="s">
        <v>73</v>
      </c>
      <c r="B506" s="52" t="s">
        <v>134</v>
      </c>
      <c r="C506" s="52" t="s">
        <v>15</v>
      </c>
      <c r="D506" s="52" t="s">
        <v>102</v>
      </c>
      <c r="E506" s="52" t="s">
        <v>347</v>
      </c>
      <c r="F506" s="52" t="s">
        <v>74</v>
      </c>
      <c r="G506" s="53"/>
      <c r="H506" s="54">
        <v>200</v>
      </c>
      <c r="I506" s="54">
        <v>200</v>
      </c>
      <c r="J506" s="54">
        <f t="shared" si="186"/>
        <v>100</v>
      </c>
    </row>
    <row r="507" spans="1:10" s="12" customFormat="1" x14ac:dyDescent="0.2">
      <c r="A507" s="38" t="s">
        <v>247</v>
      </c>
      <c r="B507" s="52" t="s">
        <v>134</v>
      </c>
      <c r="C507" s="52" t="s">
        <v>104</v>
      </c>
      <c r="D507" s="52"/>
      <c r="E507" s="52"/>
      <c r="F507" s="52"/>
      <c r="G507" s="53"/>
      <c r="H507" s="54">
        <f t="shared" ref="H507:I508" si="203">H508</f>
        <v>700</v>
      </c>
      <c r="I507" s="54">
        <f t="shared" si="203"/>
        <v>570.46100000000001</v>
      </c>
      <c r="J507" s="54">
        <f t="shared" si="186"/>
        <v>81.494428571428585</v>
      </c>
    </row>
    <row r="508" spans="1:10" s="12" customFormat="1" x14ac:dyDescent="0.2">
      <c r="A508" s="32" t="s">
        <v>248</v>
      </c>
      <c r="B508" s="52" t="s">
        <v>134</v>
      </c>
      <c r="C508" s="52" t="s">
        <v>104</v>
      </c>
      <c r="D508" s="52" t="s">
        <v>98</v>
      </c>
      <c r="E508" s="52"/>
      <c r="F508" s="52"/>
      <c r="G508" s="53" t="e">
        <f>#REF!</f>
        <v>#REF!</v>
      </c>
      <c r="H508" s="54">
        <f>H509</f>
        <v>700</v>
      </c>
      <c r="I508" s="54">
        <f t="shared" si="203"/>
        <v>570.46100000000001</v>
      </c>
      <c r="J508" s="54">
        <f t="shared" si="186"/>
        <v>81.494428571428585</v>
      </c>
    </row>
    <row r="509" spans="1:10" s="12" customFormat="1" x14ac:dyDescent="0.2">
      <c r="A509" s="39" t="s">
        <v>342</v>
      </c>
      <c r="B509" s="65" t="s">
        <v>134</v>
      </c>
      <c r="C509" s="65" t="s">
        <v>104</v>
      </c>
      <c r="D509" s="65" t="s">
        <v>98</v>
      </c>
      <c r="E509" s="65" t="s">
        <v>54</v>
      </c>
      <c r="F509" s="65"/>
      <c r="G509" s="66"/>
      <c r="H509" s="54">
        <f>H510</f>
        <v>700</v>
      </c>
      <c r="I509" s="54">
        <f t="shared" ref="I509" si="204">I510</f>
        <v>570.46100000000001</v>
      </c>
      <c r="J509" s="54">
        <f t="shared" si="186"/>
        <v>81.494428571428585</v>
      </c>
    </row>
    <row r="510" spans="1:10" s="12" customFormat="1" ht="25.5" x14ac:dyDescent="0.2">
      <c r="A510" s="87" t="s">
        <v>344</v>
      </c>
      <c r="B510" s="65" t="s">
        <v>134</v>
      </c>
      <c r="C510" s="65" t="s">
        <v>104</v>
      </c>
      <c r="D510" s="65" t="s">
        <v>98</v>
      </c>
      <c r="E510" s="65" t="s">
        <v>345</v>
      </c>
      <c r="F510" s="65"/>
      <c r="G510" s="66"/>
      <c r="H510" s="54">
        <f>H511+H512</f>
        <v>700</v>
      </c>
      <c r="I510" s="54">
        <f t="shared" ref="I510" si="205">I511+I512</f>
        <v>570.46100000000001</v>
      </c>
      <c r="J510" s="54">
        <f t="shared" si="186"/>
        <v>81.494428571428585</v>
      </c>
    </row>
    <row r="511" spans="1:10" s="12" customFormat="1" ht="25.5" x14ac:dyDescent="0.2">
      <c r="A511" s="39" t="s">
        <v>71</v>
      </c>
      <c r="B511" s="52" t="s">
        <v>134</v>
      </c>
      <c r="C511" s="52" t="s">
        <v>104</v>
      </c>
      <c r="D511" s="52" t="s">
        <v>98</v>
      </c>
      <c r="E511" s="52" t="s">
        <v>345</v>
      </c>
      <c r="F511" s="52" t="s">
        <v>72</v>
      </c>
      <c r="G511" s="66"/>
      <c r="H511" s="54">
        <v>100</v>
      </c>
      <c r="I511" s="54">
        <v>91.5</v>
      </c>
      <c r="J511" s="54">
        <f t="shared" si="186"/>
        <v>91.5</v>
      </c>
    </row>
    <row r="512" spans="1:10" s="12" customFormat="1" ht="25.5" x14ac:dyDescent="0.2">
      <c r="A512" s="39" t="s">
        <v>73</v>
      </c>
      <c r="B512" s="52" t="s">
        <v>134</v>
      </c>
      <c r="C512" s="52" t="s">
        <v>104</v>
      </c>
      <c r="D512" s="52" t="s">
        <v>98</v>
      </c>
      <c r="E512" s="52" t="s">
        <v>345</v>
      </c>
      <c r="F512" s="52" t="s">
        <v>74</v>
      </c>
      <c r="G512" s="66"/>
      <c r="H512" s="54">
        <v>600</v>
      </c>
      <c r="I512" s="54">
        <v>478.96100000000001</v>
      </c>
      <c r="J512" s="54">
        <f t="shared" si="186"/>
        <v>79.82683333333334</v>
      </c>
    </row>
    <row r="513" spans="1:10" s="12" customFormat="1" ht="13.5" thickBot="1" x14ac:dyDescent="0.25">
      <c r="A513" s="98" t="s">
        <v>250</v>
      </c>
      <c r="B513" s="55"/>
      <c r="C513" s="55"/>
      <c r="D513" s="55"/>
      <c r="E513" s="55"/>
      <c r="F513" s="55"/>
      <c r="G513" s="99" t="e">
        <f>#REF!+G24+G116+#REF!+#REF!+G196+G461</f>
        <v>#REF!</v>
      </c>
      <c r="H513" s="140">
        <f>H24+H116+H196+H461</f>
        <v>464080.49100999994</v>
      </c>
      <c r="I513" s="145">
        <f>I24+I116+I196+I461</f>
        <v>302232.06600999995</v>
      </c>
      <c r="J513" s="137">
        <f>I513/H513*100</f>
        <v>65.124923771787579</v>
      </c>
    </row>
    <row r="514" spans="1:10" s="12" customFormat="1" ht="13.5" thickBot="1" x14ac:dyDescent="0.25">
      <c r="A514" s="100"/>
      <c r="B514" s="101"/>
      <c r="C514" s="101"/>
      <c r="D514" s="101"/>
      <c r="E514" s="101"/>
      <c r="F514" s="101"/>
      <c r="G514" s="102"/>
      <c r="H514" s="117"/>
      <c r="I514" s="118"/>
      <c r="J514" s="117"/>
    </row>
    <row r="515" spans="1:10" s="12" customFormat="1" x14ac:dyDescent="0.2">
      <c r="A515" s="103"/>
      <c r="B515" s="53"/>
      <c r="C515" s="53"/>
      <c r="D515" s="53"/>
      <c r="E515" s="53"/>
      <c r="F515" s="53"/>
      <c r="G515" s="53"/>
      <c r="H515" s="123">
        <v>464080.49101</v>
      </c>
      <c r="I515" s="123">
        <v>302232.06601000001</v>
      </c>
      <c r="J515" s="123">
        <v>464080.49101</v>
      </c>
    </row>
    <row r="516" spans="1:10" s="12" customFormat="1" x14ac:dyDescent="0.2">
      <c r="A516" s="104"/>
      <c r="B516" s="53"/>
      <c r="C516" s="53"/>
      <c r="D516" s="53"/>
      <c r="E516" s="53"/>
      <c r="F516" s="53"/>
      <c r="G516" s="53"/>
      <c r="H516" s="113">
        <f>H513-H515</f>
        <v>0</v>
      </c>
      <c r="I516" s="113">
        <f>I513-I515</f>
        <v>0</v>
      </c>
      <c r="J516" s="113">
        <f>J515-J514</f>
        <v>464080.49101</v>
      </c>
    </row>
    <row r="517" spans="1:10" s="12" customFormat="1" x14ac:dyDescent="0.2">
      <c r="A517" s="167" t="s">
        <v>251</v>
      </c>
      <c r="B517" s="168"/>
      <c r="C517" s="168"/>
      <c r="D517" s="168"/>
      <c r="E517" s="168"/>
      <c r="F517" s="169"/>
      <c r="G517" s="53"/>
      <c r="H517" s="113"/>
      <c r="I517" s="113"/>
      <c r="J517" s="113"/>
    </row>
    <row r="518" spans="1:10" s="12" customFormat="1" ht="13.5" thickBot="1" x14ac:dyDescent="0.25">
      <c r="A518" s="67"/>
      <c r="B518" s="53"/>
      <c r="C518" s="53"/>
      <c r="D518" s="53"/>
      <c r="E518" s="53"/>
      <c r="F518" s="53"/>
      <c r="G518" s="53"/>
      <c r="H518" s="113"/>
      <c r="I518" s="113"/>
      <c r="J518" s="113"/>
    </row>
    <row r="519" spans="1:10" s="12" customFormat="1" ht="13.5" thickBot="1" x14ac:dyDescent="0.25">
      <c r="A519" s="64"/>
      <c r="B519" s="42"/>
      <c r="C519" s="42"/>
      <c r="D519" s="42"/>
      <c r="E519" s="68">
        <f>SUM(H520:H529)</f>
        <v>30716.532999999999</v>
      </c>
      <c r="F519" s="105" t="s">
        <v>98</v>
      </c>
      <c r="G519" s="71" t="e">
        <f>#REF!+G117+G197+G462</f>
        <v>#REF!</v>
      </c>
      <c r="H519" s="131">
        <f>H117+H197+H462</f>
        <v>30716.532999999996</v>
      </c>
      <c r="I519" s="131">
        <f>I117+I197+I462</f>
        <v>22929.569299999996</v>
      </c>
      <c r="J519" s="131">
        <f>J117+J197+J462</f>
        <v>220.22906439253927</v>
      </c>
    </row>
    <row r="520" spans="1:10" s="12" customFormat="1" x14ac:dyDescent="0.2">
      <c r="A520" s="64"/>
      <c r="B520" s="42"/>
      <c r="C520" s="42"/>
      <c r="D520" s="42"/>
      <c r="E520" s="68"/>
      <c r="F520" s="106" t="s">
        <v>252</v>
      </c>
      <c r="G520" s="70"/>
      <c r="H520" s="131"/>
      <c r="I520" s="131"/>
      <c r="J520" s="131"/>
    </row>
    <row r="521" spans="1:10" s="12" customFormat="1" x14ac:dyDescent="0.2">
      <c r="A521" s="64"/>
      <c r="B521" s="42"/>
      <c r="C521" s="42"/>
      <c r="D521" s="42"/>
      <c r="E521" s="42"/>
      <c r="F521" s="52" t="s">
        <v>253</v>
      </c>
      <c r="G521" s="53" t="e">
        <f>G199</f>
        <v>#REF!</v>
      </c>
      <c r="H521" s="131">
        <f>H198</f>
        <v>1402.65</v>
      </c>
      <c r="I521" s="131">
        <f>I198</f>
        <v>968.46643999999992</v>
      </c>
      <c r="J521" s="131">
        <f>J198</f>
        <v>69.04548105371974</v>
      </c>
    </row>
    <row r="522" spans="1:10" s="12" customFormat="1" x14ac:dyDescent="0.2">
      <c r="A522" s="42"/>
      <c r="B522" s="42"/>
      <c r="C522" s="42"/>
      <c r="D522" s="42"/>
      <c r="E522" s="42"/>
      <c r="F522" s="52" t="s">
        <v>254</v>
      </c>
      <c r="G522" s="53" t="e">
        <f>G205+G463+#REF!+G118</f>
        <v>#REF!</v>
      </c>
      <c r="H522" s="131">
        <f>H205+H118+H463</f>
        <v>14961.61</v>
      </c>
      <c r="I522" s="131">
        <f>I205+I118+I463</f>
        <v>11297.690030000002</v>
      </c>
      <c r="J522" s="131">
        <f>J205+J118+J463</f>
        <v>215.93627012319524</v>
      </c>
    </row>
    <row r="523" spans="1:10" s="12" customFormat="1" x14ac:dyDescent="0.2">
      <c r="A523" s="42"/>
      <c r="B523" s="42"/>
      <c r="C523" s="42"/>
      <c r="D523" s="42"/>
      <c r="E523" s="42"/>
      <c r="F523" s="52" t="s">
        <v>255</v>
      </c>
      <c r="G523" s="53" t="e">
        <f>#REF!</f>
        <v>#REF!</v>
      </c>
      <c r="H523" s="131"/>
      <c r="I523" s="131"/>
      <c r="J523" s="131"/>
    </row>
    <row r="524" spans="1:10" s="12" customFormat="1" x14ac:dyDescent="0.2">
      <c r="A524" s="42"/>
      <c r="B524" s="42"/>
      <c r="C524" s="42"/>
      <c r="D524" s="42"/>
      <c r="E524" s="42"/>
      <c r="F524" s="52" t="s">
        <v>256</v>
      </c>
      <c r="G524" s="53" t="e">
        <f>G121</f>
        <v>#REF!</v>
      </c>
      <c r="H524" s="131">
        <f>H222+H121</f>
        <v>4421.9299999999994</v>
      </c>
      <c r="I524" s="131">
        <f>I222+I121</f>
        <v>3176.3689799999993</v>
      </c>
      <c r="J524" s="131">
        <f>J222+J121</f>
        <v>144.53573014774679</v>
      </c>
    </row>
    <row r="525" spans="1:10" s="12" customFormat="1" x14ac:dyDescent="0.2">
      <c r="A525" s="42"/>
      <c r="B525" s="42"/>
      <c r="C525" s="42"/>
      <c r="D525" s="42"/>
      <c r="E525" s="42"/>
      <c r="F525" s="52" t="s">
        <v>257</v>
      </c>
      <c r="G525" s="53" t="e">
        <f>#REF!</f>
        <v>#REF!</v>
      </c>
      <c r="H525" s="131"/>
      <c r="I525" s="131"/>
      <c r="J525" s="131"/>
    </row>
    <row r="526" spans="1:10" s="12" customFormat="1" x14ac:dyDescent="0.2">
      <c r="A526" s="42"/>
      <c r="B526" s="42"/>
      <c r="C526" s="42"/>
      <c r="D526" s="42"/>
      <c r="E526" s="42"/>
      <c r="F526" s="52" t="s">
        <v>258</v>
      </c>
      <c r="G526" s="53" t="e">
        <f>#REF!</f>
        <v>#REF!</v>
      </c>
      <c r="H526" s="131">
        <f>H129</f>
        <v>0</v>
      </c>
      <c r="I526" s="131">
        <f>I129</f>
        <v>0</v>
      </c>
      <c r="J526" s="131" t="e">
        <f>J129</f>
        <v>#DIV/0!</v>
      </c>
    </row>
    <row r="527" spans="1:10" s="12" customFormat="1" x14ac:dyDescent="0.2">
      <c r="A527" s="42"/>
      <c r="B527" s="42"/>
      <c r="C527" s="42"/>
      <c r="D527" s="42"/>
      <c r="E527" s="42"/>
      <c r="F527" s="52" t="s">
        <v>259</v>
      </c>
      <c r="G527" s="53" t="e">
        <f>#REF!</f>
        <v>#REF!</v>
      </c>
      <c r="H527" s="131"/>
      <c r="I527" s="131"/>
      <c r="J527" s="131"/>
    </row>
    <row r="528" spans="1:10" s="12" customFormat="1" x14ac:dyDescent="0.2">
      <c r="A528" s="42"/>
      <c r="B528" s="42"/>
      <c r="C528" s="42"/>
      <c r="D528" s="42"/>
      <c r="E528" s="42"/>
      <c r="F528" s="52" t="s">
        <v>260</v>
      </c>
      <c r="G528" s="53"/>
      <c r="H528" s="131">
        <f>H133+H228</f>
        <v>9930.3430000000008</v>
      </c>
      <c r="I528" s="131">
        <f>I133+I228</f>
        <v>7487.04385</v>
      </c>
      <c r="J528" s="131">
        <f>J133+J228</f>
        <v>75.456410345822547</v>
      </c>
    </row>
    <row r="529" spans="1:10" s="12" customFormat="1" ht="13.5" thickBot="1" x14ac:dyDescent="0.25">
      <c r="A529" s="42"/>
      <c r="B529" s="42"/>
      <c r="C529" s="42"/>
      <c r="D529" s="42"/>
      <c r="E529" s="42"/>
      <c r="F529" s="65" t="s">
        <v>261</v>
      </c>
      <c r="G529" s="66" t="e">
        <f>#REF!+#REF!</f>
        <v>#REF!</v>
      </c>
      <c r="H529" s="131"/>
      <c r="I529" s="131"/>
      <c r="J529" s="131"/>
    </row>
    <row r="530" spans="1:10" s="12" customFormat="1" ht="13.5" thickBot="1" x14ac:dyDescent="0.25">
      <c r="A530" s="42"/>
      <c r="B530" s="42"/>
      <c r="C530" s="42"/>
      <c r="D530" s="42"/>
      <c r="E530" s="68">
        <f>SUM(H531)</f>
        <v>504.4</v>
      </c>
      <c r="F530" s="107" t="s">
        <v>34</v>
      </c>
      <c r="G530" s="71"/>
      <c r="H530" s="131">
        <f t="shared" ref="H530:J531" si="206">H150</f>
        <v>504.4</v>
      </c>
      <c r="I530" s="131">
        <f t="shared" si="206"/>
        <v>504.4</v>
      </c>
      <c r="J530" s="131">
        <f t="shared" si="206"/>
        <v>100</v>
      </c>
    </row>
    <row r="531" spans="1:10" s="12" customFormat="1" ht="13.5" thickBot="1" x14ac:dyDescent="0.25">
      <c r="A531" s="42"/>
      <c r="B531" s="42"/>
      <c r="C531" s="42"/>
      <c r="D531" s="42"/>
      <c r="E531" s="42"/>
      <c r="F531" s="69" t="s">
        <v>262</v>
      </c>
      <c r="G531" s="70"/>
      <c r="H531" s="131">
        <f t="shared" si="206"/>
        <v>504.4</v>
      </c>
      <c r="I531" s="131">
        <f t="shared" si="206"/>
        <v>504.4</v>
      </c>
      <c r="J531" s="131">
        <f t="shared" si="206"/>
        <v>100</v>
      </c>
    </row>
    <row r="532" spans="1:10" s="12" customFormat="1" ht="13.5" thickBot="1" x14ac:dyDescent="0.25">
      <c r="A532" s="42"/>
      <c r="B532" s="42"/>
      <c r="C532" s="42"/>
      <c r="D532" s="42"/>
      <c r="E532" s="68">
        <f>SUM(H533:H534)</f>
        <v>1823.3120000000001</v>
      </c>
      <c r="F532" s="105" t="s">
        <v>121</v>
      </c>
      <c r="G532" s="71" t="e">
        <f>G259+#REF!</f>
        <v>#REF!</v>
      </c>
      <c r="H532" s="131">
        <f t="shared" ref="H532:J533" si="207">H259</f>
        <v>1823.3120000000001</v>
      </c>
      <c r="I532" s="131">
        <f t="shared" si="207"/>
        <v>1431.1912299999999</v>
      </c>
      <c r="J532" s="131">
        <f t="shared" si="207"/>
        <v>78.494038869924609</v>
      </c>
    </row>
    <row r="533" spans="1:10" s="12" customFormat="1" x14ac:dyDescent="0.2">
      <c r="A533" s="42"/>
      <c r="B533" s="42"/>
      <c r="C533" s="42"/>
      <c r="D533" s="42"/>
      <c r="E533" s="42"/>
      <c r="F533" s="52" t="s">
        <v>263</v>
      </c>
      <c r="G533" s="53" t="e">
        <f>G260</f>
        <v>#REF!</v>
      </c>
      <c r="H533" s="131">
        <f t="shared" si="207"/>
        <v>1738.3120000000001</v>
      </c>
      <c r="I533" s="131">
        <f t="shared" si="207"/>
        <v>1386.1912299999999</v>
      </c>
      <c r="J533" s="131">
        <f t="shared" si="207"/>
        <v>79.743523026936472</v>
      </c>
    </row>
    <row r="534" spans="1:10" s="12" customFormat="1" ht="13.5" thickBot="1" x14ac:dyDescent="0.25">
      <c r="A534" s="42"/>
      <c r="B534" s="42"/>
      <c r="C534" s="42"/>
      <c r="D534" s="42"/>
      <c r="E534" s="42"/>
      <c r="F534" s="72" t="s">
        <v>264</v>
      </c>
      <c r="G534" s="70"/>
      <c r="H534" s="131">
        <f>H268</f>
        <v>85</v>
      </c>
      <c r="I534" s="131">
        <f>I268</f>
        <v>45</v>
      </c>
      <c r="J534" s="131">
        <f>J268</f>
        <v>52.941176470588239</v>
      </c>
    </row>
    <row r="535" spans="1:10" s="12" customFormat="1" ht="13.5" thickBot="1" x14ac:dyDescent="0.25">
      <c r="A535" s="42"/>
      <c r="B535" s="42"/>
      <c r="C535" s="42"/>
      <c r="D535" s="42"/>
      <c r="E535" s="68">
        <f>SUM(H536:H538)</f>
        <v>6492.768</v>
      </c>
      <c r="F535" s="108" t="s">
        <v>83</v>
      </c>
      <c r="G535" s="71" t="e">
        <f>G138+G276</f>
        <v>#REF!</v>
      </c>
      <c r="H535" s="131">
        <f>H138+H276+H156</f>
        <v>6492.768</v>
      </c>
      <c r="I535" s="131">
        <f t="shared" ref="I535:J535" si="208">I138+I276+I156</f>
        <v>5077.2212</v>
      </c>
      <c r="J535" s="131">
        <f t="shared" si="208"/>
        <v>259.62810600901014</v>
      </c>
    </row>
    <row r="536" spans="1:10" s="12" customFormat="1" x14ac:dyDescent="0.2">
      <c r="A536" s="42"/>
      <c r="B536" s="42"/>
      <c r="C536" s="42"/>
      <c r="D536" s="42"/>
      <c r="E536" s="42"/>
      <c r="F536" s="73" t="s">
        <v>265</v>
      </c>
      <c r="G536" s="74" t="e">
        <f>#REF!+G277</f>
        <v>#REF!</v>
      </c>
      <c r="H536" s="131">
        <f>H277</f>
        <v>650</v>
      </c>
      <c r="I536" s="131">
        <f>I277</f>
        <v>170.6</v>
      </c>
      <c r="J536" s="131">
        <f>J277</f>
        <v>26.246153846153845</v>
      </c>
    </row>
    <row r="537" spans="1:10" s="12" customFormat="1" x14ac:dyDescent="0.2">
      <c r="A537" s="42"/>
      <c r="B537" s="42"/>
      <c r="C537" s="42"/>
      <c r="D537" s="42"/>
      <c r="E537" s="42"/>
      <c r="F537" s="119" t="s">
        <v>454</v>
      </c>
      <c r="G537" s="70"/>
      <c r="H537" s="131">
        <f>H157</f>
        <v>2272.2440000000001</v>
      </c>
      <c r="I537" s="131">
        <f>I157</f>
        <v>2272.2440000000001</v>
      </c>
      <c r="J537" s="131">
        <f>J157</f>
        <v>100</v>
      </c>
    </row>
    <row r="538" spans="1:10" s="12" customFormat="1" ht="13.5" thickBot="1" x14ac:dyDescent="0.25">
      <c r="A538" s="42"/>
      <c r="B538" s="42"/>
      <c r="C538" s="42"/>
      <c r="D538" s="42"/>
      <c r="E538" s="42"/>
      <c r="F538" s="65" t="s">
        <v>266</v>
      </c>
      <c r="G538" s="66" t="e">
        <f>G288+G139</f>
        <v>#REF!</v>
      </c>
      <c r="H538" s="131">
        <f>H139+H288+H162</f>
        <v>3570.5239999999999</v>
      </c>
      <c r="I538" s="131">
        <f t="shared" ref="I538:J538" si="209">I139+I288+I162</f>
        <v>2634.3771999999999</v>
      </c>
      <c r="J538" s="131">
        <f t="shared" si="209"/>
        <v>267.22482624179526</v>
      </c>
    </row>
    <row r="539" spans="1:10" s="12" customFormat="1" ht="13.5" thickBot="1" x14ac:dyDescent="0.25">
      <c r="A539" s="42"/>
      <c r="B539" s="42"/>
      <c r="C539" s="42"/>
      <c r="D539" s="42"/>
      <c r="E539" s="75">
        <f>SUM(H540:H542)</f>
        <v>10025.055999999999</v>
      </c>
      <c r="F539" s="105" t="s">
        <v>56</v>
      </c>
      <c r="G539" s="71" t="e">
        <f>G301</f>
        <v>#REF!</v>
      </c>
      <c r="H539" s="131">
        <f>H301+H165</f>
        <v>10025.055999999999</v>
      </c>
      <c r="I539" s="131">
        <f>I301+I165</f>
        <v>5855.277</v>
      </c>
      <c r="J539" s="131">
        <f>J301+J165</f>
        <v>127.76330556954073</v>
      </c>
    </row>
    <row r="540" spans="1:10" s="12" customFormat="1" x14ac:dyDescent="0.2">
      <c r="A540" s="42"/>
      <c r="B540" s="42"/>
      <c r="C540" s="42"/>
      <c r="D540" s="42"/>
      <c r="E540" s="42"/>
      <c r="F540" s="73" t="s">
        <v>267</v>
      </c>
      <c r="G540" s="74" t="e">
        <f>#REF!</f>
        <v>#REF!</v>
      </c>
      <c r="H540" s="131">
        <f>H302</f>
        <v>1500</v>
      </c>
      <c r="I540" s="131">
        <f>I302</f>
        <v>1000</v>
      </c>
      <c r="J540" s="131">
        <f>J302</f>
        <v>66.666666666666657</v>
      </c>
    </row>
    <row r="541" spans="1:10" s="12" customFormat="1" x14ac:dyDescent="0.2">
      <c r="A541" s="42"/>
      <c r="B541" s="42"/>
      <c r="C541" s="42"/>
      <c r="D541" s="42"/>
      <c r="E541" s="42"/>
      <c r="F541" s="52" t="s">
        <v>268</v>
      </c>
      <c r="G541" s="53" t="e">
        <f>G307</f>
        <v>#REF!</v>
      </c>
      <c r="H541" s="131">
        <f>H307+H166</f>
        <v>7559.2559999999994</v>
      </c>
      <c r="I541" s="131">
        <f>I307+I166</f>
        <v>4215.8119999999999</v>
      </c>
      <c r="J541" s="131">
        <f>J307+J166</f>
        <v>116.28492985900462</v>
      </c>
    </row>
    <row r="542" spans="1:10" s="12" customFormat="1" ht="13.5" thickBot="1" x14ac:dyDescent="0.25">
      <c r="A542" s="42"/>
      <c r="B542" s="42"/>
      <c r="C542" s="42"/>
      <c r="D542" s="42"/>
      <c r="E542" s="42"/>
      <c r="F542" s="52" t="s">
        <v>269</v>
      </c>
      <c r="G542" s="53" t="e">
        <f>#REF!</f>
        <v>#REF!</v>
      </c>
      <c r="H542" s="131">
        <f>H338+H173</f>
        <v>965.8</v>
      </c>
      <c r="I542" s="131">
        <f>I338+I173</f>
        <v>639.46499999999992</v>
      </c>
      <c r="J542" s="131">
        <f>J338+J173</f>
        <v>153.09931014659384</v>
      </c>
    </row>
    <row r="543" spans="1:10" s="12" customFormat="1" ht="13.5" thickBot="1" x14ac:dyDescent="0.25">
      <c r="A543" s="42"/>
      <c r="B543" s="42"/>
      <c r="C543" s="42"/>
      <c r="D543" s="42"/>
      <c r="E543" s="75">
        <f>SUM(H544:H548)</f>
        <v>337212.23251</v>
      </c>
      <c r="F543" s="105" t="s">
        <v>32</v>
      </c>
      <c r="G543" s="76" t="e">
        <f>#REF!+G25+#REF!+#REF!+G342</f>
        <v>#REF!</v>
      </c>
      <c r="H543" s="131">
        <f>H25+H342+H467</f>
        <v>337212.23250999994</v>
      </c>
      <c r="I543" s="131">
        <f>I25+I342+I467</f>
        <v>218025.34032000002</v>
      </c>
      <c r="J543" s="131">
        <f>J25+J342+J467</f>
        <v>169.27531500895654</v>
      </c>
    </row>
    <row r="544" spans="1:10" s="12" customFormat="1" x14ac:dyDescent="0.2">
      <c r="A544" s="42"/>
      <c r="B544" s="42"/>
      <c r="C544" s="42"/>
      <c r="D544" s="42"/>
      <c r="E544" s="42"/>
      <c r="F544" s="73" t="s">
        <v>270</v>
      </c>
      <c r="G544" s="74" t="e">
        <f>#REF!</f>
        <v>#REF!</v>
      </c>
      <c r="H544" s="131">
        <f>H343+H26</f>
        <v>58076.992949999993</v>
      </c>
      <c r="I544" s="131">
        <f>I343+I26</f>
        <v>25469.272870000001</v>
      </c>
      <c r="J544" s="131">
        <f>J343+J26</f>
        <v>111.3238880863027</v>
      </c>
    </row>
    <row r="545" spans="1:10" s="12" customFormat="1" x14ac:dyDescent="0.2">
      <c r="A545" s="42"/>
      <c r="B545" s="42"/>
      <c r="C545" s="42"/>
      <c r="D545" s="42"/>
      <c r="E545" s="42"/>
      <c r="F545" s="52" t="s">
        <v>271</v>
      </c>
      <c r="G545" s="57" t="e">
        <f>G37+#REF!</f>
        <v>#REF!</v>
      </c>
      <c r="H545" s="131">
        <f>H353+H37</f>
        <v>265284.68955999997</v>
      </c>
      <c r="I545" s="131">
        <f>I353+I37</f>
        <v>182943.11099000002</v>
      </c>
      <c r="J545" s="131">
        <f>J353+J37</f>
        <v>123.861710346801</v>
      </c>
    </row>
    <row r="546" spans="1:10" s="12" customFormat="1" x14ac:dyDescent="0.2">
      <c r="A546" s="42"/>
      <c r="B546" s="42"/>
      <c r="C546" s="42"/>
      <c r="D546" s="42"/>
      <c r="E546" s="42"/>
      <c r="F546" s="52" t="s">
        <v>272</v>
      </c>
      <c r="G546" s="77" t="e">
        <f>#REF!+G84+#REF!+#REF!+#REF!</f>
        <v>#REF!</v>
      </c>
      <c r="H546" s="131">
        <f>H84</f>
        <v>600</v>
      </c>
      <c r="I546" s="131">
        <f>I84</f>
        <v>582.61652000000004</v>
      </c>
      <c r="J546" s="131">
        <f>J84</f>
        <v>97.102753333333339</v>
      </c>
    </row>
    <row r="547" spans="1:10" s="12" customFormat="1" x14ac:dyDescent="0.2">
      <c r="A547" s="42"/>
      <c r="B547" s="42"/>
      <c r="C547" s="42"/>
      <c r="D547" s="42"/>
      <c r="E547" s="42"/>
      <c r="F547" s="52" t="s">
        <v>273</v>
      </c>
      <c r="G547" s="53" t="e">
        <f>G88+#REF!</f>
        <v>#REF!</v>
      </c>
      <c r="H547" s="131">
        <f>H468+H88+H384</f>
        <v>3737.15</v>
      </c>
      <c r="I547" s="131">
        <f>I468+I88+I384</f>
        <v>3503.93505</v>
      </c>
      <c r="J547" s="131">
        <f>J468+J88+J384</f>
        <v>253.35899715326144</v>
      </c>
    </row>
    <row r="548" spans="1:10" s="12" customFormat="1" ht="13.5" thickBot="1" x14ac:dyDescent="0.25">
      <c r="A548" s="42"/>
      <c r="B548" s="42"/>
      <c r="C548" s="42"/>
      <c r="D548" s="42"/>
      <c r="E548" s="42"/>
      <c r="F548" s="65" t="s">
        <v>274</v>
      </c>
      <c r="G548" s="66" t="e">
        <f>G97</f>
        <v>#REF!</v>
      </c>
      <c r="H548" s="131">
        <f>H97+H389</f>
        <v>9513.4</v>
      </c>
      <c r="I548" s="131">
        <f>I97+I389</f>
        <v>5526.4048899999998</v>
      </c>
      <c r="J548" s="131">
        <f>J97+J389</f>
        <v>61.793108772949893</v>
      </c>
    </row>
    <row r="549" spans="1:10" s="12" customFormat="1" ht="13.5" thickBot="1" x14ac:dyDescent="0.25">
      <c r="A549" s="42"/>
      <c r="B549" s="42"/>
      <c r="C549" s="42"/>
      <c r="D549" s="42"/>
      <c r="E549" s="78">
        <f>SUM(H550:H552)</f>
        <v>21577.510000000002</v>
      </c>
      <c r="F549" s="105" t="s">
        <v>215</v>
      </c>
      <c r="G549" s="71" t="e">
        <f>#REF!+G474</f>
        <v>#REF!</v>
      </c>
      <c r="H549" s="131">
        <f>H474+H393+H176</f>
        <v>21577.51</v>
      </c>
      <c r="I549" s="131">
        <f>I474+I393+I176</f>
        <v>14548.65648</v>
      </c>
      <c r="J549" s="131">
        <f>J474+J393+J176</f>
        <v>220.57739791801205</v>
      </c>
    </row>
    <row r="550" spans="1:10" s="12" customFormat="1" x14ac:dyDescent="0.2">
      <c r="A550" s="42"/>
      <c r="B550" s="42"/>
      <c r="C550" s="42"/>
      <c r="D550" s="42"/>
      <c r="E550" s="42"/>
      <c r="F550" s="73" t="s">
        <v>275</v>
      </c>
      <c r="G550" s="74" t="e">
        <f>G475</f>
        <v>#REF!</v>
      </c>
      <c r="H550" s="131">
        <f>H475+H177</f>
        <v>18475.34</v>
      </c>
      <c r="I550" s="131">
        <f>I475+I177</f>
        <v>12241.47</v>
      </c>
      <c r="J550" s="131">
        <f>J475+J177</f>
        <v>165.8406945322327</v>
      </c>
    </row>
    <row r="551" spans="1:10" s="12" customFormat="1" x14ac:dyDescent="0.2">
      <c r="A551" s="42"/>
      <c r="B551" s="42"/>
      <c r="C551" s="42"/>
      <c r="D551" s="42"/>
      <c r="E551" s="42"/>
      <c r="F551" s="52" t="s">
        <v>276</v>
      </c>
      <c r="G551" s="53" t="e">
        <f>#REF!</f>
        <v>#REF!</v>
      </c>
      <c r="H551" s="131">
        <f>H492+H394</f>
        <v>3102.17</v>
      </c>
      <c r="I551" s="131">
        <f>I492+I394</f>
        <v>2307.1864799999998</v>
      </c>
      <c r="J551" s="131">
        <f>J492+J394</f>
        <v>134.23485537197718</v>
      </c>
    </row>
    <row r="552" spans="1:10" s="12" customFormat="1" ht="13.5" thickBot="1" x14ac:dyDescent="0.25">
      <c r="A552" s="42"/>
      <c r="B552" s="42"/>
      <c r="C552" s="42"/>
      <c r="D552" s="42"/>
      <c r="E552" s="42"/>
      <c r="F552" s="65" t="s">
        <v>277</v>
      </c>
      <c r="G552" s="66" t="e">
        <f>#REF!+#REF!</f>
        <v>#REF!</v>
      </c>
      <c r="H552" s="131"/>
      <c r="I552" s="131"/>
      <c r="J552" s="131"/>
    </row>
    <row r="553" spans="1:10" s="12" customFormat="1" ht="13.5" thickBot="1" x14ac:dyDescent="0.25">
      <c r="A553" s="42"/>
      <c r="B553" s="42"/>
      <c r="C553" s="42"/>
      <c r="D553" s="42"/>
      <c r="E553" s="64">
        <f>H554</f>
        <v>550</v>
      </c>
      <c r="F553" s="105" t="s">
        <v>14</v>
      </c>
      <c r="G553" s="71" t="e">
        <f>#REF!+#REF!</f>
        <v>#REF!</v>
      </c>
      <c r="H553" s="131">
        <f t="shared" ref="H553:J554" si="210">H397</f>
        <v>550</v>
      </c>
      <c r="I553" s="131">
        <f t="shared" si="210"/>
        <v>330</v>
      </c>
      <c r="J553" s="131">
        <f t="shared" si="210"/>
        <v>60</v>
      </c>
    </row>
    <row r="554" spans="1:10" s="12" customFormat="1" x14ac:dyDescent="0.2">
      <c r="A554" s="42"/>
      <c r="B554" s="42"/>
      <c r="C554" s="42"/>
      <c r="D554" s="42"/>
      <c r="E554" s="42"/>
      <c r="F554" s="65" t="s">
        <v>278</v>
      </c>
      <c r="G554" s="66"/>
      <c r="H554" s="131">
        <f t="shared" si="210"/>
        <v>550</v>
      </c>
      <c r="I554" s="131">
        <f t="shared" si="210"/>
        <v>330</v>
      </c>
      <c r="J554" s="131">
        <f t="shared" si="210"/>
        <v>60</v>
      </c>
    </row>
    <row r="555" spans="1:10" s="12" customFormat="1" ht="13.5" thickBot="1" x14ac:dyDescent="0.25">
      <c r="A555" s="42"/>
      <c r="B555" s="42"/>
      <c r="C555" s="42"/>
      <c r="D555" s="42"/>
      <c r="E555" s="42"/>
      <c r="F555" s="65" t="s">
        <v>279</v>
      </c>
      <c r="G555" s="66" t="e">
        <f>#REF!</f>
        <v>#REF!</v>
      </c>
      <c r="H555" s="131"/>
      <c r="I555" s="131"/>
      <c r="J555" s="131"/>
    </row>
    <row r="556" spans="1:10" s="12" customFormat="1" ht="13.5" thickBot="1" x14ac:dyDescent="0.25">
      <c r="A556" s="42"/>
      <c r="B556" s="42"/>
      <c r="C556" s="42"/>
      <c r="D556" s="42"/>
      <c r="E556" s="64">
        <f>SUM(H557:H560)</f>
        <v>17423.355499999998</v>
      </c>
      <c r="F556" s="105" t="s">
        <v>15</v>
      </c>
      <c r="G556" s="71" t="e">
        <f>G109+#REF!+#REF!</f>
        <v>#REF!</v>
      </c>
      <c r="H556" s="131">
        <f>H502+H416+H109</f>
        <v>17423.355499999998</v>
      </c>
      <c r="I556" s="131">
        <f>I502+I416+I109</f>
        <v>5613.2539299999999</v>
      </c>
      <c r="J556" s="131">
        <f>J502+J416+J109</f>
        <v>172.47192047161195</v>
      </c>
    </row>
    <row r="557" spans="1:10" s="12" customFormat="1" x14ac:dyDescent="0.2">
      <c r="A557" s="42"/>
      <c r="B557" s="42"/>
      <c r="C557" s="42"/>
      <c r="D557" s="42"/>
      <c r="E557" s="42"/>
      <c r="F557" s="73" t="s">
        <v>280</v>
      </c>
      <c r="G557" s="74" t="e">
        <f>#REF!</f>
        <v>#REF!</v>
      </c>
      <c r="H557" s="131">
        <f>H417</f>
        <v>123</v>
      </c>
      <c r="I557" s="131">
        <f>I417</f>
        <v>122.99984000000001</v>
      </c>
      <c r="J557" s="131">
        <f>J417</f>
        <v>99.99986991869919</v>
      </c>
    </row>
    <row r="558" spans="1:10" s="12" customFormat="1" x14ac:dyDescent="0.2">
      <c r="A558" s="42"/>
      <c r="B558" s="42"/>
      <c r="C558" s="42"/>
      <c r="D558" s="42"/>
      <c r="E558" s="42"/>
      <c r="F558" s="52" t="s">
        <v>281</v>
      </c>
      <c r="G558" s="53" t="e">
        <f>#REF!+#REF!+#REF!</f>
        <v>#REF!</v>
      </c>
      <c r="H558" s="131">
        <f>H420</f>
        <v>3981.0590000000002</v>
      </c>
      <c r="I558" s="131">
        <f>I420</f>
        <v>2857.598</v>
      </c>
      <c r="J558" s="131">
        <f>J420</f>
        <v>71.779845513467649</v>
      </c>
    </row>
    <row r="559" spans="1:10" s="12" customFormat="1" x14ac:dyDescent="0.2">
      <c r="A559" s="42"/>
      <c r="B559" s="42"/>
      <c r="C559" s="42"/>
      <c r="D559" s="42"/>
      <c r="E559" s="42"/>
      <c r="F559" s="65" t="s">
        <v>282</v>
      </c>
      <c r="G559" s="66" t="e">
        <f>G110</f>
        <v>#REF!</v>
      </c>
      <c r="H559" s="131">
        <f>H110+H449</f>
        <v>13099.296499999999</v>
      </c>
      <c r="I559" s="131">
        <f>I110+I449</f>
        <v>2432.6560899999999</v>
      </c>
      <c r="J559" s="131">
        <f>J110+J449</f>
        <v>57.247450651686513</v>
      </c>
    </row>
    <row r="560" spans="1:10" s="12" customFormat="1" ht="13.5" thickBot="1" x14ac:dyDescent="0.25">
      <c r="A560" s="42"/>
      <c r="B560" s="42"/>
      <c r="C560" s="42"/>
      <c r="D560" s="42"/>
      <c r="E560" s="42"/>
      <c r="F560" s="65" t="s">
        <v>283</v>
      </c>
      <c r="G560" s="66" t="e">
        <f>#REF!</f>
        <v>#REF!</v>
      </c>
      <c r="H560" s="131">
        <f>H503+H452</f>
        <v>220</v>
      </c>
      <c r="I560" s="131">
        <f>I503+I452</f>
        <v>200</v>
      </c>
      <c r="J560" s="131">
        <f t="shared" ref="J560" si="211">J503+J452</f>
        <v>100</v>
      </c>
    </row>
    <row r="561" spans="1:10" s="12" customFormat="1" ht="13.5" thickBot="1" x14ac:dyDescent="0.25">
      <c r="A561" s="42"/>
      <c r="B561" s="42"/>
      <c r="C561" s="42"/>
      <c r="D561" s="42"/>
      <c r="E561" s="64">
        <f>H562</f>
        <v>1127.0439999999999</v>
      </c>
      <c r="F561" s="109">
        <v>11</v>
      </c>
      <c r="G561" s="71"/>
      <c r="H561" s="131">
        <f t="shared" ref="H561:J562" si="212">H507+H180</f>
        <v>1127.0439999999999</v>
      </c>
      <c r="I561" s="131">
        <f t="shared" si="212"/>
        <v>997.46100000000001</v>
      </c>
      <c r="J561" s="131">
        <f t="shared" si="212"/>
        <v>181.48412518348729</v>
      </c>
    </row>
    <row r="562" spans="1:10" s="12" customFormat="1" ht="13.5" thickBot="1" x14ac:dyDescent="0.25">
      <c r="A562" s="42"/>
      <c r="B562" s="42"/>
      <c r="C562" s="42"/>
      <c r="D562" s="42"/>
      <c r="E562" s="42"/>
      <c r="F562" s="70">
        <v>1101</v>
      </c>
      <c r="G562" s="70"/>
      <c r="H562" s="131">
        <f t="shared" si="212"/>
        <v>1127.0439999999999</v>
      </c>
      <c r="I562" s="131">
        <f t="shared" si="212"/>
        <v>997.46100000000001</v>
      </c>
      <c r="J562" s="131">
        <f t="shared" si="212"/>
        <v>181.48412518348729</v>
      </c>
    </row>
    <row r="563" spans="1:10" s="12" customFormat="1" ht="13.5" thickBot="1" x14ac:dyDescent="0.25">
      <c r="A563" s="42"/>
      <c r="B563" s="42"/>
      <c r="C563" s="42"/>
      <c r="D563" s="42"/>
      <c r="E563" s="64">
        <f>H564</f>
        <v>1293.3499999999999</v>
      </c>
      <c r="F563" s="110">
        <v>12</v>
      </c>
      <c r="G563" s="71"/>
      <c r="H563" s="131">
        <f t="shared" ref="H563:J564" si="213">H455</f>
        <v>1293.3499999999999</v>
      </c>
      <c r="I563" s="131">
        <f t="shared" si="213"/>
        <v>866.72500000000002</v>
      </c>
      <c r="J563" s="131">
        <f t="shared" si="213"/>
        <v>67.013956005721582</v>
      </c>
    </row>
    <row r="564" spans="1:10" s="12" customFormat="1" ht="13.5" thickBot="1" x14ac:dyDescent="0.25">
      <c r="A564" s="42"/>
      <c r="B564" s="42"/>
      <c r="C564" s="42"/>
      <c r="D564" s="42"/>
      <c r="E564" s="42"/>
      <c r="F564" s="53">
        <v>1202</v>
      </c>
      <c r="G564" s="53"/>
      <c r="H564" s="131">
        <f t="shared" si="213"/>
        <v>1293.3499999999999</v>
      </c>
      <c r="I564" s="131">
        <f t="shared" si="213"/>
        <v>866.72500000000002</v>
      </c>
      <c r="J564" s="131">
        <f t="shared" si="213"/>
        <v>67.013956005721582</v>
      </c>
    </row>
    <row r="565" spans="1:10" s="12" customFormat="1" ht="13.5" thickBot="1" x14ac:dyDescent="0.25">
      <c r="A565" s="42"/>
      <c r="B565" s="42"/>
      <c r="C565" s="42"/>
      <c r="D565" s="42"/>
      <c r="E565" s="64">
        <f>H566</f>
        <v>200</v>
      </c>
      <c r="F565" s="110">
        <v>13</v>
      </c>
      <c r="G565" s="71"/>
      <c r="H565" s="131">
        <f t="shared" ref="H565:J566" si="214">H144</f>
        <v>200</v>
      </c>
      <c r="I565" s="131">
        <f t="shared" si="214"/>
        <v>6.0445500000000001</v>
      </c>
      <c r="J565" s="131">
        <f t="shared" si="214"/>
        <v>3.022275</v>
      </c>
    </row>
    <row r="566" spans="1:10" s="12" customFormat="1" ht="13.5" thickBot="1" x14ac:dyDescent="0.25">
      <c r="A566" s="42"/>
      <c r="B566" s="42"/>
      <c r="C566" s="42"/>
      <c r="D566" s="42"/>
      <c r="E566" s="42"/>
      <c r="F566" s="74">
        <v>1301</v>
      </c>
      <c r="G566" s="74"/>
      <c r="H566" s="131">
        <f t="shared" si="214"/>
        <v>200</v>
      </c>
      <c r="I566" s="131">
        <f t="shared" si="214"/>
        <v>6.0445500000000001</v>
      </c>
      <c r="J566" s="131">
        <f t="shared" si="214"/>
        <v>3.022275</v>
      </c>
    </row>
    <row r="567" spans="1:10" s="12" customFormat="1" ht="13.5" thickBot="1" x14ac:dyDescent="0.25">
      <c r="A567" s="42"/>
      <c r="B567" s="42"/>
      <c r="C567" s="42"/>
      <c r="D567" s="42"/>
      <c r="E567" s="64">
        <f>SUM(H568:H570)</f>
        <v>35134.93</v>
      </c>
      <c r="F567" s="110">
        <v>14</v>
      </c>
      <c r="G567" s="71"/>
      <c r="H567" s="131">
        <f t="shared" ref="H567:J568" si="215">H184</f>
        <v>35134.93</v>
      </c>
      <c r="I567" s="131">
        <f t="shared" si="215"/>
        <v>26046.925999999999</v>
      </c>
      <c r="J567" s="131">
        <f t="shared" si="215"/>
        <v>74.133991443842348</v>
      </c>
    </row>
    <row r="568" spans="1:10" s="12" customFormat="1" x14ac:dyDescent="0.2">
      <c r="A568" s="42"/>
      <c r="B568" s="42"/>
      <c r="C568" s="42"/>
      <c r="D568" s="42"/>
      <c r="E568" s="42"/>
      <c r="F568" s="74">
        <v>1401</v>
      </c>
      <c r="G568" s="74"/>
      <c r="H568" s="131">
        <f t="shared" si="215"/>
        <v>30166.12</v>
      </c>
      <c r="I568" s="131">
        <f t="shared" si="215"/>
        <v>21877.925999999999</v>
      </c>
      <c r="J568" s="131">
        <f t="shared" si="215"/>
        <v>72.524825864247717</v>
      </c>
    </row>
    <row r="569" spans="1:10" s="12" customFormat="1" x14ac:dyDescent="0.2">
      <c r="A569" s="42"/>
      <c r="B569" s="42"/>
      <c r="C569" s="42"/>
      <c r="D569" s="42"/>
      <c r="E569" s="42"/>
      <c r="F569" s="53">
        <v>1402</v>
      </c>
      <c r="G569" s="53"/>
      <c r="H569" s="131"/>
      <c r="I569" s="131"/>
      <c r="J569" s="131"/>
    </row>
    <row r="570" spans="1:10" s="12" customFormat="1" x14ac:dyDescent="0.2">
      <c r="A570" s="42"/>
      <c r="B570" s="42"/>
      <c r="C570" s="42"/>
      <c r="D570" s="42"/>
      <c r="E570" s="42"/>
      <c r="F570" s="66">
        <v>1403</v>
      </c>
      <c r="G570" s="66"/>
      <c r="H570" s="131">
        <f>H193</f>
        <v>4968.8100000000004</v>
      </c>
      <c r="I570" s="131">
        <f>I193</f>
        <v>4169</v>
      </c>
      <c r="J570" s="131">
        <f>J193</f>
        <v>83.903389342719876</v>
      </c>
    </row>
    <row r="571" spans="1:10" s="12" customFormat="1" x14ac:dyDescent="0.2">
      <c r="A571" s="42"/>
      <c r="B571" s="42"/>
      <c r="C571" s="42"/>
      <c r="D571" s="42"/>
      <c r="E571" s="64">
        <f>H571</f>
        <v>0</v>
      </c>
      <c r="F571" s="53">
        <v>9999</v>
      </c>
      <c r="G571" s="53"/>
      <c r="H571" s="131"/>
      <c r="I571" s="131"/>
      <c r="J571" s="131"/>
    </row>
    <row r="572" spans="1:10" s="12" customFormat="1" ht="13.5" thickBot="1" x14ac:dyDescent="0.25">
      <c r="A572" s="42"/>
      <c r="B572" s="42"/>
      <c r="C572" s="42"/>
      <c r="D572" s="42"/>
      <c r="E572" s="68">
        <f>SUM(E519:E571)</f>
        <v>464080.49101</v>
      </c>
      <c r="F572" s="79" t="s">
        <v>284</v>
      </c>
      <c r="G572" s="80" t="e">
        <f>G519+G532+G535+G539+G543+G549+G553+G556+#REF!</f>
        <v>#REF!</v>
      </c>
      <c r="H572" s="131">
        <f>H519+H530+H532+H535+H539++H543+H549+H553+H556++H561++H563+H565+H567+H571</f>
        <v>464080.49100999988</v>
      </c>
      <c r="I572" s="131">
        <f>I519+I530+I532+I535+I539++I543+I549+I553+I556++I561++I563+I565+I567+I571</f>
        <v>302232.06600999995</v>
      </c>
      <c r="J572" s="131">
        <f t="shared" ref="J572" si="216">J519+J530+J532+J535+J539++J543+J549+J553+J556++J561++J563+J565+J567+J571</f>
        <v>1734.0934958726468</v>
      </c>
    </row>
    <row r="573" spans="1:10" s="12" customFormat="1" ht="13.5" thickBot="1" x14ac:dyDescent="0.25">
      <c r="A573" s="42"/>
      <c r="B573" s="42"/>
      <c r="C573" s="42"/>
      <c r="D573" s="42"/>
      <c r="E573" s="42"/>
      <c r="F573" s="81"/>
      <c r="G573" s="42"/>
      <c r="H573" s="118">
        <f>H513-H572</f>
        <v>0</v>
      </c>
      <c r="I573" s="118">
        <f>I513-I572</f>
        <v>0</v>
      </c>
      <c r="J573" s="118">
        <f>J513-J572</f>
        <v>-1668.9685721008593</v>
      </c>
    </row>
    <row r="574" spans="1:10" s="12" customFormat="1" x14ac:dyDescent="0.2">
      <c r="A574" s="42"/>
      <c r="B574" s="42"/>
      <c r="C574" s="42"/>
      <c r="D574" s="42"/>
      <c r="E574" s="42"/>
      <c r="F574" s="81"/>
      <c r="G574" s="42"/>
      <c r="H574" s="131"/>
      <c r="I574" s="131"/>
      <c r="J574" s="117"/>
    </row>
    <row r="575" spans="1:10" s="12" customFormat="1" x14ac:dyDescent="0.2">
      <c r="A575" s="42"/>
      <c r="B575" s="42"/>
      <c r="C575" s="42"/>
      <c r="D575" s="42"/>
      <c r="E575" s="42"/>
      <c r="F575" s="81"/>
      <c r="G575" s="42"/>
      <c r="H575" s="136">
        <f>H513-H572</f>
        <v>0</v>
      </c>
      <c r="I575" s="136"/>
      <c r="J575" s="136">
        <f>J572-J574</f>
        <v>1734.0934958726468</v>
      </c>
    </row>
    <row r="576" spans="1:10" s="12" customFormat="1" x14ac:dyDescent="0.2">
      <c r="A576" s="42"/>
      <c r="B576" s="42"/>
      <c r="C576" s="42"/>
      <c r="D576" s="42"/>
      <c r="E576" s="42"/>
      <c r="F576" s="81"/>
      <c r="G576" s="42"/>
      <c r="H576" s="116"/>
      <c r="I576" s="116"/>
      <c r="J576" s="116"/>
    </row>
    <row r="577" spans="1:10" s="12" customFormat="1" x14ac:dyDescent="0.2">
      <c r="A577" s="42"/>
      <c r="B577" s="1"/>
      <c r="C577" s="1"/>
      <c r="D577" s="1"/>
      <c r="E577" s="1"/>
      <c r="F577" s="1"/>
      <c r="G577" s="1"/>
      <c r="H577" s="111"/>
      <c r="I577" s="111"/>
      <c r="J577" s="111"/>
    </row>
    <row r="578" spans="1:10" s="12" customFormat="1" x14ac:dyDescent="0.2">
      <c r="A578" s="42"/>
      <c r="B578" s="1"/>
      <c r="C578" s="1"/>
      <c r="D578" s="1"/>
      <c r="E578" s="1"/>
      <c r="F578" s="1"/>
      <c r="G578" s="1"/>
      <c r="H578" s="111"/>
      <c r="I578" s="111"/>
      <c r="J578" s="111"/>
    </row>
    <row r="579" spans="1:10" s="12" customFormat="1" x14ac:dyDescent="0.2">
      <c r="A579" s="42"/>
      <c r="B579" s="1"/>
      <c r="C579" s="1"/>
      <c r="D579" s="1"/>
      <c r="E579" s="1"/>
      <c r="F579" s="1"/>
      <c r="G579" s="1"/>
      <c r="H579" s="111"/>
      <c r="I579" s="111"/>
      <c r="J579" s="111"/>
    </row>
    <row r="580" spans="1:10" s="12" customFormat="1" x14ac:dyDescent="0.2">
      <c r="A580" s="42"/>
      <c r="B580" s="1"/>
      <c r="C580" s="1"/>
      <c r="D580" s="1"/>
      <c r="E580" s="1"/>
      <c r="F580" s="1"/>
      <c r="G580" s="1"/>
      <c r="H580" s="111"/>
      <c r="I580" s="111"/>
      <c r="J580" s="111"/>
    </row>
    <row r="581" spans="1:10" s="12" customFormat="1" x14ac:dyDescent="0.2">
      <c r="A581" s="42"/>
      <c r="B581" s="1"/>
      <c r="C581" s="1"/>
      <c r="D581" s="1"/>
      <c r="E581" s="1"/>
      <c r="F581" s="1"/>
      <c r="G581" s="1"/>
      <c r="H581" s="111"/>
      <c r="I581" s="111"/>
      <c r="J581" s="111"/>
    </row>
    <row r="582" spans="1:10" s="12" customFormat="1" x14ac:dyDescent="0.2">
      <c r="A582" s="42"/>
      <c r="B582" s="1"/>
      <c r="C582" s="1"/>
      <c r="D582" s="1"/>
      <c r="E582" s="1"/>
      <c r="F582" s="1"/>
      <c r="G582" s="1"/>
      <c r="H582" s="111"/>
      <c r="I582" s="111"/>
      <c r="J582" s="111"/>
    </row>
    <row r="583" spans="1:10" s="12" customFormat="1" x14ac:dyDescent="0.2">
      <c r="A583" s="42"/>
      <c r="B583" s="1"/>
      <c r="C583" s="1"/>
      <c r="D583" s="1"/>
      <c r="E583" s="1"/>
      <c r="F583" s="1"/>
      <c r="G583" s="1"/>
      <c r="H583" s="111"/>
      <c r="I583" s="111"/>
      <c r="J583" s="111"/>
    </row>
    <row r="584" spans="1:10" s="12" customFormat="1" x14ac:dyDescent="0.2">
      <c r="A584" s="42"/>
      <c r="B584" s="1"/>
      <c r="C584" s="1"/>
      <c r="D584" s="1"/>
      <c r="E584" s="1"/>
      <c r="F584" s="1"/>
      <c r="G584" s="1"/>
      <c r="H584" s="111"/>
      <c r="I584" s="111"/>
      <c r="J584" s="111"/>
    </row>
    <row r="585" spans="1:10" s="12" customFormat="1" x14ac:dyDescent="0.2">
      <c r="A585" s="42"/>
      <c r="B585" s="1"/>
      <c r="C585" s="1"/>
      <c r="D585" s="1"/>
      <c r="E585" s="1"/>
      <c r="F585" s="1"/>
      <c r="G585" s="1"/>
      <c r="H585" s="111"/>
      <c r="I585" s="111"/>
      <c r="J585" s="111"/>
    </row>
    <row r="586" spans="1:10" s="12" customFormat="1" x14ac:dyDescent="0.2">
      <c r="A586" s="42"/>
      <c r="B586" s="1"/>
      <c r="C586" s="1"/>
      <c r="D586" s="1"/>
      <c r="E586" s="1"/>
      <c r="F586" s="1"/>
      <c r="G586" s="1"/>
      <c r="H586" s="111"/>
      <c r="I586" s="111"/>
      <c r="J586" s="111"/>
    </row>
    <row r="587" spans="1:10" s="12" customFormat="1" x14ac:dyDescent="0.2">
      <c r="A587" s="42"/>
      <c r="B587" s="1"/>
      <c r="C587" s="1"/>
      <c r="D587" s="1"/>
      <c r="E587" s="1"/>
      <c r="F587" s="1"/>
      <c r="G587" s="1"/>
      <c r="H587" s="111"/>
      <c r="I587" s="111"/>
      <c r="J587" s="111"/>
    </row>
    <row r="588" spans="1:10" s="12" customFormat="1" x14ac:dyDescent="0.2">
      <c r="A588" s="42"/>
      <c r="B588" s="1"/>
      <c r="C588" s="1"/>
      <c r="D588" s="1"/>
      <c r="E588" s="1"/>
      <c r="F588" s="1"/>
      <c r="G588" s="1"/>
      <c r="H588" s="111"/>
      <c r="I588" s="111"/>
      <c r="J588" s="111"/>
    </row>
    <row r="589" spans="1:10" s="12" customFormat="1" x14ac:dyDescent="0.2">
      <c r="A589" s="42"/>
      <c r="B589" s="1"/>
      <c r="C589" s="1"/>
      <c r="D589" s="1"/>
      <c r="E589" s="1"/>
      <c r="F589" s="1"/>
      <c r="G589" s="1"/>
      <c r="H589" s="111"/>
      <c r="I589" s="111"/>
      <c r="J589" s="111"/>
    </row>
    <row r="590" spans="1:10" s="12" customFormat="1" x14ac:dyDescent="0.2">
      <c r="A590" s="42"/>
      <c r="B590" s="1"/>
      <c r="C590" s="1"/>
      <c r="D590" s="1"/>
      <c r="E590" s="1"/>
      <c r="F590" s="1"/>
      <c r="G590" s="1"/>
      <c r="H590" s="111"/>
      <c r="I590" s="111"/>
      <c r="J590" s="111"/>
    </row>
    <row r="591" spans="1:10" s="12" customFormat="1" x14ac:dyDescent="0.2">
      <c r="A591" s="42"/>
      <c r="B591" s="1"/>
      <c r="C591" s="1"/>
      <c r="D591" s="1"/>
      <c r="E591" s="1"/>
      <c r="F591" s="1"/>
      <c r="G591" s="1"/>
      <c r="H591" s="111"/>
      <c r="I591" s="111"/>
      <c r="J591" s="111"/>
    </row>
    <row r="592" spans="1:10" s="12" customFormat="1" x14ac:dyDescent="0.2">
      <c r="A592" s="42"/>
      <c r="B592" s="1"/>
      <c r="C592" s="1"/>
      <c r="D592" s="1"/>
      <c r="E592" s="1"/>
      <c r="F592" s="1"/>
      <c r="G592" s="1"/>
      <c r="H592" s="111"/>
      <c r="I592" s="111"/>
      <c r="J592" s="111"/>
    </row>
    <row r="593" spans="1:10" s="12" customFormat="1" x14ac:dyDescent="0.2">
      <c r="A593" s="42"/>
      <c r="B593" s="1"/>
      <c r="C593" s="1"/>
      <c r="D593" s="1"/>
      <c r="E593" s="1"/>
      <c r="F593" s="1"/>
      <c r="G593" s="1"/>
      <c r="H593" s="111"/>
      <c r="I593" s="111"/>
      <c r="J593" s="111"/>
    </row>
    <row r="594" spans="1:10" s="12" customFormat="1" x14ac:dyDescent="0.2">
      <c r="A594" s="42"/>
      <c r="B594" s="1"/>
      <c r="C594" s="1"/>
      <c r="D594" s="1"/>
      <c r="E594" s="1"/>
      <c r="F594" s="1"/>
      <c r="G594" s="1"/>
      <c r="H594" s="111"/>
      <c r="I594" s="111"/>
      <c r="J594" s="111"/>
    </row>
    <row r="595" spans="1:10" s="12" customFormat="1" x14ac:dyDescent="0.2">
      <c r="A595" s="42"/>
      <c r="B595" s="1"/>
      <c r="C595" s="1"/>
      <c r="D595" s="1"/>
      <c r="E595" s="1"/>
      <c r="F595" s="1"/>
      <c r="G595" s="1"/>
      <c r="H595" s="111"/>
      <c r="I595" s="111"/>
      <c r="J595" s="111"/>
    </row>
    <row r="596" spans="1:10" s="12" customFormat="1" x14ac:dyDescent="0.2">
      <c r="A596" s="42"/>
      <c r="B596" s="1"/>
      <c r="C596" s="1"/>
      <c r="D596" s="1"/>
      <c r="E596" s="1"/>
      <c r="F596" s="1"/>
      <c r="G596" s="1"/>
      <c r="H596" s="111"/>
      <c r="I596" s="111"/>
      <c r="J596" s="111"/>
    </row>
    <row r="597" spans="1:10" s="12" customFormat="1" x14ac:dyDescent="0.2">
      <c r="A597" s="42"/>
      <c r="B597" s="1"/>
      <c r="C597" s="1"/>
      <c r="D597" s="1"/>
      <c r="E597" s="1"/>
      <c r="F597" s="1"/>
      <c r="G597" s="1"/>
      <c r="H597" s="111"/>
      <c r="I597" s="111"/>
      <c r="J597" s="111"/>
    </row>
    <row r="598" spans="1:10" s="12" customFormat="1" x14ac:dyDescent="0.2">
      <c r="A598" s="42"/>
      <c r="B598" s="1"/>
      <c r="C598" s="1"/>
      <c r="D598" s="1"/>
      <c r="E598" s="1"/>
      <c r="F598" s="1"/>
      <c r="G598" s="1"/>
      <c r="H598" s="111"/>
      <c r="I598" s="111"/>
      <c r="J598" s="111"/>
    </row>
    <row r="599" spans="1:10" s="12" customFormat="1" x14ac:dyDescent="0.2">
      <c r="A599" s="42"/>
      <c r="B599" s="1"/>
      <c r="C599" s="1"/>
      <c r="D599" s="1"/>
      <c r="E599" s="1"/>
      <c r="F599" s="1"/>
      <c r="G599" s="1"/>
      <c r="H599" s="111"/>
      <c r="I599" s="111"/>
      <c r="J599" s="111"/>
    </row>
    <row r="600" spans="1:10" s="12" customFormat="1" x14ac:dyDescent="0.2">
      <c r="A600" s="42"/>
      <c r="B600" s="1"/>
      <c r="C600" s="1"/>
      <c r="D600" s="1"/>
      <c r="E600" s="1"/>
      <c r="F600" s="1"/>
      <c r="G600" s="1"/>
      <c r="H600" s="111"/>
      <c r="I600" s="111"/>
      <c r="J600" s="111"/>
    </row>
    <row r="601" spans="1:10" s="12" customFormat="1" x14ac:dyDescent="0.2">
      <c r="A601" s="42"/>
      <c r="B601" s="1"/>
      <c r="C601" s="1"/>
      <c r="D601" s="1"/>
      <c r="E601" s="1"/>
      <c r="F601" s="1"/>
      <c r="G601" s="1"/>
      <c r="H601" s="111"/>
      <c r="I601" s="111"/>
      <c r="J601" s="111"/>
    </row>
    <row r="602" spans="1:10" s="12" customFormat="1" x14ac:dyDescent="0.2">
      <c r="A602" s="42"/>
      <c r="B602" s="1"/>
      <c r="C602" s="1"/>
      <c r="D602" s="1"/>
      <c r="E602" s="1"/>
      <c r="F602" s="1"/>
      <c r="G602" s="1"/>
      <c r="H602" s="111"/>
      <c r="I602" s="111"/>
      <c r="J602" s="111"/>
    </row>
    <row r="603" spans="1:10" s="12" customFormat="1" x14ac:dyDescent="0.2">
      <c r="A603" s="42"/>
      <c r="B603" s="1"/>
      <c r="C603" s="1"/>
      <c r="D603" s="1"/>
      <c r="E603" s="1"/>
      <c r="F603" s="1"/>
      <c r="G603" s="1"/>
      <c r="H603" s="111"/>
      <c r="I603" s="111"/>
      <c r="J603" s="111"/>
    </row>
    <row r="604" spans="1:10" s="12" customFormat="1" x14ac:dyDescent="0.2">
      <c r="A604" s="42"/>
      <c r="B604" s="1"/>
      <c r="C604" s="1"/>
      <c r="D604" s="1"/>
      <c r="E604" s="1"/>
      <c r="F604" s="1"/>
      <c r="G604" s="1"/>
      <c r="H604" s="111"/>
      <c r="I604" s="111"/>
      <c r="J604" s="111"/>
    </row>
    <row r="605" spans="1:10" s="12" customFormat="1" x14ac:dyDescent="0.2">
      <c r="A605" s="42"/>
      <c r="B605" s="1"/>
      <c r="C605" s="1"/>
      <c r="D605" s="1"/>
      <c r="E605" s="1"/>
      <c r="F605" s="1"/>
      <c r="G605" s="1"/>
      <c r="H605" s="111"/>
      <c r="I605" s="111"/>
      <c r="J605" s="111"/>
    </row>
    <row r="606" spans="1:10" s="12" customFormat="1" x14ac:dyDescent="0.2">
      <c r="A606" s="42"/>
      <c r="B606" s="1"/>
      <c r="C606" s="1"/>
      <c r="D606" s="1"/>
      <c r="E606" s="1"/>
      <c r="F606" s="1"/>
      <c r="G606" s="1"/>
      <c r="H606" s="111"/>
      <c r="I606" s="111"/>
      <c r="J606" s="111"/>
    </row>
    <row r="607" spans="1:10" s="12" customFormat="1" x14ac:dyDescent="0.2">
      <c r="A607" s="42"/>
      <c r="B607" s="1"/>
      <c r="C607" s="1"/>
      <c r="D607" s="1"/>
      <c r="E607" s="1"/>
      <c r="F607" s="1"/>
      <c r="G607" s="1"/>
      <c r="H607" s="111"/>
      <c r="I607" s="111"/>
      <c r="J607" s="111"/>
    </row>
    <row r="608" spans="1:10" s="12" customFormat="1" x14ac:dyDescent="0.2">
      <c r="A608" s="42"/>
      <c r="B608" s="1"/>
      <c r="C608" s="1"/>
      <c r="D608" s="1"/>
      <c r="E608" s="1"/>
      <c r="F608" s="1"/>
      <c r="G608" s="1"/>
      <c r="H608" s="111"/>
      <c r="I608" s="111"/>
      <c r="J608" s="111"/>
    </row>
    <row r="609" spans="1:10" s="12" customFormat="1" x14ac:dyDescent="0.2">
      <c r="A609" s="42"/>
      <c r="B609" s="1"/>
      <c r="C609" s="1"/>
      <c r="D609" s="1"/>
      <c r="E609" s="1"/>
      <c r="F609" s="1"/>
      <c r="G609" s="1"/>
      <c r="H609" s="111"/>
      <c r="I609" s="111"/>
      <c r="J609" s="111"/>
    </row>
    <row r="610" spans="1:10" s="12" customFormat="1" x14ac:dyDescent="0.2">
      <c r="A610" s="42"/>
      <c r="B610" s="1"/>
      <c r="C610" s="1"/>
      <c r="D610" s="1"/>
      <c r="E610" s="1"/>
      <c r="F610" s="1"/>
      <c r="G610" s="1"/>
      <c r="H610" s="111"/>
      <c r="I610" s="111"/>
      <c r="J610" s="111"/>
    </row>
    <row r="611" spans="1:10" s="12" customFormat="1" x14ac:dyDescent="0.2">
      <c r="A611" s="42"/>
      <c r="B611" s="1"/>
      <c r="C611" s="1"/>
      <c r="D611" s="1"/>
      <c r="E611" s="1"/>
      <c r="F611" s="1"/>
      <c r="G611" s="1"/>
      <c r="H611" s="111"/>
      <c r="I611" s="111"/>
      <c r="J611" s="111"/>
    </row>
    <row r="612" spans="1:10" s="12" customFormat="1" x14ac:dyDescent="0.2">
      <c r="A612" s="42"/>
      <c r="B612" s="1"/>
      <c r="C612" s="1"/>
      <c r="D612" s="1"/>
      <c r="E612" s="1"/>
      <c r="F612" s="1"/>
      <c r="G612" s="1"/>
      <c r="H612" s="111"/>
      <c r="I612" s="111"/>
      <c r="J612" s="111"/>
    </row>
    <row r="613" spans="1:10" s="12" customFormat="1" x14ac:dyDescent="0.2">
      <c r="A613" s="42"/>
      <c r="B613" s="1"/>
      <c r="C613" s="1"/>
      <c r="D613" s="1"/>
      <c r="E613" s="1"/>
      <c r="F613" s="1"/>
      <c r="G613" s="1"/>
      <c r="H613" s="111"/>
      <c r="I613" s="111"/>
      <c r="J613" s="111"/>
    </row>
    <row r="614" spans="1:10" s="12" customFormat="1" x14ac:dyDescent="0.2">
      <c r="A614" s="42"/>
      <c r="B614" s="1"/>
      <c r="C614" s="1"/>
      <c r="D614" s="1"/>
      <c r="E614" s="1"/>
      <c r="F614" s="1"/>
      <c r="G614" s="1"/>
      <c r="H614" s="111"/>
      <c r="I614" s="111"/>
      <c r="J614" s="111"/>
    </row>
    <row r="615" spans="1:10" s="12" customFormat="1" x14ac:dyDescent="0.2">
      <c r="A615" s="42"/>
      <c r="B615" s="1"/>
      <c r="C615" s="1"/>
      <c r="D615" s="1"/>
      <c r="E615" s="1"/>
      <c r="F615" s="1"/>
      <c r="G615" s="1"/>
      <c r="H615" s="111"/>
      <c r="I615" s="111"/>
      <c r="J615" s="111"/>
    </row>
    <row r="616" spans="1:10" s="12" customFormat="1" x14ac:dyDescent="0.2">
      <c r="A616" s="42"/>
      <c r="B616" s="1"/>
      <c r="C616" s="1"/>
      <c r="D616" s="1"/>
      <c r="E616" s="1"/>
      <c r="F616" s="1"/>
      <c r="G616" s="1"/>
      <c r="H616" s="111"/>
      <c r="I616" s="111"/>
      <c r="J616" s="111"/>
    </row>
    <row r="617" spans="1:10" s="12" customFormat="1" x14ac:dyDescent="0.2">
      <c r="A617" s="42"/>
      <c r="B617" s="1"/>
      <c r="C617" s="1"/>
      <c r="D617" s="1"/>
      <c r="E617" s="1"/>
      <c r="F617" s="1"/>
      <c r="G617" s="1"/>
      <c r="H617" s="111"/>
      <c r="I617" s="111"/>
      <c r="J617" s="111"/>
    </row>
    <row r="618" spans="1:10" s="12" customFormat="1" x14ac:dyDescent="0.2">
      <c r="A618" s="42"/>
      <c r="B618" s="1"/>
      <c r="C618" s="1"/>
      <c r="D618" s="1"/>
      <c r="E618" s="1"/>
      <c r="F618" s="1"/>
      <c r="G618" s="1"/>
      <c r="H618" s="111"/>
      <c r="I618" s="111"/>
      <c r="J618" s="111"/>
    </row>
    <row r="619" spans="1:10" s="12" customFormat="1" x14ac:dyDescent="0.2">
      <c r="A619" s="42"/>
      <c r="B619" s="1"/>
      <c r="C619" s="1"/>
      <c r="D619" s="1"/>
      <c r="E619" s="1"/>
      <c r="F619" s="1"/>
      <c r="G619" s="1"/>
      <c r="H619" s="111"/>
      <c r="I619" s="111"/>
      <c r="J619" s="111"/>
    </row>
    <row r="620" spans="1:10" s="12" customFormat="1" x14ac:dyDescent="0.2">
      <c r="A620" s="42"/>
      <c r="B620" s="1"/>
      <c r="C620" s="1"/>
      <c r="D620" s="1"/>
      <c r="E620" s="1"/>
      <c r="F620" s="1"/>
      <c r="G620" s="1"/>
      <c r="H620" s="111"/>
      <c r="I620" s="111"/>
      <c r="J620" s="111"/>
    </row>
    <row r="621" spans="1:10" s="12" customFormat="1" x14ac:dyDescent="0.2">
      <c r="A621" s="42"/>
      <c r="B621" s="1"/>
      <c r="C621" s="1"/>
      <c r="D621" s="1"/>
      <c r="E621" s="1"/>
      <c r="F621" s="1"/>
      <c r="G621" s="1"/>
      <c r="H621" s="111"/>
      <c r="I621" s="111"/>
      <c r="J621" s="111"/>
    </row>
    <row r="622" spans="1:10" s="12" customFormat="1" x14ac:dyDescent="0.2">
      <c r="A622" s="42"/>
      <c r="B622" s="1"/>
      <c r="C622" s="1"/>
      <c r="D622" s="1"/>
      <c r="E622" s="1"/>
      <c r="F622" s="1"/>
      <c r="G622" s="1"/>
      <c r="H622" s="111"/>
      <c r="I622" s="111"/>
      <c r="J622" s="111"/>
    </row>
    <row r="623" spans="1:10" s="12" customFormat="1" x14ac:dyDescent="0.2">
      <c r="A623" s="42"/>
      <c r="B623" s="1"/>
      <c r="C623" s="1"/>
      <c r="D623" s="1"/>
      <c r="E623" s="1"/>
      <c r="F623" s="1"/>
      <c r="G623" s="1"/>
      <c r="H623" s="111"/>
      <c r="I623" s="111"/>
      <c r="J623" s="111"/>
    </row>
    <row r="624" spans="1:10" s="12" customFormat="1" x14ac:dyDescent="0.2">
      <c r="A624" s="42"/>
      <c r="B624" s="1"/>
      <c r="C624" s="1"/>
      <c r="D624" s="1"/>
      <c r="E624" s="1"/>
      <c r="F624" s="1"/>
      <c r="G624" s="1"/>
      <c r="H624" s="111"/>
      <c r="I624" s="111"/>
      <c r="J624" s="111"/>
    </row>
    <row r="625" spans="1:10" s="12" customFormat="1" x14ac:dyDescent="0.2">
      <c r="A625" s="42"/>
      <c r="B625" s="1"/>
      <c r="C625" s="1"/>
      <c r="D625" s="1"/>
      <c r="E625" s="1"/>
      <c r="F625" s="1"/>
      <c r="G625" s="1"/>
      <c r="H625" s="111"/>
      <c r="I625" s="111"/>
      <c r="J625" s="111"/>
    </row>
    <row r="626" spans="1:10" s="12" customFormat="1" x14ac:dyDescent="0.2">
      <c r="A626" s="42"/>
      <c r="B626" s="1"/>
      <c r="C626" s="1"/>
      <c r="D626" s="1"/>
      <c r="E626" s="1"/>
      <c r="F626" s="1"/>
      <c r="G626" s="1"/>
      <c r="H626" s="111"/>
      <c r="I626" s="111"/>
      <c r="J626" s="111"/>
    </row>
    <row r="627" spans="1:10" s="12" customFormat="1" x14ac:dyDescent="0.2">
      <c r="A627" s="42"/>
      <c r="B627" s="1"/>
      <c r="C627" s="1"/>
      <c r="D627" s="1"/>
      <c r="E627" s="1"/>
      <c r="F627" s="1"/>
      <c r="G627" s="1"/>
      <c r="H627" s="111"/>
      <c r="I627" s="111"/>
      <c r="J627" s="111"/>
    </row>
    <row r="628" spans="1:10" s="12" customFormat="1" x14ac:dyDescent="0.2">
      <c r="A628" s="42"/>
      <c r="B628" s="1"/>
      <c r="C628" s="1"/>
      <c r="D628" s="1"/>
      <c r="E628" s="1"/>
      <c r="F628" s="1"/>
      <c r="G628" s="1"/>
      <c r="H628" s="111"/>
      <c r="I628" s="111"/>
      <c r="J628" s="111"/>
    </row>
    <row r="629" spans="1:10" s="12" customFormat="1" x14ac:dyDescent="0.2">
      <c r="A629" s="42"/>
      <c r="B629" s="1"/>
      <c r="C629" s="1"/>
      <c r="D629" s="1"/>
      <c r="E629" s="1"/>
      <c r="F629" s="1"/>
      <c r="G629" s="1"/>
      <c r="H629" s="111"/>
      <c r="I629" s="111"/>
      <c r="J629" s="111"/>
    </row>
    <row r="630" spans="1:10" s="12" customFormat="1" x14ac:dyDescent="0.2">
      <c r="A630" s="42"/>
      <c r="B630" s="1"/>
      <c r="C630" s="1"/>
      <c r="D630" s="1"/>
      <c r="E630" s="1"/>
      <c r="F630" s="1"/>
      <c r="G630" s="1"/>
      <c r="H630" s="111"/>
      <c r="I630" s="111"/>
      <c r="J630" s="111"/>
    </row>
    <row r="631" spans="1:10" s="12" customFormat="1" x14ac:dyDescent="0.2">
      <c r="A631" s="42"/>
      <c r="B631" s="1"/>
      <c r="C631" s="1"/>
      <c r="D631" s="1"/>
      <c r="E631" s="1"/>
      <c r="F631" s="1"/>
      <c r="G631" s="1"/>
      <c r="H631" s="111"/>
      <c r="I631" s="111"/>
      <c r="J631" s="111"/>
    </row>
    <row r="632" spans="1:10" s="12" customFormat="1" x14ac:dyDescent="0.2">
      <c r="A632" s="42"/>
      <c r="B632" s="1"/>
      <c r="C632" s="1"/>
      <c r="D632" s="1"/>
      <c r="E632" s="1"/>
      <c r="F632" s="1"/>
      <c r="G632" s="1"/>
      <c r="H632" s="111"/>
      <c r="I632" s="111"/>
      <c r="J632" s="111"/>
    </row>
    <row r="633" spans="1:10" s="12" customFormat="1" x14ac:dyDescent="0.2">
      <c r="A633" s="42"/>
      <c r="B633" s="1"/>
      <c r="C633" s="1"/>
      <c r="D633" s="1"/>
      <c r="E633" s="1"/>
      <c r="F633" s="1"/>
      <c r="G633" s="1"/>
      <c r="H633" s="111"/>
      <c r="I633" s="111"/>
      <c r="J633" s="111"/>
    </row>
    <row r="634" spans="1:10" s="12" customFormat="1" x14ac:dyDescent="0.2">
      <c r="A634" s="42"/>
      <c r="B634" s="1"/>
      <c r="C634" s="1"/>
      <c r="D634" s="1"/>
      <c r="E634" s="1"/>
      <c r="F634" s="1"/>
      <c r="G634" s="1"/>
      <c r="H634" s="111"/>
      <c r="I634" s="111"/>
      <c r="J634" s="111"/>
    </row>
    <row r="635" spans="1:10" s="12" customFormat="1" x14ac:dyDescent="0.2">
      <c r="A635" s="42"/>
      <c r="B635" s="1"/>
      <c r="C635" s="1"/>
      <c r="D635" s="1"/>
      <c r="E635" s="1"/>
      <c r="F635" s="1"/>
      <c r="G635" s="1"/>
      <c r="H635" s="111"/>
      <c r="I635" s="111"/>
      <c r="J635" s="111"/>
    </row>
    <row r="636" spans="1:10" s="12" customFormat="1" x14ac:dyDescent="0.2">
      <c r="A636" s="42"/>
      <c r="B636" s="1"/>
      <c r="C636" s="1"/>
      <c r="D636" s="1"/>
      <c r="E636" s="1"/>
      <c r="F636" s="1"/>
      <c r="G636" s="1"/>
      <c r="H636" s="111"/>
      <c r="I636" s="111"/>
      <c r="J636" s="111"/>
    </row>
  </sheetData>
  <mergeCells count="11">
    <mergeCell ref="H2:J2"/>
    <mergeCell ref="A3:J3"/>
    <mergeCell ref="A517:F517"/>
    <mergeCell ref="A6:A8"/>
    <mergeCell ref="B6:F6"/>
    <mergeCell ref="G6:G8"/>
    <mergeCell ref="H6:H8"/>
    <mergeCell ref="I6:I8"/>
    <mergeCell ref="J6:J8"/>
    <mergeCell ref="A4:J4"/>
    <mergeCell ref="B7:F7"/>
  </mergeCells>
  <pageMargins left="0.98425196850393704" right="0" top="0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2 (2014)</vt:lpstr>
      <vt:lpstr>прил 3 2014 </vt:lpstr>
      <vt:lpstr>'Прил 2 (2014)'!Заголовки_для_печати</vt:lpstr>
      <vt:lpstr>'прил 3 2014 '!Заголовки_для_печати</vt:lpstr>
      <vt:lpstr>'Прил 2 (2014)'!Область_печати</vt:lpstr>
      <vt:lpstr>'прил 3 2014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finOtdeL</cp:lastModifiedBy>
  <cp:lastPrinted>2014-10-28T02:35:44Z</cp:lastPrinted>
  <dcterms:created xsi:type="dcterms:W3CDTF">2013-11-14T06:17:57Z</dcterms:created>
  <dcterms:modified xsi:type="dcterms:W3CDTF">2014-10-29T03:38:45Z</dcterms:modified>
</cp:coreProperties>
</file>