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<sst xmlns="http://schemas.openxmlformats.org/spreadsheetml/2006/main" count="63" uniqueCount="49">
  <si>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</si>
  <si>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</si>
  <si>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</si>
  <si>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</si>
  <si>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</si>
  <si>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</si>
  <si>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</si>
  <si>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</si>
  <si>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</si>
  <si>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</si>
  <si>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</si>
  <si>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</si>
  <si>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</si>
  <si>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</si>
  <si>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</si>
  <si>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</si>
  <si>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</si>
  <si>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</si>
  <si>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</si>
  <si>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</si>
  <si>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</si>
  <si>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</si>
  <si>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</si>
  <si>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</si>
  <si>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</si>
  <si>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</si>
  <si>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</si>
  <si>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</si>
  <si>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</si>
  <si>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</si>
  <si>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</si>
  <si>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</si>
  <si>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</si>
  <si>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</si>
  <si>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</si>
  <si>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</si>
  <si>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</si>
  <si>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</si>
  <si>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</si>
  <si>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</si>
  <si>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</si>
  <si>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</si>
  <si>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</si>
  <si>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</si>
  <si>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Фактическое поступление на 01.12.2022 г.</t>
  </si>
  <si>
    <t>Анализ поступления налоговых и неналоговых  доходов в бюджет МО "Онгудайский район" на 01.12. 2023 года</t>
  </si>
  <si>
    <t>Фактическое поступление на 01.12.2023 г.</t>
  </si>
  <si>
    <t>Отклонение фактического поступления по состоянию на 01.12.23 г. от фактического поступления на 01.12.22 г.,   (+,-)</t>
  </si>
  <si>
    <t>Годовой план на 01.12.2023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</si>
</sst>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49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 wrapText="1"/>
    </xf>
    <xf numFmtId="173" fontId="49" fillId="0" borderId="0" xfId="0" applyNumberFormat="1" applyFont="1" applyAlignment="1">
      <alignment horizontal="center" vertical="top"/>
    </xf>
    <xf numFmtId="173" fontId="50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1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Border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3" fontId="49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72" fontId="7" fillId="33" borderId="10" xfId="52" applyNumberFormat="1" applyFont="1" applyFill="1" applyBorder="1" applyAlignment="1">
      <alignment horizontal="center" vertical="center" wrapText="1"/>
      <protection/>
    </xf>
    <xf numFmtId="183" fontId="50" fillId="0" borderId="0" xfId="0" applyNumberFormat="1" applyFont="1" applyAlignment="1">
      <alignment horizontal="center" vertical="center" wrapText="1"/>
    </xf>
    <xf numFmtId="183" fontId="49" fillId="0" borderId="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0.57421875" style="6" customWidth="1"/>
    <col min="8" max="8" width="14.28125" style="35" customWidth="1"/>
    <col min="9" max="9" width="13.00390625" style="35" customWidth="1"/>
    <col min="10" max="10" width="12.14062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21" width="11.28125" style="6" bestFit="1" customWidth="1"/>
    <col min="22" max="16384" width="9.140625" style="6" customWidth="1"/>
  </cols>
  <sheetData>
    <row r="1" spans="1:18" s="5" customFormat="1" ht="15.75">
      <c r="A1" s="1" t="s">
        <v>45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42"/>
      <c r="B3" s="43" t="s">
        <v>48</v>
      </c>
      <c r="C3" s="43"/>
      <c r="D3" s="43"/>
      <c r="E3" s="44" t="s">
        <v>44</v>
      </c>
      <c r="F3" s="44"/>
      <c r="G3" s="44"/>
      <c r="H3" s="44" t="s">
        <v>46</v>
      </c>
      <c r="I3" s="44"/>
      <c r="J3" s="44"/>
      <c r="K3" s="44" t="s">
        <v>0</v>
      </c>
      <c r="L3" s="46"/>
      <c r="M3" s="46"/>
      <c r="N3" s="44" t="s">
        <v>47</v>
      </c>
      <c r="O3" s="46"/>
      <c r="P3" s="46"/>
      <c r="Q3" s="49" t="s">
        <v>1</v>
      </c>
      <c r="R3" s="50"/>
      <c r="S3" s="51"/>
    </row>
    <row r="4" spans="1:19" ht="40.5" customHeight="1">
      <c r="A4" s="42"/>
      <c r="B4" s="43" t="s">
        <v>2</v>
      </c>
      <c r="C4" s="43" t="s">
        <v>3</v>
      </c>
      <c r="D4" s="43" t="s">
        <v>4</v>
      </c>
      <c r="E4" s="43" t="s">
        <v>2</v>
      </c>
      <c r="F4" s="43" t="s">
        <v>3</v>
      </c>
      <c r="G4" s="43" t="s">
        <v>4</v>
      </c>
      <c r="H4" s="43" t="s">
        <v>2</v>
      </c>
      <c r="I4" s="43" t="s">
        <v>3</v>
      </c>
      <c r="J4" s="44" t="s">
        <v>4</v>
      </c>
      <c r="K4" s="43" t="s">
        <v>2</v>
      </c>
      <c r="L4" s="43" t="s">
        <v>3</v>
      </c>
      <c r="M4" s="44" t="s">
        <v>4</v>
      </c>
      <c r="N4" s="46"/>
      <c r="O4" s="46"/>
      <c r="P4" s="46"/>
      <c r="Q4" s="47" t="s">
        <v>2</v>
      </c>
      <c r="R4" s="47" t="s">
        <v>3</v>
      </c>
      <c r="S4" s="47" t="s">
        <v>4</v>
      </c>
    </row>
    <row r="5" spans="1:19" ht="12.75">
      <c r="A5" s="42"/>
      <c r="B5" s="45"/>
      <c r="C5" s="45"/>
      <c r="D5" s="45"/>
      <c r="E5" s="43"/>
      <c r="F5" s="43"/>
      <c r="G5" s="43"/>
      <c r="H5" s="43"/>
      <c r="I5" s="43"/>
      <c r="J5" s="44"/>
      <c r="K5" s="43"/>
      <c r="L5" s="43"/>
      <c r="M5" s="44"/>
      <c r="N5" s="2" t="s">
        <v>2</v>
      </c>
      <c r="O5" s="2" t="s">
        <v>3</v>
      </c>
      <c r="P5" s="2" t="s">
        <v>30</v>
      </c>
      <c r="Q5" s="48"/>
      <c r="R5" s="48"/>
      <c r="S5" s="48"/>
    </row>
    <row r="6" spans="1:19" ht="12.75">
      <c r="A6" s="9" t="s">
        <v>5</v>
      </c>
      <c r="B6" s="19">
        <f aca="true" t="shared" si="0" ref="B6:I6">B8+B25</f>
        <v>193569.3498</v>
      </c>
      <c r="C6" s="19">
        <f t="shared" si="0"/>
        <v>14334.402999999998</v>
      </c>
      <c r="D6" s="19">
        <f t="shared" si="0"/>
        <v>207903.7528</v>
      </c>
      <c r="E6" s="19">
        <f>E8+E25</f>
        <v>147979.89359999998</v>
      </c>
      <c r="F6" s="19">
        <f t="shared" si="0"/>
        <v>11118.1888</v>
      </c>
      <c r="G6" s="19">
        <f>G8+G25</f>
        <v>159098.08239999998</v>
      </c>
      <c r="H6" s="19">
        <f>H8+H25</f>
        <v>172921.07630000002</v>
      </c>
      <c r="I6" s="19">
        <f t="shared" si="0"/>
        <v>11784.990399999999</v>
      </c>
      <c r="J6" s="19">
        <f>J8+J25</f>
        <v>184706.0667</v>
      </c>
      <c r="K6" s="19">
        <f>H6/E6*100</f>
        <v>116.85444021700529</v>
      </c>
      <c r="L6" s="19">
        <f>I6/F6*100</f>
        <v>105.99739410793238</v>
      </c>
      <c r="M6" s="19">
        <f>J6/G6*100</f>
        <v>116.09572152831933</v>
      </c>
      <c r="N6" s="19">
        <f>H6-E6</f>
        <v>24941.182700000034</v>
      </c>
      <c r="O6" s="19">
        <f>I6-F6</f>
        <v>666.8015999999989</v>
      </c>
      <c r="P6" s="19">
        <f>J6-G6</f>
        <v>25607.98430000001</v>
      </c>
      <c r="Q6" s="19">
        <f aca="true" t="shared" si="1" ref="Q6:S10">H6/B6*100</f>
        <v>89.3328806852251</v>
      </c>
      <c r="R6" s="19">
        <f t="shared" si="1"/>
        <v>82.21472774275985</v>
      </c>
      <c r="S6" s="19">
        <f t="shared" si="1"/>
        <v>88.84210323884064</v>
      </c>
    </row>
    <row r="7" spans="1:19" ht="22.5">
      <c r="A7" s="10" t="s">
        <v>6</v>
      </c>
      <c r="B7" s="20">
        <f aca="true" t="shared" si="2" ref="B7:J7">B8+B26</f>
        <v>193569.3498</v>
      </c>
      <c r="C7" s="20">
        <f t="shared" si="2"/>
        <v>14334.402999999998</v>
      </c>
      <c r="D7" s="20">
        <f t="shared" si="2"/>
        <v>207903.7528</v>
      </c>
      <c r="E7" s="20">
        <f>E8+E26</f>
        <v>147996.2917</v>
      </c>
      <c r="F7" s="20">
        <f>F8+F26</f>
        <v>10964.6057</v>
      </c>
      <c r="G7" s="20">
        <f t="shared" si="2"/>
        <v>158960.8974</v>
      </c>
      <c r="H7" s="20">
        <f t="shared" si="2"/>
        <v>172188.5976</v>
      </c>
      <c r="I7" s="20">
        <f>I8+I26</f>
        <v>11750.6736</v>
      </c>
      <c r="J7" s="20">
        <f t="shared" si="2"/>
        <v>183939.2712</v>
      </c>
      <c r="K7" s="21">
        <f aca="true" t="shared" si="3" ref="K7:M41">H7/E7*100</f>
        <v>116.34656221592341</v>
      </c>
      <c r="L7" s="21">
        <f t="shared" si="3"/>
        <v>107.16913969829302</v>
      </c>
      <c r="M7" s="21">
        <f t="shared" si="3"/>
        <v>115.71353345920403</v>
      </c>
      <c r="N7" s="21">
        <f aca="true" t="shared" si="4" ref="N7:P41">H7-E7</f>
        <v>24192.305900000007</v>
      </c>
      <c r="O7" s="21">
        <f t="shared" si="4"/>
        <v>786.0679</v>
      </c>
      <c r="P7" s="21">
        <f t="shared" si="4"/>
        <v>24978.3738</v>
      </c>
      <c r="Q7" s="22">
        <f t="shared" si="1"/>
        <v>88.9544743410612</v>
      </c>
      <c r="R7" s="22">
        <f t="shared" si="1"/>
        <v>81.97532607392161</v>
      </c>
      <c r="S7" s="22">
        <f t="shared" si="1"/>
        <v>88.47328089211865</v>
      </c>
    </row>
    <row r="8" spans="1:19" s="5" customFormat="1" ht="12.75">
      <c r="A8" s="4" t="s">
        <v>7</v>
      </c>
      <c r="B8" s="23">
        <f aca="true" t="shared" si="5" ref="B8:J8">B9+B10+B11+B16+B20+B23+B24</f>
        <v>158457.7167</v>
      </c>
      <c r="C8" s="23">
        <f>C9+C10+C11+C16+C20+C23+C24</f>
        <v>13183.937999999998</v>
      </c>
      <c r="D8" s="30">
        <f t="shared" si="5"/>
        <v>171641.65469999998</v>
      </c>
      <c r="E8" s="39">
        <f>E9+E10+E11+E16+E20+E23+E24</f>
        <v>128468.48879999999</v>
      </c>
      <c r="F8" s="30">
        <f t="shared" si="5"/>
        <v>9823.2248</v>
      </c>
      <c r="G8" s="30">
        <f>G9+G10+G11+G16+G20+G23+G24</f>
        <v>138291.7136</v>
      </c>
      <c r="H8" s="30">
        <f t="shared" si="5"/>
        <v>146978.3579</v>
      </c>
      <c r="I8" s="30">
        <f t="shared" si="5"/>
        <v>10803.7835</v>
      </c>
      <c r="J8" s="23">
        <f t="shared" si="5"/>
        <v>157782.1414</v>
      </c>
      <c r="K8" s="23">
        <f t="shared" si="3"/>
        <v>114.40810059563806</v>
      </c>
      <c r="L8" s="23">
        <f t="shared" si="3"/>
        <v>109.98204479653157</v>
      </c>
      <c r="M8" s="23">
        <f t="shared" si="3"/>
        <v>114.09370619007211</v>
      </c>
      <c r="N8" s="23">
        <f t="shared" si="4"/>
        <v>18509.86910000001</v>
      </c>
      <c r="O8" s="23">
        <f t="shared" si="4"/>
        <v>980.5586999999996</v>
      </c>
      <c r="P8" s="23">
        <f t="shared" si="4"/>
        <v>19490.427800000005</v>
      </c>
      <c r="Q8" s="25">
        <f t="shared" si="1"/>
        <v>92.75556972606562</v>
      </c>
      <c r="R8" s="25">
        <f t="shared" si="1"/>
        <v>81.94655875960582</v>
      </c>
      <c r="S8" s="25">
        <f t="shared" si="1"/>
        <v>91.92532061973883</v>
      </c>
    </row>
    <row r="9" spans="1:19" ht="12.75">
      <c r="A9" s="3" t="s">
        <v>8</v>
      </c>
      <c r="B9" s="22">
        <v>77142</v>
      </c>
      <c r="C9" s="22">
        <v>2613.227</v>
      </c>
      <c r="D9" s="26">
        <f>B9+C9</f>
        <v>79755.227</v>
      </c>
      <c r="E9" s="22">
        <v>56123.4707</v>
      </c>
      <c r="F9" s="22">
        <v>2130.3666</v>
      </c>
      <c r="G9" s="26">
        <f>E9+F9</f>
        <v>58253.8373</v>
      </c>
      <c r="H9" s="22">
        <v>64868.7853</v>
      </c>
      <c r="I9" s="22">
        <v>2446.9736</v>
      </c>
      <c r="J9" s="26">
        <f>H9+I9</f>
        <v>67315.7589</v>
      </c>
      <c r="K9" s="21">
        <f t="shared" si="3"/>
        <v>115.58227688153293</v>
      </c>
      <c r="L9" s="21">
        <f t="shared" si="3"/>
        <v>114.86162053047583</v>
      </c>
      <c r="M9" s="21">
        <f t="shared" si="3"/>
        <v>115.55592218471762</v>
      </c>
      <c r="N9" s="21">
        <f t="shared" si="4"/>
        <v>8745.314600000005</v>
      </c>
      <c r="O9" s="21">
        <f t="shared" si="4"/>
        <v>316.60699999999997</v>
      </c>
      <c r="P9" s="21">
        <f t="shared" si="4"/>
        <v>9061.921600000001</v>
      </c>
      <c r="Q9" s="22">
        <f t="shared" si="1"/>
        <v>84.09010046407923</v>
      </c>
      <c r="R9" s="22">
        <f t="shared" si="1"/>
        <v>93.63800389327065</v>
      </c>
      <c r="S9" s="22">
        <f t="shared" si="1"/>
        <v>84.40294314503049</v>
      </c>
    </row>
    <row r="10" spans="1:19" ht="12.75">
      <c r="A10" s="3" t="s">
        <v>36</v>
      </c>
      <c r="B10" s="22">
        <v>17049.3523</v>
      </c>
      <c r="C10" s="22"/>
      <c r="D10" s="26">
        <f>B10+C10</f>
        <v>17049.3523</v>
      </c>
      <c r="E10" s="22">
        <v>14797.5806</v>
      </c>
      <c r="F10" s="22"/>
      <c r="G10" s="26">
        <f>E10+F10</f>
        <v>14797.5806</v>
      </c>
      <c r="H10" s="22">
        <v>16021.189</v>
      </c>
      <c r="I10" s="22"/>
      <c r="J10" s="26">
        <f>H10+I10</f>
        <v>16021.189</v>
      </c>
      <c r="K10" s="21">
        <f t="shared" si="3"/>
        <v>108.26897607842731</v>
      </c>
      <c r="L10" s="21" t="e">
        <f t="shared" si="3"/>
        <v>#DIV/0!</v>
      </c>
      <c r="M10" s="21">
        <f t="shared" si="3"/>
        <v>108.26897607842731</v>
      </c>
      <c r="N10" s="21">
        <f t="shared" si="4"/>
        <v>1223.608400000001</v>
      </c>
      <c r="O10" s="21">
        <f t="shared" si="4"/>
        <v>0</v>
      </c>
      <c r="P10" s="21">
        <f t="shared" si="4"/>
        <v>1223.608400000001</v>
      </c>
      <c r="Q10" s="22">
        <f t="shared" si="1"/>
        <v>93.9694876268115</v>
      </c>
      <c r="R10" s="22" t="e">
        <f t="shared" si="1"/>
        <v>#DIV/0!</v>
      </c>
      <c r="S10" s="22">
        <f t="shared" si="1"/>
        <v>93.9694876268115</v>
      </c>
    </row>
    <row r="11" spans="1:19" s="5" customFormat="1" ht="12.75">
      <c r="A11" s="12" t="s">
        <v>9</v>
      </c>
      <c r="B11" s="27">
        <f aca="true" t="shared" si="6" ref="B11:J11">B12+B13+B14+B15</f>
        <v>31450</v>
      </c>
      <c r="C11" s="27">
        <f t="shared" si="6"/>
        <v>704.24</v>
      </c>
      <c r="D11" s="27">
        <f t="shared" si="6"/>
        <v>32154.239999999998</v>
      </c>
      <c r="E11" s="27">
        <f>E12+E13+E14+E15</f>
        <v>28611.808699999998</v>
      </c>
      <c r="F11" s="27">
        <f t="shared" si="6"/>
        <v>574.6323</v>
      </c>
      <c r="G11" s="27">
        <f t="shared" si="6"/>
        <v>29186.440999999995</v>
      </c>
      <c r="H11" s="27">
        <f t="shared" si="6"/>
        <v>34232.834500000004</v>
      </c>
      <c r="I11" s="27">
        <f t="shared" si="6"/>
        <v>700.6137</v>
      </c>
      <c r="J11" s="27">
        <f t="shared" si="6"/>
        <v>34933.448200000006</v>
      </c>
      <c r="K11" s="28">
        <f t="shared" si="3"/>
        <v>119.64582476744998</v>
      </c>
      <c r="L11" s="28">
        <f t="shared" si="3"/>
        <v>121.92382850737769</v>
      </c>
      <c r="M11" s="28">
        <f t="shared" si="3"/>
        <v>119.69067485823301</v>
      </c>
      <c r="N11" s="28">
        <f t="shared" si="4"/>
        <v>5621.025800000007</v>
      </c>
      <c r="O11" s="28">
        <f t="shared" si="4"/>
        <v>125.98140000000001</v>
      </c>
      <c r="P11" s="28">
        <f t="shared" si="4"/>
        <v>5747.007200000011</v>
      </c>
      <c r="Q11" s="29">
        <f>H11/B11*100</f>
        <v>108.84844038155805</v>
      </c>
      <c r="R11" s="29">
        <f>I11/C11*100</f>
        <v>99.4850761104169</v>
      </c>
      <c r="S11" s="29">
        <f>J11/D11*100</f>
        <v>108.64336460759144</v>
      </c>
    </row>
    <row r="12" spans="1:21" ht="23.25" customHeight="1">
      <c r="A12" s="3" t="s">
        <v>10</v>
      </c>
      <c r="B12" s="22">
        <v>28000</v>
      </c>
      <c r="C12" s="22">
        <v>0</v>
      </c>
      <c r="D12" s="26">
        <f>B12+C12</f>
        <v>28000</v>
      </c>
      <c r="E12" s="22">
        <v>26050.0457</v>
      </c>
      <c r="F12" s="22"/>
      <c r="G12" s="26">
        <f>E12+F12</f>
        <v>26050.0457</v>
      </c>
      <c r="H12" s="22">
        <v>30984.2563</v>
      </c>
      <c r="I12" s="22"/>
      <c r="J12" s="26">
        <f>H12+I12</f>
        <v>30984.2563</v>
      </c>
      <c r="K12" s="21">
        <f t="shared" si="3"/>
        <v>118.94127425657454</v>
      </c>
      <c r="L12" s="21" t="e">
        <f t="shared" si="3"/>
        <v>#DIV/0!</v>
      </c>
      <c r="M12" s="21">
        <f t="shared" si="3"/>
        <v>118.94127425657454</v>
      </c>
      <c r="N12" s="21">
        <f t="shared" si="4"/>
        <v>4934.210600000002</v>
      </c>
      <c r="O12" s="21">
        <f t="shared" si="4"/>
        <v>0</v>
      </c>
      <c r="P12" s="21">
        <f t="shared" si="4"/>
        <v>4934.210600000002</v>
      </c>
      <c r="Q12" s="22">
        <f>H12/B12*100</f>
        <v>110.65805821428572</v>
      </c>
      <c r="R12" s="22">
        <v>0</v>
      </c>
      <c r="S12" s="22">
        <f aca="true" t="shared" si="7" ref="S12:S18">J12/D12*100</f>
        <v>110.65805821428572</v>
      </c>
      <c r="U12" s="40"/>
    </row>
    <row r="13" spans="1:21" ht="22.5">
      <c r="A13" s="3" t="s">
        <v>11</v>
      </c>
      <c r="B13" s="22"/>
      <c r="C13" s="22"/>
      <c r="D13" s="26">
        <f>B13+C13</f>
        <v>0</v>
      </c>
      <c r="E13" s="22">
        <v>-156.2684</v>
      </c>
      <c r="F13" s="22"/>
      <c r="G13" s="26">
        <f>E13+F13</f>
        <v>-156.2684</v>
      </c>
      <c r="H13" s="22">
        <v>-3.085</v>
      </c>
      <c r="I13" s="22"/>
      <c r="J13" s="26">
        <f>H13+I13</f>
        <v>-3.085</v>
      </c>
      <c r="K13" s="21">
        <f t="shared" si="3"/>
        <v>1.9741675220326054</v>
      </c>
      <c r="L13" s="21" t="e">
        <f t="shared" si="3"/>
        <v>#DIV/0!</v>
      </c>
      <c r="M13" s="21">
        <f t="shared" si="3"/>
        <v>1.9741675220326054</v>
      </c>
      <c r="N13" s="21">
        <f t="shared" si="4"/>
        <v>153.1834</v>
      </c>
      <c r="O13" s="21">
        <f t="shared" si="4"/>
        <v>0</v>
      </c>
      <c r="P13" s="21">
        <f t="shared" si="4"/>
        <v>153.1834</v>
      </c>
      <c r="Q13" s="22" t="e">
        <f>H13/B13*100</f>
        <v>#DIV/0!</v>
      </c>
      <c r="R13" s="22">
        <v>0</v>
      </c>
      <c r="S13" s="22" t="e">
        <f t="shared" si="7"/>
        <v>#DIV/0!</v>
      </c>
      <c r="T13" s="40"/>
      <c r="U13" s="40"/>
    </row>
    <row r="14" spans="1:19" ht="12.75">
      <c r="A14" s="3" t="s">
        <v>12</v>
      </c>
      <c r="B14" s="22">
        <v>1550</v>
      </c>
      <c r="C14" s="22">
        <v>704.24</v>
      </c>
      <c r="D14" s="26">
        <f>B14+C14</f>
        <v>2254.24</v>
      </c>
      <c r="E14" s="22">
        <v>1340.8087</v>
      </c>
      <c r="F14" s="22">
        <v>574.6323</v>
      </c>
      <c r="G14" s="26">
        <f>E14+F14</f>
        <v>1915.441</v>
      </c>
      <c r="H14" s="22">
        <v>1634.7652</v>
      </c>
      <c r="I14" s="22">
        <v>700.6137</v>
      </c>
      <c r="J14" s="26">
        <f>H14+I14</f>
        <v>2335.3789</v>
      </c>
      <c r="K14" s="21">
        <f t="shared" si="3"/>
        <v>121.92382104919217</v>
      </c>
      <c r="L14" s="21">
        <f t="shared" si="3"/>
        <v>121.92382850737769</v>
      </c>
      <c r="M14" s="21">
        <f t="shared" si="3"/>
        <v>121.92382328664783</v>
      </c>
      <c r="N14" s="21">
        <f t="shared" si="4"/>
        <v>293.9565</v>
      </c>
      <c r="O14" s="21">
        <f t="shared" si="4"/>
        <v>125.98140000000001</v>
      </c>
      <c r="P14" s="21">
        <f t="shared" si="4"/>
        <v>419.9379000000001</v>
      </c>
      <c r="Q14" s="22">
        <f>H14/B14*100</f>
        <v>105.46872258064516</v>
      </c>
      <c r="R14" s="22">
        <f>I14/C14*100</f>
        <v>99.4850761104169</v>
      </c>
      <c r="S14" s="22">
        <f t="shared" si="7"/>
        <v>103.59939048193627</v>
      </c>
    </row>
    <row r="15" spans="1:21" ht="22.5">
      <c r="A15" s="11" t="s">
        <v>34</v>
      </c>
      <c r="B15" s="22">
        <v>1900</v>
      </c>
      <c r="C15" s="22"/>
      <c r="D15" s="26">
        <f>B15+C15</f>
        <v>1900</v>
      </c>
      <c r="E15" s="22">
        <v>1377.2227</v>
      </c>
      <c r="F15" s="22"/>
      <c r="G15" s="26">
        <f>E15+F15</f>
        <v>1377.2227</v>
      </c>
      <c r="H15" s="22">
        <v>1616.898</v>
      </c>
      <c r="I15" s="22"/>
      <c r="J15" s="26">
        <f>H15+I15</f>
        <v>1616.898</v>
      </c>
      <c r="K15" s="21">
        <f>H15/E15*100</f>
        <v>117.4027991260963</v>
      </c>
      <c r="L15" s="21" t="e">
        <f>I15/F15*100</f>
        <v>#DIV/0!</v>
      </c>
      <c r="M15" s="21">
        <f>J15/G15*100</f>
        <v>117.4027991260963</v>
      </c>
      <c r="N15" s="21">
        <f>H15-E15</f>
        <v>239.67529999999988</v>
      </c>
      <c r="O15" s="21">
        <f>I15-F15</f>
        <v>0</v>
      </c>
      <c r="P15" s="21">
        <f>J15-G15</f>
        <v>239.67529999999988</v>
      </c>
      <c r="Q15" s="22">
        <f>H15/B15*100</f>
        <v>85.0998947368421</v>
      </c>
      <c r="R15" s="22" t="e">
        <f>I15/C15*100</f>
        <v>#DIV/0!</v>
      </c>
      <c r="S15" s="22">
        <f>J15/D15*100</f>
        <v>85.0998947368421</v>
      </c>
      <c r="T15" s="41"/>
      <c r="U15" s="41"/>
    </row>
    <row r="16" spans="1:19" s="5" customFormat="1" ht="12.75">
      <c r="A16" s="12" t="s">
        <v>13</v>
      </c>
      <c r="B16" s="27">
        <f>B17+B18+B19</f>
        <v>27000</v>
      </c>
      <c r="C16" s="27">
        <f aca="true" t="shared" si="8" ref="C16:J16">C17+C18+C19</f>
        <v>9846.471</v>
      </c>
      <c r="D16" s="27">
        <f t="shared" si="8"/>
        <v>36846.471</v>
      </c>
      <c r="E16" s="27">
        <f t="shared" si="8"/>
        <v>25538.1441</v>
      </c>
      <c r="F16" s="27">
        <f t="shared" si="8"/>
        <v>7115.6095</v>
      </c>
      <c r="G16" s="27">
        <f t="shared" si="8"/>
        <v>32653.753600000004</v>
      </c>
      <c r="H16" s="27">
        <f t="shared" si="8"/>
        <v>25652.5613</v>
      </c>
      <c r="I16" s="27">
        <f t="shared" si="8"/>
        <v>7651.3024000000005</v>
      </c>
      <c r="J16" s="27">
        <f t="shared" si="8"/>
        <v>33303.8637</v>
      </c>
      <c r="K16" s="28">
        <f t="shared" si="3"/>
        <v>100.44802472549289</v>
      </c>
      <c r="L16" s="28">
        <f t="shared" si="3"/>
        <v>107.52841903423736</v>
      </c>
      <c r="M16" s="28">
        <f t="shared" si="3"/>
        <v>101.99091996578305</v>
      </c>
      <c r="N16" s="28">
        <f t="shared" si="4"/>
        <v>114.41719999999987</v>
      </c>
      <c r="O16" s="28">
        <f t="shared" si="4"/>
        <v>535.6929000000009</v>
      </c>
      <c r="P16" s="28">
        <f t="shared" si="4"/>
        <v>650.110099999998</v>
      </c>
      <c r="Q16" s="29">
        <f>H16/B16*100</f>
        <v>95.0094862962963</v>
      </c>
      <c r="R16" s="29">
        <f>I16/C16*100</f>
        <v>77.70603701569833</v>
      </c>
      <c r="S16" s="29">
        <f t="shared" si="7"/>
        <v>90.38549091987672</v>
      </c>
    </row>
    <row r="17" spans="1:19" ht="12.75">
      <c r="A17" s="3" t="s">
        <v>14</v>
      </c>
      <c r="B17" s="22"/>
      <c r="C17" s="22">
        <v>3100.66</v>
      </c>
      <c r="D17" s="26">
        <f>B17+C17</f>
        <v>3100.66</v>
      </c>
      <c r="E17" s="22"/>
      <c r="F17" s="22">
        <v>2565.9775</v>
      </c>
      <c r="G17" s="26">
        <f>E17+F17</f>
        <v>2565.9775</v>
      </c>
      <c r="H17" s="22"/>
      <c r="I17" s="22">
        <v>2999.4849</v>
      </c>
      <c r="J17" s="26">
        <f>H17+I17</f>
        <v>2999.4849</v>
      </c>
      <c r="K17" s="21" t="e">
        <f t="shared" si="3"/>
        <v>#DIV/0!</v>
      </c>
      <c r="L17" s="21">
        <f t="shared" si="3"/>
        <v>116.89443496679142</v>
      </c>
      <c r="M17" s="21">
        <f t="shared" si="3"/>
        <v>116.89443496679142</v>
      </c>
      <c r="N17" s="21">
        <f t="shared" si="4"/>
        <v>0</v>
      </c>
      <c r="O17" s="21">
        <f t="shared" si="4"/>
        <v>433.50739999999996</v>
      </c>
      <c r="P17" s="21">
        <f t="shared" si="4"/>
        <v>433.50739999999996</v>
      </c>
      <c r="Q17" s="22">
        <v>0</v>
      </c>
      <c r="R17" s="22">
        <f>I17/C17*100</f>
        <v>96.73698180387402</v>
      </c>
      <c r="S17" s="22">
        <f t="shared" si="7"/>
        <v>96.73698180387402</v>
      </c>
    </row>
    <row r="18" spans="1:19" ht="12.75">
      <c r="A18" s="3" t="s">
        <v>15</v>
      </c>
      <c r="B18" s="22">
        <v>27000</v>
      </c>
      <c r="C18" s="22"/>
      <c r="D18" s="26">
        <f>B18+C18</f>
        <v>27000</v>
      </c>
      <c r="E18" s="22">
        <v>25538.1441</v>
      </c>
      <c r="F18" s="22"/>
      <c r="G18" s="26">
        <f>E18+F18</f>
        <v>25538.1441</v>
      </c>
      <c r="H18" s="22">
        <v>25652.5613</v>
      </c>
      <c r="I18" s="22"/>
      <c r="J18" s="26">
        <f>H18+I18</f>
        <v>25652.5613</v>
      </c>
      <c r="K18" s="21">
        <f t="shared" si="3"/>
        <v>100.44802472549289</v>
      </c>
      <c r="L18" s="21" t="e">
        <f t="shared" si="3"/>
        <v>#DIV/0!</v>
      </c>
      <c r="M18" s="21">
        <f t="shared" si="3"/>
        <v>100.44802472549289</v>
      </c>
      <c r="N18" s="21">
        <f t="shared" si="4"/>
        <v>114.41719999999987</v>
      </c>
      <c r="O18" s="21">
        <f t="shared" si="4"/>
        <v>0</v>
      </c>
      <c r="P18" s="21">
        <f t="shared" si="4"/>
        <v>114.41719999999987</v>
      </c>
      <c r="Q18" s="22">
        <f>H18/B18*100</f>
        <v>95.0094862962963</v>
      </c>
      <c r="R18" s="22">
        <v>0</v>
      </c>
      <c r="S18" s="22">
        <f t="shared" si="7"/>
        <v>95.0094862962963</v>
      </c>
    </row>
    <row r="19" spans="1:19" ht="12.75">
      <c r="A19" s="3" t="s">
        <v>16</v>
      </c>
      <c r="B19" s="22"/>
      <c r="C19" s="22">
        <f>3767.48+2978.331</f>
        <v>6745.811</v>
      </c>
      <c r="D19" s="26">
        <f>B19+C19</f>
        <v>6745.811</v>
      </c>
      <c r="E19" s="22"/>
      <c r="F19" s="22">
        <v>4549.632</v>
      </c>
      <c r="G19" s="26">
        <f>E19+F19</f>
        <v>4549.632</v>
      </c>
      <c r="H19" s="22"/>
      <c r="I19" s="22">
        <f>2109.1441+2542.6734</f>
        <v>4651.8175</v>
      </c>
      <c r="J19" s="26">
        <f>H19+I19</f>
        <v>4651.8175</v>
      </c>
      <c r="K19" s="21" t="e">
        <f t="shared" si="3"/>
        <v>#DIV/0!</v>
      </c>
      <c r="L19" s="21">
        <f t="shared" si="3"/>
        <v>102.24601682070112</v>
      </c>
      <c r="M19" s="21">
        <f t="shared" si="3"/>
        <v>102.24601682070112</v>
      </c>
      <c r="N19" s="21">
        <f t="shared" si="4"/>
        <v>0</v>
      </c>
      <c r="O19" s="21">
        <f t="shared" si="4"/>
        <v>102.1855000000005</v>
      </c>
      <c r="P19" s="21">
        <f t="shared" si="4"/>
        <v>102.1855000000005</v>
      </c>
      <c r="Q19" s="22">
        <v>0</v>
      </c>
      <c r="R19" s="22">
        <f>I19/C19*100</f>
        <v>68.95861001738709</v>
      </c>
      <c r="S19" s="22">
        <f>J19/D19*100</f>
        <v>68.95861001738709</v>
      </c>
    </row>
    <row r="20" spans="1:19" s="5" customFormat="1" ht="31.5">
      <c r="A20" s="12" t="s">
        <v>17</v>
      </c>
      <c r="B20" s="27">
        <f>B21+B22</f>
        <v>3360</v>
      </c>
      <c r="C20" s="27">
        <f>C21+C22</f>
        <v>0</v>
      </c>
      <c r="D20" s="27">
        <f>D21+D22</f>
        <v>3360</v>
      </c>
      <c r="E20" s="27">
        <f aca="true" t="shared" si="9" ref="E20:J20">E21+E22</f>
        <v>800.256</v>
      </c>
      <c r="F20" s="27">
        <f t="shared" si="9"/>
        <v>0</v>
      </c>
      <c r="G20" s="27">
        <f t="shared" si="9"/>
        <v>800.256</v>
      </c>
      <c r="H20" s="27">
        <f t="shared" si="9"/>
        <v>3608.0024</v>
      </c>
      <c r="I20" s="27">
        <f t="shared" si="9"/>
        <v>0</v>
      </c>
      <c r="J20" s="27">
        <f t="shared" si="9"/>
        <v>3608.0024</v>
      </c>
      <c r="K20" s="28">
        <f t="shared" si="3"/>
        <v>450.856026071657</v>
      </c>
      <c r="L20" s="28" t="e">
        <f t="shared" si="3"/>
        <v>#DIV/0!</v>
      </c>
      <c r="M20" s="28">
        <f t="shared" si="3"/>
        <v>450.856026071657</v>
      </c>
      <c r="N20" s="28">
        <f t="shared" si="4"/>
        <v>2807.7464</v>
      </c>
      <c r="O20" s="28">
        <f t="shared" si="4"/>
        <v>0</v>
      </c>
      <c r="P20" s="28">
        <f t="shared" si="4"/>
        <v>2807.7464</v>
      </c>
      <c r="Q20" s="29">
        <f>H20/B20*100</f>
        <v>107.38102380952381</v>
      </c>
      <c r="R20" s="29">
        <v>0</v>
      </c>
      <c r="S20" s="29">
        <f>J20/D20*100</f>
        <v>107.38102380952381</v>
      </c>
    </row>
    <row r="21" spans="1:19" ht="12.75">
      <c r="A21" s="3" t="s">
        <v>18</v>
      </c>
      <c r="B21" s="22">
        <v>3300</v>
      </c>
      <c r="C21" s="22"/>
      <c r="D21" s="26">
        <f>B21+C21</f>
        <v>3300</v>
      </c>
      <c r="E21" s="22">
        <v>663.3312</v>
      </c>
      <c r="F21" s="22"/>
      <c r="G21" s="26">
        <f>E21+F21</f>
        <v>663.3312</v>
      </c>
      <c r="H21" s="22">
        <v>3565.667</v>
      </c>
      <c r="I21" s="22"/>
      <c r="J21" s="26">
        <f>H21+I21</f>
        <v>3565.667</v>
      </c>
      <c r="K21" s="21">
        <f t="shared" si="3"/>
        <v>537.539467463614</v>
      </c>
      <c r="L21" s="21" t="e">
        <f t="shared" si="3"/>
        <v>#DIV/0!</v>
      </c>
      <c r="M21" s="21">
        <f t="shared" si="3"/>
        <v>537.539467463614</v>
      </c>
      <c r="N21" s="21">
        <f t="shared" si="4"/>
        <v>2902.3358</v>
      </c>
      <c r="O21" s="21">
        <f t="shared" si="4"/>
        <v>0</v>
      </c>
      <c r="P21" s="21">
        <f t="shared" si="4"/>
        <v>2902.3358</v>
      </c>
      <c r="Q21" s="22">
        <f>H21/B21*100</f>
        <v>108.05051515151516</v>
      </c>
      <c r="R21" s="22">
        <v>0</v>
      </c>
      <c r="S21" s="22">
        <f>J21/D21*100</f>
        <v>108.05051515151516</v>
      </c>
    </row>
    <row r="22" spans="1:19" ht="33.75">
      <c r="A22" s="3" t="s">
        <v>31</v>
      </c>
      <c r="B22" s="22">
        <v>60</v>
      </c>
      <c r="C22" s="22"/>
      <c r="D22" s="26">
        <f>B22+C22</f>
        <v>60</v>
      </c>
      <c r="E22" s="22">
        <v>136.9248</v>
      </c>
      <c r="F22" s="22"/>
      <c r="G22" s="26">
        <f>E22+F22</f>
        <v>136.9248</v>
      </c>
      <c r="H22" s="22">
        <v>42.3354</v>
      </c>
      <c r="I22" s="22"/>
      <c r="J22" s="26">
        <f>H22+I22</f>
        <v>42.3354</v>
      </c>
      <c r="K22" s="21">
        <f t="shared" si="3"/>
        <v>30.918723269999298</v>
      </c>
      <c r="L22" s="21" t="e">
        <f t="shared" si="3"/>
        <v>#DIV/0!</v>
      </c>
      <c r="M22" s="21">
        <f t="shared" si="3"/>
        <v>30.918723269999298</v>
      </c>
      <c r="N22" s="21">
        <f t="shared" si="4"/>
        <v>-94.58940000000001</v>
      </c>
      <c r="O22" s="21">
        <f t="shared" si="4"/>
        <v>0</v>
      </c>
      <c r="P22" s="21">
        <f t="shared" si="4"/>
        <v>-94.58940000000001</v>
      </c>
      <c r="Q22" s="22">
        <f>H22/B22*100</f>
        <v>70.55900000000001</v>
      </c>
      <c r="R22" s="22">
        <v>0</v>
      </c>
      <c r="S22" s="22">
        <f>J22/D22*100</f>
        <v>70.55900000000001</v>
      </c>
    </row>
    <row r="23" spans="1:19" ht="21">
      <c r="A23" s="12" t="s">
        <v>32</v>
      </c>
      <c r="B23" s="22">
        <v>2456.3644</v>
      </c>
      <c r="C23" s="22">
        <v>20</v>
      </c>
      <c r="D23" s="26">
        <f>B23+C23</f>
        <v>2476.3644</v>
      </c>
      <c r="E23" s="22">
        <v>2597.2287</v>
      </c>
      <c r="F23" s="22">
        <v>7</v>
      </c>
      <c r="G23" s="26">
        <f>E23+F23</f>
        <v>2604.2287</v>
      </c>
      <c r="H23" s="22">
        <v>2594.9854</v>
      </c>
      <c r="I23" s="22">
        <v>4.8</v>
      </c>
      <c r="J23" s="26">
        <f>H23+I23</f>
        <v>2599.7854</v>
      </c>
      <c r="K23" s="21">
        <f t="shared" si="3"/>
        <v>99.91362716729566</v>
      </c>
      <c r="L23" s="21">
        <f t="shared" si="3"/>
        <v>68.57142857142857</v>
      </c>
      <c r="M23" s="21">
        <f t="shared" si="3"/>
        <v>99.82938134427289</v>
      </c>
      <c r="N23" s="21">
        <f t="shared" si="4"/>
        <v>-2.24330000000009</v>
      </c>
      <c r="O23" s="21">
        <f t="shared" si="4"/>
        <v>-2.2</v>
      </c>
      <c r="P23" s="21">
        <f t="shared" si="4"/>
        <v>-4.443299999999908</v>
      </c>
      <c r="Q23" s="22">
        <f aca="true" t="shared" si="10" ref="Q23:Q41">H23/B23*100</f>
        <v>105.64334021450563</v>
      </c>
      <c r="R23" s="22">
        <v>0</v>
      </c>
      <c r="S23" s="22">
        <f aca="true" t="shared" si="11" ref="S23:S41">J23/D23*100</f>
        <v>104.98395954973347</v>
      </c>
    </row>
    <row r="24" spans="1:19" ht="31.5">
      <c r="A24" s="12" t="s">
        <v>19</v>
      </c>
      <c r="B24" s="22"/>
      <c r="C24" s="22"/>
      <c r="D24" s="26">
        <f>B24+C24</f>
        <v>0</v>
      </c>
      <c r="E24" s="22"/>
      <c r="F24" s="22">
        <v>-4.3836</v>
      </c>
      <c r="G24" s="26">
        <f>E24+F24</f>
        <v>-4.3836</v>
      </c>
      <c r="H24" s="22"/>
      <c r="I24" s="22">
        <v>0.0938</v>
      </c>
      <c r="J24" s="26">
        <f>H24+I24</f>
        <v>0.0938</v>
      </c>
      <c r="K24" s="21" t="e">
        <f t="shared" si="3"/>
        <v>#DIV/0!</v>
      </c>
      <c r="L24" s="21">
        <f t="shared" si="3"/>
        <v>-2.139793776804453</v>
      </c>
      <c r="M24" s="21">
        <f t="shared" si="3"/>
        <v>-2.139793776804453</v>
      </c>
      <c r="N24" s="21">
        <f t="shared" si="4"/>
        <v>0</v>
      </c>
      <c r="O24" s="21">
        <f t="shared" si="4"/>
        <v>4.4774</v>
      </c>
      <c r="P24" s="21">
        <f t="shared" si="4"/>
        <v>4.4774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35111.6331</v>
      </c>
      <c r="C25" s="30">
        <f t="shared" si="12"/>
        <v>1150.465</v>
      </c>
      <c r="D25" s="30">
        <f t="shared" si="12"/>
        <v>36262.098099999996</v>
      </c>
      <c r="E25" s="30">
        <f>E26+E40</f>
        <v>19511.4048</v>
      </c>
      <c r="F25" s="30">
        <f t="shared" si="12"/>
        <v>1294.9640000000002</v>
      </c>
      <c r="G25" s="30">
        <f>G26+G40</f>
        <v>20806.3688</v>
      </c>
      <c r="H25" s="30">
        <f t="shared" si="12"/>
        <v>25942.7184</v>
      </c>
      <c r="I25" s="30">
        <f t="shared" si="12"/>
        <v>981.2069000000001</v>
      </c>
      <c r="J25" s="30">
        <f t="shared" si="12"/>
        <v>26923.925299999995</v>
      </c>
      <c r="K25" s="24">
        <f t="shared" si="3"/>
        <v>132.96181728544732</v>
      </c>
      <c r="L25" s="24">
        <f t="shared" si="3"/>
        <v>75.77097896157731</v>
      </c>
      <c r="M25" s="24">
        <f t="shared" si="3"/>
        <v>129.4023265607019</v>
      </c>
      <c r="N25" s="24">
        <f t="shared" si="4"/>
        <v>6431.313600000001</v>
      </c>
      <c r="O25" s="24">
        <f t="shared" si="4"/>
        <v>-313.75710000000004</v>
      </c>
      <c r="P25" s="24">
        <f>J25-G25</f>
        <v>6117.556499999995</v>
      </c>
      <c r="Q25" s="31">
        <f t="shared" si="10"/>
        <v>73.88639066178897</v>
      </c>
      <c r="R25" s="31">
        <f>I25/C25*100</f>
        <v>85.28785317241291</v>
      </c>
      <c r="S25" s="31">
        <f t="shared" si="11"/>
        <v>74.2481177612831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35111.6331</v>
      </c>
      <c r="C26" s="30">
        <f t="shared" si="13"/>
        <v>1150.465</v>
      </c>
      <c r="D26" s="30">
        <f>D27+D30+D31+D34+D37+D38+D41</f>
        <v>36262.098099999996</v>
      </c>
      <c r="E26" s="30">
        <f>E27+E30+E31+E34+E37+E38+E41</f>
        <v>19527.8029</v>
      </c>
      <c r="F26" s="30">
        <f t="shared" si="13"/>
        <v>1141.3809</v>
      </c>
      <c r="G26" s="30">
        <f>G27+G30+G31+G34+G37+G38+G41</f>
        <v>20669.1838</v>
      </c>
      <c r="H26" s="30">
        <f>H27+H30+H31+H34+H37+H38+H41</f>
        <v>25210.239700000002</v>
      </c>
      <c r="I26" s="30">
        <f t="shared" si="13"/>
        <v>946.8901000000001</v>
      </c>
      <c r="J26" s="30">
        <f t="shared" si="13"/>
        <v>26157.129799999995</v>
      </c>
      <c r="K26" s="24">
        <f t="shared" si="3"/>
        <v>129.0992121801885</v>
      </c>
      <c r="L26" s="24">
        <f t="shared" si="3"/>
        <v>82.96004427619211</v>
      </c>
      <c r="M26" s="24">
        <f t="shared" si="3"/>
        <v>126.55134355135975</v>
      </c>
      <c r="N26" s="24">
        <f t="shared" si="4"/>
        <v>5682.436800000003</v>
      </c>
      <c r="O26" s="24">
        <f t="shared" si="4"/>
        <v>-194.49080000000004</v>
      </c>
      <c r="P26" s="24">
        <f>J26-G26</f>
        <v>5487.945999999996</v>
      </c>
      <c r="Q26" s="31">
        <f t="shared" si="10"/>
        <v>71.80024816333594</v>
      </c>
      <c r="R26" s="31">
        <f>I26/C26*100</f>
        <v>82.30498972154739</v>
      </c>
      <c r="S26" s="31">
        <f t="shared" si="11"/>
        <v>72.13352555570964</v>
      </c>
    </row>
    <row r="27" spans="1:19" s="35" customFormat="1" ht="52.5" customHeight="1">
      <c r="A27" s="12" t="s">
        <v>22</v>
      </c>
      <c r="B27" s="22">
        <f>B28+B29</f>
        <v>5369.9</v>
      </c>
      <c r="C27" s="22">
        <f>C28+C29</f>
        <v>871</v>
      </c>
      <c r="D27" s="26">
        <f aca="true" t="shared" si="14" ref="D27:D41">B27+C27</f>
        <v>6240.9</v>
      </c>
      <c r="E27" s="22">
        <f>E28+E29</f>
        <v>4650.2071</v>
      </c>
      <c r="F27" s="22">
        <f>F28+F29</f>
        <v>991.3729000000001</v>
      </c>
      <c r="G27" s="26">
        <f aca="true" t="shared" si="15" ref="G27:G41">E27+F27</f>
        <v>5641.58</v>
      </c>
      <c r="H27" s="22">
        <f>H28+H29</f>
        <v>4809.6055</v>
      </c>
      <c r="I27" s="22">
        <f>I28+I29</f>
        <v>645.6542000000001</v>
      </c>
      <c r="J27" s="26">
        <f aca="true" t="shared" si="16" ref="J27:J41">H27+I27</f>
        <v>5455.2597</v>
      </c>
      <c r="K27" s="21">
        <f t="shared" si="3"/>
        <v>103.42776991588181</v>
      </c>
      <c r="L27" s="21">
        <f t="shared" si="3"/>
        <v>65.12727955343544</v>
      </c>
      <c r="M27" s="21">
        <f t="shared" si="3"/>
        <v>96.697373785358</v>
      </c>
      <c r="N27" s="21">
        <f t="shared" si="4"/>
        <v>159.39840000000004</v>
      </c>
      <c r="O27" s="21">
        <f t="shared" si="4"/>
        <v>-345.7187</v>
      </c>
      <c r="P27" s="21">
        <f>J27-G27</f>
        <v>-186.32030000000032</v>
      </c>
      <c r="Q27" s="22">
        <f t="shared" si="10"/>
        <v>89.56601612692974</v>
      </c>
      <c r="R27" s="22">
        <f>I27/C27*100</f>
        <v>74.12792192881746</v>
      </c>
      <c r="S27" s="22">
        <f t="shared" si="11"/>
        <v>87.41142623660049</v>
      </c>
    </row>
    <row r="28" spans="1:19" s="35" customFormat="1" ht="12.75">
      <c r="A28" s="38" t="s">
        <v>41</v>
      </c>
      <c r="B28" s="22">
        <f>5180+80</f>
        <v>5260</v>
      </c>
      <c r="C28" s="22">
        <v>803</v>
      </c>
      <c r="D28" s="26">
        <f t="shared" si="14"/>
        <v>6063</v>
      </c>
      <c r="E28" s="22">
        <f>4464.4848+43.641</f>
        <v>4508.1258</v>
      </c>
      <c r="F28" s="22">
        <v>922.0669</v>
      </c>
      <c r="G28" s="26">
        <f t="shared" si="15"/>
        <v>5430.1927</v>
      </c>
      <c r="H28" s="22">
        <f>4651.3456+54.9294</f>
        <v>4706.275</v>
      </c>
      <c r="I28" s="22">
        <v>546.0909</v>
      </c>
      <c r="J28" s="26">
        <f t="shared" si="16"/>
        <v>5252.3659</v>
      </c>
      <c r="K28" s="21">
        <f t="shared" si="3"/>
        <v>104.39537867377172</v>
      </c>
      <c r="L28" s="21">
        <f t="shared" si="3"/>
        <v>59.22465061916874</v>
      </c>
      <c r="M28" s="21">
        <f t="shared" si="3"/>
        <v>96.72522118782267</v>
      </c>
      <c r="N28" s="21">
        <f>H28-E28</f>
        <v>198.14919999999984</v>
      </c>
      <c r="O28" s="21">
        <f t="shared" si="4"/>
        <v>-375.976</v>
      </c>
      <c r="P28" s="21">
        <f>J28-G28</f>
        <v>-177.82679999999982</v>
      </c>
      <c r="Q28" s="22">
        <f t="shared" si="10"/>
        <v>89.47290874524714</v>
      </c>
      <c r="R28" s="22">
        <f aca="true" t="shared" si="17" ref="R28:R41">I28/C28*100</f>
        <v>68.0063387297634</v>
      </c>
      <c r="S28" s="22">
        <f t="shared" si="11"/>
        <v>86.62981857166419</v>
      </c>
    </row>
    <row r="29" spans="1:19" s="35" customFormat="1" ht="12.75">
      <c r="A29" s="38" t="s">
        <v>42</v>
      </c>
      <c r="B29" s="22">
        <v>109.9</v>
      </c>
      <c r="C29" s="22">
        <v>68</v>
      </c>
      <c r="D29" s="26">
        <f t="shared" si="14"/>
        <v>177.9</v>
      </c>
      <c r="E29" s="22">
        <v>142.0813</v>
      </c>
      <c r="F29" s="22">
        <v>69.306</v>
      </c>
      <c r="G29" s="26">
        <f t="shared" si="15"/>
        <v>211.38729999999998</v>
      </c>
      <c r="H29" s="22">
        <v>103.3305</v>
      </c>
      <c r="I29" s="22">
        <v>99.5633</v>
      </c>
      <c r="J29" s="26">
        <f t="shared" si="16"/>
        <v>202.8938</v>
      </c>
      <c r="K29" s="21">
        <f t="shared" si="3"/>
        <v>72.72631936785488</v>
      </c>
      <c r="L29" s="21">
        <f t="shared" si="3"/>
        <v>143.65754768706896</v>
      </c>
      <c r="M29" s="21">
        <f t="shared" si="3"/>
        <v>95.98201973344662</v>
      </c>
      <c r="N29" s="21">
        <f>H29-E29</f>
        <v>-38.7508</v>
      </c>
      <c r="O29" s="21">
        <f t="shared" si="4"/>
        <v>30.2573</v>
      </c>
      <c r="P29" s="21">
        <f>J29-G29</f>
        <v>-8.493499999999983</v>
      </c>
      <c r="Q29" s="22">
        <f t="shared" si="10"/>
        <v>94.02229299363057</v>
      </c>
      <c r="R29" s="22">
        <f t="shared" si="17"/>
        <v>146.4166176470588</v>
      </c>
      <c r="S29" s="22">
        <f t="shared" si="11"/>
        <v>114.04935356942102</v>
      </c>
    </row>
    <row r="30" spans="1:19" s="35" customFormat="1" ht="23.25" customHeight="1">
      <c r="A30" s="12" t="s">
        <v>23</v>
      </c>
      <c r="B30" s="22">
        <v>100</v>
      </c>
      <c r="C30" s="22"/>
      <c r="D30" s="26">
        <f t="shared" si="14"/>
        <v>100</v>
      </c>
      <c r="E30" s="22">
        <v>114.2384</v>
      </c>
      <c r="F30" s="22"/>
      <c r="G30" s="26">
        <f t="shared" si="15"/>
        <v>114.2384</v>
      </c>
      <c r="H30" s="22">
        <v>75.6848</v>
      </c>
      <c r="I30" s="22"/>
      <c r="J30" s="26">
        <f t="shared" si="16"/>
        <v>75.6848</v>
      </c>
      <c r="K30" s="21">
        <f t="shared" si="3"/>
        <v>66.25162817406405</v>
      </c>
      <c r="L30" s="21" t="e">
        <f t="shared" si="3"/>
        <v>#DIV/0!</v>
      </c>
      <c r="M30" s="21">
        <f t="shared" si="3"/>
        <v>66.25162817406405</v>
      </c>
      <c r="N30" s="21">
        <f t="shared" si="4"/>
        <v>-38.5536</v>
      </c>
      <c r="O30" s="21">
        <f t="shared" si="4"/>
        <v>0</v>
      </c>
      <c r="P30" s="21">
        <f t="shared" si="4"/>
        <v>-38.5536</v>
      </c>
      <c r="Q30" s="22">
        <f t="shared" si="10"/>
        <v>75.6848</v>
      </c>
      <c r="R30" s="22" t="e">
        <f t="shared" si="17"/>
        <v>#DIV/0!</v>
      </c>
      <c r="S30" s="22">
        <f t="shared" si="11"/>
        <v>75.6848</v>
      </c>
    </row>
    <row r="31" spans="1:19" s="35" customFormat="1" ht="37.5" customHeight="1">
      <c r="A31" s="12" t="s">
        <v>33</v>
      </c>
      <c r="B31" s="22">
        <f>B32+B33</f>
        <v>27066.2331</v>
      </c>
      <c r="C31" s="22">
        <f>C32+C33</f>
        <v>0</v>
      </c>
      <c r="D31" s="26">
        <f t="shared" si="14"/>
        <v>27066.2331</v>
      </c>
      <c r="E31" s="22">
        <f>E32+E33</f>
        <v>5636.289699999999</v>
      </c>
      <c r="F31" s="22">
        <f>F32+F33</f>
        <v>0</v>
      </c>
      <c r="G31" s="26">
        <f t="shared" si="15"/>
        <v>5636.289699999999</v>
      </c>
      <c r="H31" s="22">
        <f>H32+H33</f>
        <v>17502.4197</v>
      </c>
      <c r="I31" s="22">
        <f>I32+I33</f>
        <v>0.576</v>
      </c>
      <c r="J31" s="26">
        <f t="shared" si="16"/>
        <v>17502.9957</v>
      </c>
      <c r="K31" s="21">
        <f t="shared" si="3"/>
        <v>310.53087459290816</v>
      </c>
      <c r="L31" s="21" t="e">
        <f t="shared" si="3"/>
        <v>#DIV/0!</v>
      </c>
      <c r="M31" s="21">
        <f t="shared" si="3"/>
        <v>310.5410940818035</v>
      </c>
      <c r="N31" s="21">
        <f>H31-E31</f>
        <v>11866.13</v>
      </c>
      <c r="O31" s="21">
        <f t="shared" si="4"/>
        <v>0.576</v>
      </c>
      <c r="P31" s="21">
        <f>J31-G31</f>
        <v>11866.706</v>
      </c>
      <c r="Q31" s="22">
        <f t="shared" si="10"/>
        <v>64.66514802903991</v>
      </c>
      <c r="R31" s="22" t="e">
        <f t="shared" si="17"/>
        <v>#DIV/0!</v>
      </c>
      <c r="S31" s="22">
        <f t="shared" si="11"/>
        <v>64.66727614194676</v>
      </c>
    </row>
    <row r="32" spans="1:19" s="35" customFormat="1" ht="12.75">
      <c r="A32" s="38" t="s">
        <v>37</v>
      </c>
      <c r="B32" s="22">
        <v>19414.366</v>
      </c>
      <c r="C32" s="22"/>
      <c r="D32" s="26">
        <f t="shared" si="14"/>
        <v>19414.366</v>
      </c>
      <c r="E32" s="22">
        <v>4859.7584</v>
      </c>
      <c r="F32" s="22"/>
      <c r="G32" s="26">
        <f t="shared" si="15"/>
        <v>4859.7584</v>
      </c>
      <c r="H32" s="22">
        <v>9823.1685</v>
      </c>
      <c r="I32" s="22">
        <v>0.576</v>
      </c>
      <c r="J32" s="26">
        <f t="shared" si="16"/>
        <v>9823.744499999999</v>
      </c>
      <c r="K32" s="21">
        <f t="shared" si="3"/>
        <v>202.13285705725616</v>
      </c>
      <c r="L32" s="21" t="e">
        <f t="shared" si="3"/>
        <v>#DIV/0!</v>
      </c>
      <c r="M32" s="21">
        <f t="shared" si="3"/>
        <v>202.1447094983158</v>
      </c>
      <c r="N32" s="21">
        <f>H32-E32</f>
        <v>4963.4101</v>
      </c>
      <c r="O32" s="21">
        <f t="shared" si="4"/>
        <v>0.576</v>
      </c>
      <c r="P32" s="21">
        <f t="shared" si="4"/>
        <v>4963.986099999999</v>
      </c>
      <c r="Q32" s="22">
        <f t="shared" si="10"/>
        <v>50.597421002570975</v>
      </c>
      <c r="R32" s="22" t="e">
        <f t="shared" si="17"/>
        <v>#DIV/0!</v>
      </c>
      <c r="S32" s="22">
        <f t="shared" si="11"/>
        <v>50.60038787771899</v>
      </c>
    </row>
    <row r="33" spans="1:19" s="35" customFormat="1" ht="12.75">
      <c r="A33" s="38" t="s">
        <v>38</v>
      </c>
      <c r="B33" s="22">
        <v>7651.8671</v>
      </c>
      <c r="C33" s="22"/>
      <c r="D33" s="26">
        <f t="shared" si="14"/>
        <v>7651.8671</v>
      </c>
      <c r="E33" s="22">
        <v>776.5313</v>
      </c>
      <c r="F33" s="22"/>
      <c r="G33" s="26">
        <f t="shared" si="15"/>
        <v>776.5313</v>
      </c>
      <c r="H33" s="22">
        <v>7679.2512</v>
      </c>
      <c r="I33" s="22"/>
      <c r="J33" s="26">
        <f t="shared" si="16"/>
        <v>7679.2512</v>
      </c>
      <c r="K33" s="21">
        <f t="shared" si="3"/>
        <v>988.9171498946661</v>
      </c>
      <c r="L33" s="21" t="e">
        <f t="shared" si="3"/>
        <v>#DIV/0!</v>
      </c>
      <c r="M33" s="21">
        <f t="shared" si="3"/>
        <v>988.9171498946661</v>
      </c>
      <c r="N33" s="21">
        <f>H33-E33</f>
        <v>6902.7199</v>
      </c>
      <c r="O33" s="21">
        <f t="shared" si="4"/>
        <v>0</v>
      </c>
      <c r="P33" s="21">
        <f t="shared" si="4"/>
        <v>6902.7199</v>
      </c>
      <c r="Q33" s="22">
        <f t="shared" si="10"/>
        <v>100.35787474667457</v>
      </c>
      <c r="R33" s="22" t="e">
        <f t="shared" si="17"/>
        <v>#DIV/0!</v>
      </c>
      <c r="S33" s="22">
        <f t="shared" si="11"/>
        <v>100.35787474667457</v>
      </c>
    </row>
    <row r="34" spans="1:19" s="35" customFormat="1" ht="28.5" customHeight="1">
      <c r="A34" s="12" t="s">
        <v>24</v>
      </c>
      <c r="B34" s="22">
        <f>B35+B36</f>
        <v>1575.5</v>
      </c>
      <c r="C34" s="22">
        <f>C35+C36</f>
        <v>160.365</v>
      </c>
      <c r="D34" s="26">
        <f t="shared" si="14"/>
        <v>1735.865</v>
      </c>
      <c r="E34" s="22">
        <f>E35+E36</f>
        <v>7677.4437</v>
      </c>
      <c r="F34" s="22">
        <f>F35+F36</f>
        <v>26.4742</v>
      </c>
      <c r="G34" s="26">
        <f t="shared" si="15"/>
        <v>7703.9178999999995</v>
      </c>
      <c r="H34" s="22">
        <f>H35+H36</f>
        <v>1495.4252</v>
      </c>
      <c r="I34" s="22">
        <f>I35+I36</f>
        <v>162.4824</v>
      </c>
      <c r="J34" s="26">
        <f t="shared" si="16"/>
        <v>1657.9076</v>
      </c>
      <c r="K34" s="21">
        <f t="shared" si="3"/>
        <v>19.478165629531087</v>
      </c>
      <c r="L34" s="21">
        <f t="shared" si="3"/>
        <v>613.7386587696701</v>
      </c>
      <c r="M34" s="21">
        <f t="shared" si="3"/>
        <v>21.520317603592325</v>
      </c>
      <c r="N34" s="21">
        <f t="shared" si="4"/>
        <v>-6182.0185</v>
      </c>
      <c r="O34" s="21">
        <f t="shared" si="4"/>
        <v>136.00820000000002</v>
      </c>
      <c r="P34" s="21">
        <f t="shared" si="4"/>
        <v>-6046.0103</v>
      </c>
      <c r="Q34" s="22">
        <f t="shared" si="10"/>
        <v>94.91749920660108</v>
      </c>
      <c r="R34" s="22">
        <f t="shared" si="17"/>
        <v>101.320362922084</v>
      </c>
      <c r="S34" s="22">
        <f t="shared" si="11"/>
        <v>95.50901711826668</v>
      </c>
    </row>
    <row r="35" spans="1:19" s="35" customFormat="1" ht="12.75">
      <c r="A35" s="38" t="s">
        <v>39</v>
      </c>
      <c r="B35" s="22">
        <v>1500</v>
      </c>
      <c r="C35" s="22">
        <v>160.365</v>
      </c>
      <c r="D35" s="26">
        <f t="shared" si="14"/>
        <v>1660.365</v>
      </c>
      <c r="E35" s="22">
        <v>2546.5504</v>
      </c>
      <c r="F35" s="22">
        <v>26.4742</v>
      </c>
      <c r="G35" s="26">
        <f t="shared" si="15"/>
        <v>2573.0246</v>
      </c>
      <c r="H35" s="22">
        <v>1495.4252</v>
      </c>
      <c r="I35" s="22">
        <v>162.4824</v>
      </c>
      <c r="J35" s="26">
        <f t="shared" si="16"/>
        <v>1657.9076</v>
      </c>
      <c r="K35" s="21">
        <f t="shared" si="3"/>
        <v>58.72356580886834</v>
      </c>
      <c r="L35" s="21">
        <f t="shared" si="3"/>
        <v>613.7386587696701</v>
      </c>
      <c r="M35" s="21">
        <f t="shared" si="3"/>
        <v>64.43419157360563</v>
      </c>
      <c r="N35" s="21">
        <f t="shared" si="4"/>
        <v>-1051.1252000000002</v>
      </c>
      <c r="O35" s="21">
        <f t="shared" si="4"/>
        <v>136.00820000000002</v>
      </c>
      <c r="P35" s="21">
        <f t="shared" si="4"/>
        <v>-915.1170000000002</v>
      </c>
      <c r="Q35" s="22">
        <f t="shared" si="10"/>
        <v>99.69501333333332</v>
      </c>
      <c r="R35" s="22">
        <f t="shared" si="17"/>
        <v>101.320362922084</v>
      </c>
      <c r="S35" s="22">
        <f t="shared" si="11"/>
        <v>99.85199639838228</v>
      </c>
    </row>
    <row r="36" spans="1:19" s="35" customFormat="1" ht="12.75">
      <c r="A36" s="38" t="s">
        <v>40</v>
      </c>
      <c r="B36" s="22">
        <v>75.5</v>
      </c>
      <c r="C36" s="22"/>
      <c r="D36" s="26">
        <f t="shared" si="14"/>
        <v>75.5</v>
      </c>
      <c r="E36" s="22">
        <v>5130.8933</v>
      </c>
      <c r="F36" s="22"/>
      <c r="G36" s="26">
        <f t="shared" si="15"/>
        <v>5130.8933</v>
      </c>
      <c r="H36" s="22">
        <v>0</v>
      </c>
      <c r="I36" s="22"/>
      <c r="J36" s="26">
        <f t="shared" si="16"/>
        <v>0</v>
      </c>
      <c r="K36" s="21">
        <f t="shared" si="3"/>
        <v>0</v>
      </c>
      <c r="L36" s="21" t="e">
        <f t="shared" si="3"/>
        <v>#DIV/0!</v>
      </c>
      <c r="M36" s="21">
        <f t="shared" si="3"/>
        <v>0</v>
      </c>
      <c r="N36" s="21">
        <f t="shared" si="4"/>
        <v>-5130.8933</v>
      </c>
      <c r="O36" s="21">
        <f t="shared" si="4"/>
        <v>0</v>
      </c>
      <c r="P36" s="21">
        <f t="shared" si="4"/>
        <v>-5130.8933</v>
      </c>
      <c r="Q36" s="22">
        <f t="shared" si="10"/>
        <v>0</v>
      </c>
      <c r="R36" s="22" t="e">
        <f t="shared" si="17"/>
        <v>#DIV/0!</v>
      </c>
      <c r="S36" s="22">
        <f t="shared" si="11"/>
        <v>0</v>
      </c>
    </row>
    <row r="37" spans="1:19" ht="21">
      <c r="A37" s="12" t="s">
        <v>25</v>
      </c>
      <c r="B37" s="22"/>
      <c r="C37" s="22"/>
      <c r="D37" s="26">
        <f t="shared" si="14"/>
        <v>0</v>
      </c>
      <c r="E37" s="22"/>
      <c r="F37" s="22"/>
      <c r="G37" s="26">
        <f t="shared" si="15"/>
        <v>0</v>
      </c>
      <c r="H37" s="22"/>
      <c r="I37" s="22"/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1000</v>
      </c>
      <c r="C38" s="22">
        <v>56</v>
      </c>
      <c r="D38" s="26">
        <f t="shared" si="14"/>
        <v>1056</v>
      </c>
      <c r="E38" s="22">
        <v>1449.624</v>
      </c>
      <c r="F38" s="22">
        <v>43.5338</v>
      </c>
      <c r="G38" s="26">
        <f>E38+F38</f>
        <v>1493.1578</v>
      </c>
      <c r="H38" s="22">
        <v>1327.1045</v>
      </c>
      <c r="I38" s="22">
        <v>35.0775</v>
      </c>
      <c r="J38" s="26">
        <f t="shared" si="16"/>
        <v>1362.182</v>
      </c>
      <c r="K38" s="21">
        <f t="shared" si="3"/>
        <v>91.54818766797459</v>
      </c>
      <c r="L38" s="21">
        <f t="shared" si="3"/>
        <v>80.57532308229469</v>
      </c>
      <c r="M38" s="21">
        <f t="shared" si="3"/>
        <v>91.22826803704204</v>
      </c>
      <c r="N38" s="21">
        <f t="shared" si="4"/>
        <v>-122.51950000000011</v>
      </c>
      <c r="O38" s="21">
        <f t="shared" si="4"/>
        <v>-8.456299999999999</v>
      </c>
      <c r="P38" s="21">
        <f t="shared" si="4"/>
        <v>-130.97579999999994</v>
      </c>
      <c r="Q38" s="22">
        <f t="shared" si="10"/>
        <v>132.71044999999998</v>
      </c>
      <c r="R38" s="22">
        <f t="shared" si="17"/>
        <v>62.638392857142854</v>
      </c>
      <c r="S38" s="22">
        <f t="shared" si="11"/>
        <v>128.99450757575755</v>
      </c>
    </row>
    <row r="39" spans="1:19" ht="12.75">
      <c r="A39" s="12" t="s">
        <v>27</v>
      </c>
      <c r="B39" s="22">
        <f aca="true" t="shared" si="18" ref="B39:J39">B40+B41</f>
        <v>0</v>
      </c>
      <c r="C39" s="22"/>
      <c r="D39" s="26">
        <f t="shared" si="14"/>
        <v>0</v>
      </c>
      <c r="E39" s="22">
        <f t="shared" si="18"/>
        <v>-16.3981</v>
      </c>
      <c r="F39" s="22">
        <f t="shared" si="18"/>
        <v>233.5831</v>
      </c>
      <c r="G39" s="26">
        <f t="shared" si="18"/>
        <v>217.185</v>
      </c>
      <c r="H39" s="22">
        <f t="shared" si="18"/>
        <v>732.4787</v>
      </c>
      <c r="I39" s="22">
        <f t="shared" si="18"/>
        <v>137.4168</v>
      </c>
      <c r="J39" s="26">
        <f t="shared" si="18"/>
        <v>869.8955</v>
      </c>
      <c r="K39" s="21">
        <f t="shared" si="3"/>
        <v>-4466.851037620212</v>
      </c>
      <c r="L39" s="21">
        <f t="shared" si="3"/>
        <v>58.82994103597392</v>
      </c>
      <c r="M39" s="21">
        <f t="shared" si="3"/>
        <v>400.5320349011211</v>
      </c>
      <c r="N39" s="21">
        <f t="shared" si="4"/>
        <v>748.8768</v>
      </c>
      <c r="O39" s="21">
        <f t="shared" si="4"/>
        <v>-96.1663</v>
      </c>
      <c r="P39" s="21">
        <f t="shared" si="4"/>
        <v>652.7104999999999</v>
      </c>
      <c r="Q39" s="22" t="e">
        <f t="shared" si="10"/>
        <v>#DIV/0!</v>
      </c>
      <c r="R39" s="22" t="e">
        <f t="shared" si="17"/>
        <v>#DIV/0!</v>
      </c>
      <c r="S39" s="22" t="e">
        <f t="shared" si="11"/>
        <v>#DIV/0!</v>
      </c>
    </row>
    <row r="40" spans="1:19" s="13" customFormat="1" ht="12.75">
      <c r="A40" s="14" t="s">
        <v>28</v>
      </c>
      <c r="B40" s="32"/>
      <c r="C40" s="32"/>
      <c r="D40" s="33">
        <f t="shared" si="14"/>
        <v>0</v>
      </c>
      <c r="E40" s="32">
        <v>-16.3981</v>
      </c>
      <c r="F40" s="32">
        <v>153.5831</v>
      </c>
      <c r="G40" s="33">
        <f>E40+F40</f>
        <v>137.185</v>
      </c>
      <c r="H40" s="32">
        <v>732.4787</v>
      </c>
      <c r="I40" s="32">
        <v>34.3168</v>
      </c>
      <c r="J40" s="33">
        <f>H40+I40</f>
        <v>766.7955</v>
      </c>
      <c r="K40" s="34">
        <f t="shared" si="3"/>
        <v>-4466.851037620212</v>
      </c>
      <c r="L40" s="34">
        <f t="shared" si="3"/>
        <v>22.34412510230618</v>
      </c>
      <c r="M40" s="34">
        <f t="shared" si="3"/>
        <v>558.9499580857965</v>
      </c>
      <c r="N40" s="34">
        <f t="shared" si="4"/>
        <v>748.8768</v>
      </c>
      <c r="O40" s="34">
        <f t="shared" si="4"/>
        <v>-119.2663</v>
      </c>
      <c r="P40" s="34">
        <f t="shared" si="4"/>
        <v>629.6105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/>
      <c r="C41" s="33">
        <v>63.1</v>
      </c>
      <c r="D41" s="33">
        <f t="shared" si="14"/>
        <v>63.1</v>
      </c>
      <c r="E41" s="33"/>
      <c r="F41" s="33">
        <v>80</v>
      </c>
      <c r="G41" s="33">
        <f t="shared" si="15"/>
        <v>80</v>
      </c>
      <c r="H41" s="33"/>
      <c r="I41" s="33">
        <v>103.1</v>
      </c>
      <c r="J41" s="33">
        <f t="shared" si="16"/>
        <v>103.1</v>
      </c>
      <c r="K41" s="34" t="e">
        <f>H41/E41*100</f>
        <v>#DIV/0!</v>
      </c>
      <c r="L41" s="34">
        <f t="shared" si="3"/>
        <v>128.87499999999997</v>
      </c>
      <c r="M41" s="34">
        <f t="shared" si="3"/>
        <v>128.87499999999997</v>
      </c>
      <c r="N41" s="34">
        <f t="shared" si="4"/>
        <v>0</v>
      </c>
      <c r="O41" s="34">
        <f t="shared" si="4"/>
        <v>23.099999999999994</v>
      </c>
      <c r="P41" s="34">
        <f t="shared" si="4"/>
        <v>23.099999999999994</v>
      </c>
      <c r="Q41" s="22" t="e">
        <f t="shared" si="10"/>
        <v>#DIV/0!</v>
      </c>
      <c r="R41" s="22">
        <f t="shared" si="17"/>
        <v>163.39144215530902</v>
      </c>
      <c r="S41" s="22">
        <f t="shared" si="11"/>
        <v>163.39144215530902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K3:M3"/>
    <mergeCell ref="J4:J5"/>
    <mergeCell ref="Q3:S3"/>
    <mergeCell ref="Q4:Q5"/>
    <mergeCell ref="H3:J3"/>
    <mergeCell ref="R4:R5"/>
    <mergeCell ref="F4:F5"/>
    <mergeCell ref="C4:C5"/>
    <mergeCell ref="H4:H5"/>
    <mergeCell ref="L4:L5"/>
    <mergeCell ref="I4:I5"/>
    <mergeCell ref="S4:S5"/>
    <mergeCell ref="A3:A5"/>
    <mergeCell ref="B3:D3"/>
    <mergeCell ref="E3:G3"/>
    <mergeCell ref="G4:G5"/>
    <mergeCell ref="B4:B5"/>
    <mergeCell ref="N3:P4"/>
    <mergeCell ref="D4:D5"/>
    <mergeCell ref="M4:M5"/>
    <mergeCell ref="K4:K5"/>
    <mergeCell ref="E4:E5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2022-09-12T08:33:31Z</cp:lastPrinted>
  <dcterms:created xsi:type="dcterms:W3CDTF">2011-02-18T06:53:44Z</dcterms:created>
  <dcterms:modified xsi:type="dcterms:W3CDTF">2023-12-19T05:32:11Z</dcterms:modified>
  <cp:category/>
  <cp:version/>
  <cp:contentType/>
  <cp:contentStatus/>
</cp:coreProperties>
</file>