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<sst xmlns="http://schemas.openxmlformats.org/spreadsheetml/2006/main" count="63" uniqueCount="49">
  <si>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</si>
  <si>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</si>
  <si>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</si>
  <si>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</si>
  <si>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</si>
  <si>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</si>
  <si>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</si>
  <si>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</si>
  <si>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</si>
  <si>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</si>
  <si>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</si>
  <si>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</si>
  <si>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</si>
  <si>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</si>
  <si>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</si>
  <si>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</si>
  <si>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</si>
  <si>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</si>
  <si>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</si>
  <si>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</si>
  <si>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</si>
  <si>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</si>
  <si>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</si>
  <si>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</si>
  <si>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</si>
  <si>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</si>
  <si>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</si>
  <si>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</si>
  <si>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</si>
  <si>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</si>
  <si>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</si>
  <si>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</si>
  <si>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</si>
  <si>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</si>
  <si>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</si>
  <si>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</si>
  <si>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</si>
  <si>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</si>
  <si>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</si>
  <si>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</si>
  <si>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</si>
  <si>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</si>
  <si>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</si>
  <si>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</si>
  <si>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Фактическое поступление на 01.10.2022 г.</t>
  </si>
  <si>
    <t>Анализ поступления налоговых и неналоговых  доходов в бюджет МО "Онгудайский район" на 01.10.2023 года</t>
  </si>
  <si>
    <t>Годовой план на 01.10.2023 г.</t>
  </si>
  <si>
    <t>Фактическое поступление на 01.10.2023 г.</t>
  </si>
  <si>
    <t>Отклонение фактического поступления по состоянию на 01.10.23 г. от фактического поступления на 01.10.22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</si>
</sst>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2.71093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45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47"/>
      <c r="B3" s="42" t="s">
        <v>46</v>
      </c>
      <c r="C3" s="42"/>
      <c r="D3" s="42"/>
      <c r="E3" s="44" t="s">
        <v>44</v>
      </c>
      <c r="F3" s="44"/>
      <c r="G3" s="44"/>
      <c r="H3" s="44" t="s">
        <v>47</v>
      </c>
      <c r="I3" s="44"/>
      <c r="J3" s="44"/>
      <c r="K3" s="44" t="s">
        <v>0</v>
      </c>
      <c r="L3" s="48"/>
      <c r="M3" s="48"/>
      <c r="N3" s="44" t="s">
        <v>48</v>
      </c>
      <c r="O3" s="48"/>
      <c r="P3" s="48"/>
      <c r="Q3" s="49" t="s">
        <v>1</v>
      </c>
      <c r="R3" s="50"/>
      <c r="S3" s="51"/>
    </row>
    <row r="4" spans="1:19" ht="40.5" customHeight="1">
      <c r="A4" s="47"/>
      <c r="B4" s="42" t="s">
        <v>2</v>
      </c>
      <c r="C4" s="42" t="s">
        <v>3</v>
      </c>
      <c r="D4" s="42" t="s">
        <v>4</v>
      </c>
      <c r="E4" s="42" t="s">
        <v>2</v>
      </c>
      <c r="F4" s="42" t="s">
        <v>3</v>
      </c>
      <c r="G4" s="42" t="s">
        <v>4</v>
      </c>
      <c r="H4" s="42" t="s">
        <v>2</v>
      </c>
      <c r="I4" s="42" t="s">
        <v>3</v>
      </c>
      <c r="J4" s="44" t="s">
        <v>4</v>
      </c>
      <c r="K4" s="42" t="s">
        <v>2</v>
      </c>
      <c r="L4" s="42" t="s">
        <v>3</v>
      </c>
      <c r="M4" s="44" t="s">
        <v>4</v>
      </c>
      <c r="N4" s="48"/>
      <c r="O4" s="48"/>
      <c r="P4" s="48"/>
      <c r="Q4" s="45" t="s">
        <v>2</v>
      </c>
      <c r="R4" s="45" t="s">
        <v>3</v>
      </c>
      <c r="S4" s="45" t="s">
        <v>4</v>
      </c>
    </row>
    <row r="5" spans="1:19" ht="12.75">
      <c r="A5" s="47"/>
      <c r="B5" s="43"/>
      <c r="C5" s="43"/>
      <c r="D5" s="43"/>
      <c r="E5" s="42"/>
      <c r="F5" s="42"/>
      <c r="G5" s="42"/>
      <c r="H5" s="42"/>
      <c r="I5" s="42"/>
      <c r="J5" s="44"/>
      <c r="K5" s="42"/>
      <c r="L5" s="42"/>
      <c r="M5" s="44"/>
      <c r="N5" s="2" t="s">
        <v>2</v>
      </c>
      <c r="O5" s="2" t="s">
        <v>3</v>
      </c>
      <c r="P5" s="2" t="s">
        <v>30</v>
      </c>
      <c r="Q5" s="46"/>
      <c r="R5" s="46"/>
      <c r="S5" s="46"/>
    </row>
    <row r="6" spans="1:19" ht="12.75">
      <c r="A6" s="9" t="s">
        <v>5</v>
      </c>
      <c r="B6" s="19">
        <f aca="true" t="shared" si="0" ref="B6:I6">B8+B25</f>
        <v>178159.4301</v>
      </c>
      <c r="C6" s="19">
        <f t="shared" si="0"/>
        <v>14114.168</v>
      </c>
      <c r="D6" s="19">
        <f t="shared" si="0"/>
        <v>192273.5981</v>
      </c>
      <c r="E6" s="19">
        <f>E8+E25</f>
        <v>120163.117</v>
      </c>
      <c r="F6" s="19">
        <f t="shared" si="0"/>
        <v>6161.0497</v>
      </c>
      <c r="G6" s="19">
        <f>G8+G25</f>
        <v>126324.1667</v>
      </c>
      <c r="H6" s="19">
        <f>H8+H25</f>
        <v>133047.3237</v>
      </c>
      <c r="I6" s="19">
        <f t="shared" si="0"/>
        <v>5388.9686</v>
      </c>
      <c r="J6" s="19">
        <f>J8+J25</f>
        <v>138436.2923</v>
      </c>
      <c r="K6" s="19">
        <f>H6/E6*100</f>
        <v>110.72226405378616</v>
      </c>
      <c r="L6" s="19">
        <f>I6/F6*100</f>
        <v>87.46835137525349</v>
      </c>
      <c r="M6" s="19">
        <f>J6/G6*100</f>
        <v>109.58813021800049</v>
      </c>
      <c r="N6" s="19">
        <f>H6-E6</f>
        <v>12884.20670000001</v>
      </c>
      <c r="O6" s="19">
        <f>I6-F6</f>
        <v>-772.0810999999994</v>
      </c>
      <c r="P6" s="19">
        <f>J6-G6</f>
        <v>12112.1256</v>
      </c>
      <c r="Q6" s="19">
        <f aca="true" t="shared" si="1" ref="Q6:S10">H6/B6*100</f>
        <v>74.67879955909223</v>
      </c>
      <c r="R6" s="19">
        <f t="shared" si="1"/>
        <v>38.181270054317054</v>
      </c>
      <c r="S6" s="19">
        <f t="shared" si="1"/>
        <v>71.99963680296884</v>
      </c>
    </row>
    <row r="7" spans="1:19" ht="22.5">
      <c r="A7" s="10" t="s">
        <v>6</v>
      </c>
      <c r="B7" s="20">
        <f aca="true" t="shared" si="2" ref="B7:J7">B8+B26</f>
        <v>178159.4301</v>
      </c>
      <c r="C7" s="20">
        <f t="shared" si="2"/>
        <v>14114.168</v>
      </c>
      <c r="D7" s="20">
        <f t="shared" si="2"/>
        <v>192273.5981</v>
      </c>
      <c r="E7" s="20">
        <f>E8+E26</f>
        <v>120179.5151</v>
      </c>
      <c r="F7" s="20">
        <f>F8+F26</f>
        <v>5935.4288</v>
      </c>
      <c r="G7" s="20">
        <f t="shared" si="2"/>
        <v>126114.94390000001</v>
      </c>
      <c r="H7" s="20">
        <f t="shared" si="2"/>
        <v>133046.7813</v>
      </c>
      <c r="I7" s="20">
        <f>I8+I26</f>
        <v>5341.8324</v>
      </c>
      <c r="J7" s="20">
        <f t="shared" si="2"/>
        <v>138388.6137</v>
      </c>
      <c r="K7" s="21">
        <f aca="true" t="shared" si="3" ref="K7:M41">H7/E7*100</f>
        <v>110.70670503978425</v>
      </c>
      <c r="L7" s="21">
        <f t="shared" si="3"/>
        <v>89.9990982959816</v>
      </c>
      <c r="M7" s="21">
        <f t="shared" si="3"/>
        <v>109.7321296116439</v>
      </c>
      <c r="N7" s="21">
        <f aca="true" t="shared" si="4" ref="N7:P41">H7-E7</f>
        <v>12867.266199999998</v>
      </c>
      <c r="O7" s="21">
        <f t="shared" si="4"/>
        <v>-593.5963999999994</v>
      </c>
      <c r="P7" s="21">
        <f t="shared" si="4"/>
        <v>12273.669799999974</v>
      </c>
      <c r="Q7" s="22">
        <f t="shared" si="1"/>
        <v>74.67849511267605</v>
      </c>
      <c r="R7" s="22">
        <f t="shared" si="1"/>
        <v>37.84730633785853</v>
      </c>
      <c r="S7" s="22">
        <f t="shared" si="1"/>
        <v>71.97483953466411</v>
      </c>
    </row>
    <row r="8" spans="1:19" s="5" customFormat="1" ht="12.75">
      <c r="A8" s="4" t="s">
        <v>7</v>
      </c>
      <c r="B8" s="23">
        <f aca="true" t="shared" si="5" ref="B8:J8">B9+B10+B11+B16+B20+B23+B24</f>
        <v>154446.56</v>
      </c>
      <c r="C8" s="23">
        <f>C9+C10+C11+C16+C20+C23+C24</f>
        <v>13130.068</v>
      </c>
      <c r="D8" s="30">
        <f t="shared" si="5"/>
        <v>167576.628</v>
      </c>
      <c r="E8" s="39">
        <f>E9+E10+E11+E16+E20+E23+E24</f>
        <v>103600.7593</v>
      </c>
      <c r="F8" s="30">
        <f t="shared" si="5"/>
        <v>5220.2219</v>
      </c>
      <c r="G8" s="30">
        <f>G9+G10+G11+G16+G20+G23+G24</f>
        <v>108820.98120000001</v>
      </c>
      <c r="H8" s="30">
        <f t="shared" si="5"/>
        <v>113590.5106</v>
      </c>
      <c r="I8" s="30">
        <f t="shared" si="5"/>
        <v>4698.6565</v>
      </c>
      <c r="J8" s="23">
        <f t="shared" si="5"/>
        <v>118289.16709999999</v>
      </c>
      <c r="K8" s="23">
        <f t="shared" si="3"/>
        <v>109.64254641326745</v>
      </c>
      <c r="L8" s="23">
        <f t="shared" si="3"/>
        <v>90.00875039430795</v>
      </c>
      <c r="M8" s="23">
        <f t="shared" si="3"/>
        <v>108.70069888691647</v>
      </c>
      <c r="N8" s="23">
        <f t="shared" si="4"/>
        <v>9989.751299999989</v>
      </c>
      <c r="O8" s="23">
        <f t="shared" si="4"/>
        <v>-521.5653999999995</v>
      </c>
      <c r="P8" s="23">
        <f t="shared" si="4"/>
        <v>9468.185899999982</v>
      </c>
      <c r="Q8" s="25">
        <f t="shared" si="1"/>
        <v>73.5468051862081</v>
      </c>
      <c r="R8" s="25">
        <f t="shared" si="1"/>
        <v>35.78546965636431</v>
      </c>
      <c r="S8" s="25">
        <f t="shared" si="1"/>
        <v>70.58810557997384</v>
      </c>
    </row>
    <row r="9" spans="1:19" ht="12.75">
      <c r="A9" s="3" t="s">
        <v>8</v>
      </c>
      <c r="B9" s="22">
        <v>77142</v>
      </c>
      <c r="C9" s="22">
        <v>2613.227</v>
      </c>
      <c r="D9" s="26">
        <f>B9+C9</f>
        <v>79755.227</v>
      </c>
      <c r="E9" s="22">
        <v>44615.8985</v>
      </c>
      <c r="F9" s="22">
        <v>1696.1184</v>
      </c>
      <c r="G9" s="26">
        <f>E9+F9</f>
        <v>46312.0169</v>
      </c>
      <c r="H9" s="22">
        <v>49986.9662</v>
      </c>
      <c r="I9" s="22">
        <v>1885.3989</v>
      </c>
      <c r="J9" s="26">
        <f>H9+I9</f>
        <v>51872.3651</v>
      </c>
      <c r="K9" s="21">
        <f t="shared" si="3"/>
        <v>112.03846135699811</v>
      </c>
      <c r="L9" s="21">
        <f t="shared" si="3"/>
        <v>111.1596277712688</v>
      </c>
      <c r="M9" s="21">
        <f t="shared" si="3"/>
        <v>112.00627520068123</v>
      </c>
      <c r="N9" s="21">
        <f t="shared" si="4"/>
        <v>5371.0677</v>
      </c>
      <c r="O9" s="21">
        <f t="shared" si="4"/>
        <v>189.28049999999985</v>
      </c>
      <c r="P9" s="21">
        <f t="shared" si="4"/>
        <v>5560.3482</v>
      </c>
      <c r="Q9" s="22">
        <f t="shared" si="1"/>
        <v>64.79863913302741</v>
      </c>
      <c r="R9" s="22">
        <f t="shared" si="1"/>
        <v>72.1483016974798</v>
      </c>
      <c r="S9" s="22">
        <f t="shared" si="1"/>
        <v>65.0394551569642</v>
      </c>
    </row>
    <row r="10" spans="1:19" ht="12.75">
      <c r="A10" s="3" t="s">
        <v>36</v>
      </c>
      <c r="B10" s="22">
        <v>15240.56</v>
      </c>
      <c r="C10" s="22"/>
      <c r="D10" s="26">
        <f>B10+C10</f>
        <v>15240.56</v>
      </c>
      <c r="E10" s="22">
        <v>12019.6075</v>
      </c>
      <c r="F10" s="22"/>
      <c r="G10" s="26">
        <f>E10+F10</f>
        <v>12019.6075</v>
      </c>
      <c r="H10" s="22">
        <v>12833.9667</v>
      </c>
      <c r="I10" s="22"/>
      <c r="J10" s="26">
        <f>H10+I10</f>
        <v>12833.9667</v>
      </c>
      <c r="K10" s="21">
        <f t="shared" si="3"/>
        <v>106.77525618037029</v>
      </c>
      <c r="L10" s="21" t="e">
        <f t="shared" si="3"/>
        <v>#DIV/0!</v>
      </c>
      <c r="M10" s="21">
        <f t="shared" si="3"/>
        <v>106.77525618037029</v>
      </c>
      <c r="N10" s="21">
        <f t="shared" si="4"/>
        <v>814.3592000000008</v>
      </c>
      <c r="O10" s="21">
        <f t="shared" si="4"/>
        <v>0</v>
      </c>
      <c r="P10" s="21">
        <f t="shared" si="4"/>
        <v>814.3592000000008</v>
      </c>
      <c r="Q10" s="22">
        <f t="shared" si="1"/>
        <v>84.2092856168015</v>
      </c>
      <c r="R10" s="22" t="e">
        <f t="shared" si="1"/>
        <v>#DIV/0!</v>
      </c>
      <c r="S10" s="22">
        <f t="shared" si="1"/>
        <v>84.2092856168015</v>
      </c>
    </row>
    <row r="11" spans="1:19" s="5" customFormat="1" ht="12.75">
      <c r="A11" s="12" t="s">
        <v>9</v>
      </c>
      <c r="B11" s="27">
        <f aca="true" t="shared" si="6" ref="B11:J11">B12+B13+B14+B15</f>
        <v>31957</v>
      </c>
      <c r="C11" s="27">
        <f t="shared" si="6"/>
        <v>688.24</v>
      </c>
      <c r="D11" s="27">
        <f t="shared" si="6"/>
        <v>32645.239999999998</v>
      </c>
      <c r="E11" s="27">
        <f>E12+E13+E14+E15</f>
        <v>23910.020399999998</v>
      </c>
      <c r="F11" s="27">
        <f t="shared" si="6"/>
        <v>566.9393</v>
      </c>
      <c r="G11" s="27">
        <f t="shared" si="6"/>
        <v>24476.9597</v>
      </c>
      <c r="H11" s="27">
        <f t="shared" si="6"/>
        <v>25565.023899999997</v>
      </c>
      <c r="I11" s="27">
        <f t="shared" si="6"/>
        <v>645.2509</v>
      </c>
      <c r="J11" s="27">
        <f t="shared" si="6"/>
        <v>26210.274799999996</v>
      </c>
      <c r="K11" s="28">
        <f t="shared" si="3"/>
        <v>106.9217987785573</v>
      </c>
      <c r="L11" s="28">
        <f t="shared" si="3"/>
        <v>113.8130484162943</v>
      </c>
      <c r="M11" s="28">
        <f t="shared" si="3"/>
        <v>107.0814150174051</v>
      </c>
      <c r="N11" s="28">
        <f t="shared" si="4"/>
        <v>1655.003499999999</v>
      </c>
      <c r="O11" s="28">
        <f t="shared" si="4"/>
        <v>78.3116</v>
      </c>
      <c r="P11" s="28">
        <f t="shared" si="4"/>
        <v>1733.3150999999962</v>
      </c>
      <c r="Q11" s="29">
        <f>H11/B11*100</f>
        <v>79.99819726507494</v>
      </c>
      <c r="R11" s="29">
        <f>I11/C11*100</f>
        <v>93.75376322213181</v>
      </c>
      <c r="S11" s="29">
        <f>J11/D11*100</f>
        <v>80.28819760553145</v>
      </c>
    </row>
    <row r="12" spans="1:21" ht="23.25" customHeight="1">
      <c r="A12" s="3" t="s">
        <v>10</v>
      </c>
      <c r="B12" s="22">
        <v>29000</v>
      </c>
      <c r="C12" s="22">
        <v>0</v>
      </c>
      <c r="D12" s="26">
        <f>B12+C12</f>
        <v>29000</v>
      </c>
      <c r="E12" s="22">
        <v>21497.0071</v>
      </c>
      <c r="F12" s="22"/>
      <c r="G12" s="26">
        <f>E12+F12</f>
        <v>21497.0071</v>
      </c>
      <c r="H12" s="22">
        <v>22383.0663</v>
      </c>
      <c r="I12" s="22"/>
      <c r="J12" s="26">
        <f>H12+I12</f>
        <v>22383.0663</v>
      </c>
      <c r="K12" s="21">
        <f t="shared" si="3"/>
        <v>104.12177935225225</v>
      </c>
      <c r="L12" s="21" t="e">
        <f t="shared" si="3"/>
        <v>#DIV/0!</v>
      </c>
      <c r="M12" s="21">
        <f t="shared" si="3"/>
        <v>104.12177935225225</v>
      </c>
      <c r="N12" s="21">
        <f t="shared" si="4"/>
        <v>886.0591999999997</v>
      </c>
      <c r="O12" s="21">
        <f t="shared" si="4"/>
        <v>0</v>
      </c>
      <c r="P12" s="21">
        <f t="shared" si="4"/>
        <v>886.0591999999997</v>
      </c>
      <c r="Q12" s="22">
        <f>H12/B12*100</f>
        <v>77.18298724137931</v>
      </c>
      <c r="R12" s="22">
        <v>0</v>
      </c>
      <c r="S12" s="22">
        <f aca="true" t="shared" si="7" ref="S12:S18">J12/D12*100</f>
        <v>77.18298724137931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-129.7565</v>
      </c>
      <c r="F13" s="22"/>
      <c r="G13" s="26">
        <f>E13+F13</f>
        <v>-129.7565</v>
      </c>
      <c r="H13" s="22">
        <v>-15.216</v>
      </c>
      <c r="I13" s="22"/>
      <c r="J13" s="26">
        <f>H13+I13</f>
        <v>-15.216</v>
      </c>
      <c r="K13" s="21">
        <f t="shared" si="3"/>
        <v>11.726580171320897</v>
      </c>
      <c r="L13" s="21" t="e">
        <f t="shared" si="3"/>
        <v>#DIV/0!</v>
      </c>
      <c r="M13" s="21">
        <f t="shared" si="3"/>
        <v>11.726580171320897</v>
      </c>
      <c r="N13" s="21">
        <f t="shared" si="4"/>
        <v>114.5405</v>
      </c>
      <c r="O13" s="21">
        <f t="shared" si="4"/>
        <v>0</v>
      </c>
      <c r="P13" s="21">
        <f t="shared" si="4"/>
        <v>114.5405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1440</v>
      </c>
      <c r="C14" s="22">
        <v>688.24</v>
      </c>
      <c r="D14" s="26">
        <f>B14+C14</f>
        <v>2128.24</v>
      </c>
      <c r="E14" s="22">
        <v>1322.8583</v>
      </c>
      <c r="F14" s="22">
        <v>566.9393</v>
      </c>
      <c r="G14" s="26">
        <f>E14+F14</f>
        <v>1889.7976</v>
      </c>
      <c r="H14" s="22">
        <v>1505.5853</v>
      </c>
      <c r="I14" s="22">
        <v>645.2509</v>
      </c>
      <c r="J14" s="26">
        <f>H14+I14</f>
        <v>2150.8361999999997</v>
      </c>
      <c r="K14" s="21">
        <f t="shared" si="3"/>
        <v>113.8130440728232</v>
      </c>
      <c r="L14" s="21">
        <f t="shared" si="3"/>
        <v>113.8130484162943</v>
      </c>
      <c r="M14" s="21">
        <f t="shared" si="3"/>
        <v>113.81304537586456</v>
      </c>
      <c r="N14" s="21">
        <f t="shared" si="4"/>
        <v>182.72699999999986</v>
      </c>
      <c r="O14" s="21">
        <f t="shared" si="4"/>
        <v>78.3116</v>
      </c>
      <c r="P14" s="21">
        <f t="shared" si="4"/>
        <v>261.03859999999963</v>
      </c>
      <c r="Q14" s="22">
        <f>H14/B14*100</f>
        <v>104.55453472222223</v>
      </c>
      <c r="R14" s="22">
        <f>I14/C14*100</f>
        <v>93.75376322213181</v>
      </c>
      <c r="S14" s="22">
        <f t="shared" si="7"/>
        <v>101.06173175957598</v>
      </c>
    </row>
    <row r="15" spans="1:21" ht="22.5">
      <c r="A15" s="11" t="s">
        <v>34</v>
      </c>
      <c r="B15" s="22">
        <v>1517</v>
      </c>
      <c r="C15" s="22"/>
      <c r="D15" s="26">
        <f>B15+C15</f>
        <v>1517</v>
      </c>
      <c r="E15" s="22">
        <v>1219.9115</v>
      </c>
      <c r="F15" s="22"/>
      <c r="G15" s="26">
        <f>E15+F15</f>
        <v>1219.9115</v>
      </c>
      <c r="H15" s="22">
        <v>1691.5883</v>
      </c>
      <c r="I15" s="22"/>
      <c r="J15" s="26">
        <f>H15+I15</f>
        <v>1691.5883</v>
      </c>
      <c r="K15" s="21">
        <f>H15/E15*100</f>
        <v>138.66483757223372</v>
      </c>
      <c r="L15" s="21" t="e">
        <f>I15/F15*100</f>
        <v>#DIV/0!</v>
      </c>
      <c r="M15" s="21">
        <f>J15/G15*100</f>
        <v>138.66483757223372</v>
      </c>
      <c r="N15" s="21">
        <f>H15-E15</f>
        <v>471.67679999999996</v>
      </c>
      <c r="O15" s="21">
        <f>I15-F15</f>
        <v>0</v>
      </c>
      <c r="P15" s="21">
        <f>J15-G15</f>
        <v>471.67679999999996</v>
      </c>
      <c r="Q15" s="22">
        <f>H15/B15*100</f>
        <v>111.50878707976268</v>
      </c>
      <c r="R15" s="22" t="e">
        <f>I15/C15*100</f>
        <v>#DIV/0!</v>
      </c>
      <c r="S15" s="22">
        <f>J15/D15*100</f>
        <v>111.50878707976268</v>
      </c>
      <c r="T15" s="41"/>
      <c r="U15" s="41"/>
    </row>
    <row r="16" spans="1:19" s="5" customFormat="1" ht="12.75">
      <c r="A16" s="12" t="s">
        <v>13</v>
      </c>
      <c r="B16" s="27">
        <f>B17+B18+B19</f>
        <v>27000</v>
      </c>
      <c r="C16" s="27">
        <f aca="true" t="shared" si="8" ref="C16:J16">C17+C18+C19</f>
        <v>9808.601</v>
      </c>
      <c r="D16" s="27">
        <f t="shared" si="8"/>
        <v>36808.601</v>
      </c>
      <c r="E16" s="27">
        <f t="shared" si="8"/>
        <v>20351.0665</v>
      </c>
      <c r="F16" s="27">
        <f t="shared" si="8"/>
        <v>2958.8477999999996</v>
      </c>
      <c r="G16" s="27">
        <f t="shared" si="8"/>
        <v>23309.9143</v>
      </c>
      <c r="H16" s="27">
        <f t="shared" si="8"/>
        <v>20052.0771</v>
      </c>
      <c r="I16" s="27">
        <f t="shared" si="8"/>
        <v>2163.1129</v>
      </c>
      <c r="J16" s="27">
        <f t="shared" si="8"/>
        <v>22215.19</v>
      </c>
      <c r="K16" s="28">
        <f t="shared" si="3"/>
        <v>98.53084161461513</v>
      </c>
      <c r="L16" s="28">
        <f t="shared" si="3"/>
        <v>73.10659574987265</v>
      </c>
      <c r="M16" s="28">
        <f t="shared" si="3"/>
        <v>95.30361079019497</v>
      </c>
      <c r="N16" s="28">
        <f t="shared" si="4"/>
        <v>-298.9894000000022</v>
      </c>
      <c r="O16" s="28">
        <f t="shared" si="4"/>
        <v>-795.7348999999995</v>
      </c>
      <c r="P16" s="28">
        <f t="shared" si="4"/>
        <v>-1094.7243000000017</v>
      </c>
      <c r="Q16" s="29">
        <f>H16/B16*100</f>
        <v>74.26695222222222</v>
      </c>
      <c r="R16" s="29">
        <f>I16/C16*100</f>
        <v>22.053225531347437</v>
      </c>
      <c r="S16" s="29">
        <f t="shared" si="7"/>
        <v>60.353258196365566</v>
      </c>
    </row>
    <row r="17" spans="1:19" ht="12.75">
      <c r="A17" s="3" t="s">
        <v>14</v>
      </c>
      <c r="B17" s="22"/>
      <c r="C17" s="22">
        <v>3078.66</v>
      </c>
      <c r="D17" s="26">
        <f>B17+C17</f>
        <v>3078.66</v>
      </c>
      <c r="E17" s="22"/>
      <c r="F17" s="22">
        <v>524.5745</v>
      </c>
      <c r="G17" s="26">
        <f>E17+F17</f>
        <v>524.5745</v>
      </c>
      <c r="H17" s="22"/>
      <c r="I17" s="22">
        <v>432.596</v>
      </c>
      <c r="J17" s="26">
        <f>H17+I17</f>
        <v>432.596</v>
      </c>
      <c r="K17" s="21" t="e">
        <f t="shared" si="3"/>
        <v>#DIV/0!</v>
      </c>
      <c r="L17" s="21">
        <f t="shared" si="3"/>
        <v>82.46607488545479</v>
      </c>
      <c r="M17" s="21">
        <f t="shared" si="3"/>
        <v>82.46607488545479</v>
      </c>
      <c r="N17" s="21">
        <f t="shared" si="4"/>
        <v>0</v>
      </c>
      <c r="O17" s="21">
        <f t="shared" si="4"/>
        <v>-91.97849999999994</v>
      </c>
      <c r="P17" s="21">
        <f t="shared" si="4"/>
        <v>-91.97849999999994</v>
      </c>
      <c r="Q17" s="22">
        <v>0</v>
      </c>
      <c r="R17" s="22">
        <f>I17/C17*100</f>
        <v>14.051437963269736</v>
      </c>
      <c r="S17" s="22">
        <f t="shared" si="7"/>
        <v>14.051437963269736</v>
      </c>
    </row>
    <row r="18" spans="1:19" ht="12.75">
      <c r="A18" s="3" t="s">
        <v>15</v>
      </c>
      <c r="B18" s="22">
        <v>27000</v>
      </c>
      <c r="C18" s="22"/>
      <c r="D18" s="26">
        <f>B18+C18</f>
        <v>27000</v>
      </c>
      <c r="E18" s="22">
        <v>20351.0665</v>
      </c>
      <c r="F18" s="22"/>
      <c r="G18" s="26">
        <f>E18+F18</f>
        <v>20351.0665</v>
      </c>
      <c r="H18" s="22">
        <v>20052.0771</v>
      </c>
      <c r="I18" s="22"/>
      <c r="J18" s="26">
        <f>H18+I18</f>
        <v>20052.0771</v>
      </c>
      <c r="K18" s="21">
        <f t="shared" si="3"/>
        <v>98.53084161461513</v>
      </c>
      <c r="L18" s="21" t="e">
        <f t="shared" si="3"/>
        <v>#DIV/0!</v>
      </c>
      <c r="M18" s="21">
        <f t="shared" si="3"/>
        <v>98.53084161461513</v>
      </c>
      <c r="N18" s="21">
        <f t="shared" si="4"/>
        <v>-298.9894000000022</v>
      </c>
      <c r="O18" s="21">
        <f t="shared" si="4"/>
        <v>0</v>
      </c>
      <c r="P18" s="21">
        <f t="shared" si="4"/>
        <v>-298.9894000000022</v>
      </c>
      <c r="Q18" s="22">
        <f>H18/B18*100</f>
        <v>74.26695222222222</v>
      </c>
      <c r="R18" s="22">
        <v>0</v>
      </c>
      <c r="S18" s="22">
        <f t="shared" si="7"/>
        <v>74.26695222222222</v>
      </c>
    </row>
    <row r="19" spans="1:19" ht="12.75">
      <c r="A19" s="3" t="s">
        <v>16</v>
      </c>
      <c r="B19" s="22"/>
      <c r="C19" s="22">
        <f>3751.61+2978.331</f>
        <v>6729.941000000001</v>
      </c>
      <c r="D19" s="26">
        <f>B19+C19</f>
        <v>6729.941000000001</v>
      </c>
      <c r="E19" s="22"/>
      <c r="F19" s="22">
        <v>2434.2733</v>
      </c>
      <c r="G19" s="26">
        <f>E19+F19</f>
        <v>2434.2733</v>
      </c>
      <c r="H19" s="22"/>
      <c r="I19" s="22">
        <v>1730.5169</v>
      </c>
      <c r="J19" s="26">
        <f>H19+I19</f>
        <v>1730.5169</v>
      </c>
      <c r="K19" s="21" t="e">
        <f t="shared" si="3"/>
        <v>#DIV/0!</v>
      </c>
      <c r="L19" s="21">
        <f t="shared" si="3"/>
        <v>71.089671812939</v>
      </c>
      <c r="M19" s="21">
        <f t="shared" si="3"/>
        <v>71.089671812939</v>
      </c>
      <c r="N19" s="21">
        <f t="shared" si="4"/>
        <v>0</v>
      </c>
      <c r="O19" s="21">
        <f t="shared" si="4"/>
        <v>-703.7563999999998</v>
      </c>
      <c r="P19" s="21">
        <f t="shared" si="4"/>
        <v>-703.7563999999998</v>
      </c>
      <c r="Q19" s="22">
        <v>0</v>
      </c>
      <c r="R19" s="22">
        <f>I19/C19*100</f>
        <v>25.713700907630543</v>
      </c>
      <c r="S19" s="22">
        <f>J19/D19*100</f>
        <v>25.713700907630543</v>
      </c>
    </row>
    <row r="20" spans="1:19" s="5" customFormat="1" ht="31.5">
      <c r="A20" s="12" t="s">
        <v>17</v>
      </c>
      <c r="B20" s="27">
        <f>B21+B22</f>
        <v>190</v>
      </c>
      <c r="C20" s="27">
        <f>C21+C22</f>
        <v>0</v>
      </c>
      <c r="D20" s="27">
        <f>D21+D22</f>
        <v>190</v>
      </c>
      <c r="E20" s="27">
        <f aca="true" t="shared" si="9" ref="E20:J20">E21+E22</f>
        <v>628.641</v>
      </c>
      <c r="F20" s="27">
        <f t="shared" si="9"/>
        <v>0</v>
      </c>
      <c r="G20" s="27">
        <f t="shared" si="9"/>
        <v>628.641</v>
      </c>
      <c r="H20" s="27">
        <f t="shared" si="9"/>
        <v>3306.1123000000002</v>
      </c>
      <c r="I20" s="27">
        <f t="shared" si="9"/>
        <v>0</v>
      </c>
      <c r="J20" s="27">
        <f t="shared" si="9"/>
        <v>3306.1123000000002</v>
      </c>
      <c r="K20" s="28">
        <f t="shared" si="3"/>
        <v>525.9142022235267</v>
      </c>
      <c r="L20" s="28" t="e">
        <f t="shared" si="3"/>
        <v>#DIV/0!</v>
      </c>
      <c r="M20" s="28">
        <f t="shared" si="3"/>
        <v>525.9142022235267</v>
      </c>
      <c r="N20" s="28">
        <f t="shared" si="4"/>
        <v>2677.4713</v>
      </c>
      <c r="O20" s="28">
        <f t="shared" si="4"/>
        <v>0</v>
      </c>
      <c r="P20" s="28">
        <f t="shared" si="4"/>
        <v>2677.4713</v>
      </c>
      <c r="Q20" s="29">
        <f>H20/B20*100</f>
        <v>1740.059105263158</v>
      </c>
      <c r="R20" s="29">
        <v>0</v>
      </c>
      <c r="S20" s="29">
        <f>J20/D20*100</f>
        <v>1740.059105263158</v>
      </c>
    </row>
    <row r="21" spans="1:19" ht="12.75">
      <c r="A21" s="3" t="s">
        <v>18</v>
      </c>
      <c r="B21" s="22">
        <v>100</v>
      </c>
      <c r="C21" s="22"/>
      <c r="D21" s="26">
        <f>B21+C21</f>
        <v>100</v>
      </c>
      <c r="E21" s="22">
        <v>556.9762</v>
      </c>
      <c r="F21" s="22"/>
      <c r="G21" s="26">
        <f>E21+F21</f>
        <v>556.9762</v>
      </c>
      <c r="H21" s="22">
        <v>3275.0048</v>
      </c>
      <c r="I21" s="22"/>
      <c r="J21" s="26">
        <f>H21+I21</f>
        <v>3275.0048</v>
      </c>
      <c r="K21" s="21">
        <f t="shared" si="3"/>
        <v>587.997260924255</v>
      </c>
      <c r="L21" s="21" t="e">
        <f t="shared" si="3"/>
        <v>#DIV/0!</v>
      </c>
      <c r="M21" s="21">
        <f t="shared" si="3"/>
        <v>587.997260924255</v>
      </c>
      <c r="N21" s="21">
        <f t="shared" si="4"/>
        <v>2718.0286</v>
      </c>
      <c r="O21" s="21">
        <f t="shared" si="4"/>
        <v>0</v>
      </c>
      <c r="P21" s="21">
        <f t="shared" si="4"/>
        <v>2718.0286</v>
      </c>
      <c r="Q21" s="22">
        <f>H21/B21*100</f>
        <v>3275.0048</v>
      </c>
      <c r="R21" s="22">
        <v>0</v>
      </c>
      <c r="S21" s="22">
        <f>J21/D21*100</f>
        <v>3275.0048</v>
      </c>
    </row>
    <row r="22" spans="1:19" ht="33.75">
      <c r="A22" s="3" t="s">
        <v>31</v>
      </c>
      <c r="B22" s="22">
        <v>90</v>
      </c>
      <c r="C22" s="22"/>
      <c r="D22" s="26">
        <f>B22+C22</f>
        <v>90</v>
      </c>
      <c r="E22" s="22">
        <v>71.6648</v>
      </c>
      <c r="F22" s="22"/>
      <c r="G22" s="26">
        <f>E22+F22</f>
        <v>71.6648</v>
      </c>
      <c r="H22" s="22">
        <v>31.1075</v>
      </c>
      <c r="I22" s="22"/>
      <c r="J22" s="26">
        <f>H22+I22</f>
        <v>31.1075</v>
      </c>
      <c r="K22" s="21">
        <f t="shared" si="3"/>
        <v>43.40694455297441</v>
      </c>
      <c r="L22" s="21" t="e">
        <f t="shared" si="3"/>
        <v>#DIV/0!</v>
      </c>
      <c r="M22" s="21">
        <f t="shared" si="3"/>
        <v>43.40694455297441</v>
      </c>
      <c r="N22" s="21">
        <f t="shared" si="4"/>
        <v>-40.5573</v>
      </c>
      <c r="O22" s="21">
        <f t="shared" si="4"/>
        <v>0</v>
      </c>
      <c r="P22" s="21">
        <f t="shared" si="4"/>
        <v>-40.5573</v>
      </c>
      <c r="Q22" s="22">
        <f>H22/B22*100</f>
        <v>34.56388888888889</v>
      </c>
      <c r="R22" s="22">
        <v>0</v>
      </c>
      <c r="S22" s="22">
        <f>J22/D22*100</f>
        <v>34.56388888888889</v>
      </c>
    </row>
    <row r="23" spans="1:19" ht="21">
      <c r="A23" s="12" t="s">
        <v>32</v>
      </c>
      <c r="B23" s="22">
        <v>2917</v>
      </c>
      <c r="C23" s="22">
        <v>20</v>
      </c>
      <c r="D23" s="26">
        <f>B23+C23</f>
        <v>2937</v>
      </c>
      <c r="E23" s="22">
        <v>2075.5254</v>
      </c>
      <c r="F23" s="22">
        <v>2.7</v>
      </c>
      <c r="G23" s="26">
        <f>E23+F23</f>
        <v>2078.2254</v>
      </c>
      <c r="H23" s="22">
        <v>1846.3644</v>
      </c>
      <c r="I23" s="22">
        <v>4.8</v>
      </c>
      <c r="J23" s="26">
        <f>H23+I23</f>
        <v>1851.1644</v>
      </c>
      <c r="K23" s="21">
        <f t="shared" si="3"/>
        <v>88.95889204728596</v>
      </c>
      <c r="L23" s="21">
        <f t="shared" si="3"/>
        <v>177.77777777777777</v>
      </c>
      <c r="M23" s="21">
        <f t="shared" si="3"/>
        <v>89.07428424270053</v>
      </c>
      <c r="N23" s="21">
        <f t="shared" si="4"/>
        <v>-229.16100000000006</v>
      </c>
      <c r="O23" s="21">
        <f t="shared" si="4"/>
        <v>2.0999999999999996</v>
      </c>
      <c r="P23" s="21">
        <f t="shared" si="4"/>
        <v>-227.06099999999992</v>
      </c>
      <c r="Q23" s="22">
        <f aca="true" t="shared" si="10" ref="Q23:Q41">H23/B23*100</f>
        <v>63.29668837847103</v>
      </c>
      <c r="R23" s="22">
        <v>0</v>
      </c>
      <c r="S23" s="22">
        <f aca="true" t="shared" si="11" ref="S23:S41">J23/D23*100</f>
        <v>63.029090909090904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>
        <v>-4.3836</v>
      </c>
      <c r="G24" s="26">
        <f>E24+F24</f>
        <v>-4.3836</v>
      </c>
      <c r="H24" s="22"/>
      <c r="I24" s="22">
        <v>0.0938</v>
      </c>
      <c r="J24" s="26">
        <f>H24+I24</f>
        <v>0.0938</v>
      </c>
      <c r="K24" s="21" t="e">
        <f t="shared" si="3"/>
        <v>#DIV/0!</v>
      </c>
      <c r="L24" s="21">
        <f t="shared" si="3"/>
        <v>-2.139793776804453</v>
      </c>
      <c r="M24" s="21">
        <f t="shared" si="3"/>
        <v>-2.139793776804453</v>
      </c>
      <c r="N24" s="21">
        <f t="shared" si="4"/>
        <v>0</v>
      </c>
      <c r="O24" s="21">
        <f t="shared" si="4"/>
        <v>4.4774</v>
      </c>
      <c r="P24" s="21">
        <f t="shared" si="4"/>
        <v>4.4774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23712.8701</v>
      </c>
      <c r="C25" s="30">
        <f t="shared" si="12"/>
        <v>984.1</v>
      </c>
      <c r="D25" s="30">
        <f t="shared" si="12"/>
        <v>24696.9701</v>
      </c>
      <c r="E25" s="30">
        <f>E26+E40</f>
        <v>16562.3577</v>
      </c>
      <c r="F25" s="30">
        <f t="shared" si="12"/>
        <v>940.8278</v>
      </c>
      <c r="G25" s="30">
        <f>G26+G40</f>
        <v>17503.1855</v>
      </c>
      <c r="H25" s="30">
        <f t="shared" si="12"/>
        <v>19456.813100000003</v>
      </c>
      <c r="I25" s="30">
        <f t="shared" si="12"/>
        <v>690.3121</v>
      </c>
      <c r="J25" s="30">
        <f t="shared" si="12"/>
        <v>20147.1252</v>
      </c>
      <c r="K25" s="24">
        <f t="shared" si="3"/>
        <v>117.47610728151345</v>
      </c>
      <c r="L25" s="24">
        <f t="shared" si="3"/>
        <v>73.37284251166898</v>
      </c>
      <c r="M25" s="24">
        <f t="shared" si="3"/>
        <v>115.10547722870217</v>
      </c>
      <c r="N25" s="24">
        <f t="shared" si="4"/>
        <v>2894.4554000000026</v>
      </c>
      <c r="O25" s="24">
        <f t="shared" si="4"/>
        <v>-250.51570000000004</v>
      </c>
      <c r="P25" s="24">
        <f>J25-G25</f>
        <v>2643.939699999999</v>
      </c>
      <c r="Q25" s="31">
        <f t="shared" si="10"/>
        <v>82.05170027056322</v>
      </c>
      <c r="R25" s="31">
        <f>I25/C25*100</f>
        <v>70.1465399857738</v>
      </c>
      <c r="S25" s="31">
        <f t="shared" si="11"/>
        <v>81.57731542947448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23712.8701</v>
      </c>
      <c r="C26" s="30">
        <f t="shared" si="13"/>
        <v>984.1</v>
      </c>
      <c r="D26" s="30">
        <f>D27+D30+D31+D34+D37+D38+D41</f>
        <v>24696.9701</v>
      </c>
      <c r="E26" s="30">
        <f>E27+E30+E31+E34+E37+E38+E41</f>
        <v>16578.7558</v>
      </c>
      <c r="F26" s="30">
        <f t="shared" si="13"/>
        <v>715.2069</v>
      </c>
      <c r="G26" s="30">
        <f>G27+G30+G31+G34+G37+G38+G41</f>
        <v>17293.9627</v>
      </c>
      <c r="H26" s="30">
        <f>H27+H30+H31+H34+H37+H38+H41</f>
        <v>19456.270700000005</v>
      </c>
      <c r="I26" s="30">
        <f t="shared" si="13"/>
        <v>643.1759</v>
      </c>
      <c r="J26" s="30">
        <f t="shared" si="13"/>
        <v>20099.4466</v>
      </c>
      <c r="K26" s="24">
        <f t="shared" si="3"/>
        <v>117.35663963395857</v>
      </c>
      <c r="L26" s="24">
        <f t="shared" si="3"/>
        <v>89.92864861902198</v>
      </c>
      <c r="M26" s="24">
        <f t="shared" si="3"/>
        <v>116.22233116068881</v>
      </c>
      <c r="N26" s="24">
        <f t="shared" si="4"/>
        <v>2877.5149000000056</v>
      </c>
      <c r="O26" s="24">
        <f t="shared" si="4"/>
        <v>-72.03100000000006</v>
      </c>
      <c r="P26" s="24">
        <f>J26-G26</f>
        <v>2805.4838999999993</v>
      </c>
      <c r="Q26" s="31">
        <f t="shared" si="10"/>
        <v>82.04941290510423</v>
      </c>
      <c r="R26" s="31">
        <f>I26/C26*100</f>
        <v>65.35676252413371</v>
      </c>
      <c r="S26" s="31">
        <f t="shared" si="11"/>
        <v>81.38426097863722</v>
      </c>
    </row>
    <row r="27" spans="1:19" s="35" customFormat="1" ht="52.5" customHeight="1">
      <c r="A27" s="12" t="s">
        <v>22</v>
      </c>
      <c r="B27" s="22">
        <f>B28+B29</f>
        <v>4168.5</v>
      </c>
      <c r="C27" s="22">
        <f>C28+C29</f>
        <v>871</v>
      </c>
      <c r="D27" s="26">
        <f aca="true" t="shared" si="14" ref="D27:D41">B27+C27</f>
        <v>5039.5</v>
      </c>
      <c r="E27" s="22">
        <f>E28+E29</f>
        <v>3428.9183</v>
      </c>
      <c r="F27" s="22">
        <f>F28+F29</f>
        <v>632.1232</v>
      </c>
      <c r="G27" s="26">
        <f aca="true" t="shared" si="15" ref="G27:G41">E27+F27</f>
        <v>4061.0415</v>
      </c>
      <c r="H27" s="22">
        <f>H28+H29</f>
        <v>3654.9983</v>
      </c>
      <c r="I27" s="22">
        <f>I28+I29</f>
        <v>397.5926</v>
      </c>
      <c r="J27" s="26">
        <f aca="true" t="shared" si="16" ref="J27:J41">H27+I27</f>
        <v>4052.5909</v>
      </c>
      <c r="K27" s="21">
        <f t="shared" si="3"/>
        <v>106.59333294701132</v>
      </c>
      <c r="L27" s="21">
        <f t="shared" si="3"/>
        <v>62.89796039759338</v>
      </c>
      <c r="M27" s="21">
        <f t="shared" si="3"/>
        <v>99.79191052344578</v>
      </c>
      <c r="N27" s="21">
        <f t="shared" si="4"/>
        <v>226.08000000000038</v>
      </c>
      <c r="O27" s="21">
        <f t="shared" si="4"/>
        <v>-234.5306</v>
      </c>
      <c r="P27" s="21">
        <f>J27-G27</f>
        <v>-8.450599999999667</v>
      </c>
      <c r="Q27" s="22">
        <f t="shared" si="10"/>
        <v>87.68137939306706</v>
      </c>
      <c r="R27" s="22">
        <f>I27/C27*100</f>
        <v>45.6478300803674</v>
      </c>
      <c r="S27" s="22">
        <f t="shared" si="11"/>
        <v>80.41652743327712</v>
      </c>
    </row>
    <row r="28" spans="1:19" s="35" customFormat="1" ht="12.75">
      <c r="A28" s="38" t="s">
        <v>41</v>
      </c>
      <c r="B28" s="22">
        <f>4050+34.5</f>
        <v>4084.5</v>
      </c>
      <c r="C28" s="22">
        <v>803</v>
      </c>
      <c r="D28" s="26">
        <f t="shared" si="14"/>
        <v>4887.5</v>
      </c>
      <c r="E28" s="22">
        <f>3325.0227+25.8786</f>
        <v>3350.9013</v>
      </c>
      <c r="F28" s="22">
        <v>567.4152</v>
      </c>
      <c r="G28" s="26">
        <f t="shared" si="15"/>
        <v>3918.3165</v>
      </c>
      <c r="H28" s="22">
        <f>3523.8171+53.5219</f>
        <v>3577.3390000000004</v>
      </c>
      <c r="I28" s="22">
        <v>344.8174</v>
      </c>
      <c r="J28" s="26">
        <f t="shared" si="16"/>
        <v>3922.1564000000003</v>
      </c>
      <c r="K28" s="21">
        <f t="shared" si="3"/>
        <v>106.75751625391057</v>
      </c>
      <c r="L28" s="21">
        <f t="shared" si="3"/>
        <v>60.7698560066773</v>
      </c>
      <c r="M28" s="21">
        <f t="shared" si="3"/>
        <v>100.09799871960318</v>
      </c>
      <c r="N28" s="21">
        <f>H28-E28</f>
        <v>226.4377000000004</v>
      </c>
      <c r="O28" s="21">
        <f t="shared" si="4"/>
        <v>-222.5978</v>
      </c>
      <c r="P28" s="21">
        <f>J28-G28</f>
        <v>3.839900000000398</v>
      </c>
      <c r="Q28" s="22">
        <f t="shared" si="10"/>
        <v>87.58327824703147</v>
      </c>
      <c r="R28" s="22">
        <f aca="true" t="shared" si="17" ref="R28:R41">I28/C28*100</f>
        <v>42.94114570361146</v>
      </c>
      <c r="S28" s="22">
        <f t="shared" si="11"/>
        <v>80.2487242966752</v>
      </c>
    </row>
    <row r="29" spans="1:19" s="35" customFormat="1" ht="12.75">
      <c r="A29" s="38" t="s">
        <v>42</v>
      </c>
      <c r="B29" s="22">
        <v>84</v>
      </c>
      <c r="C29" s="22">
        <v>68</v>
      </c>
      <c r="D29" s="26">
        <f t="shared" si="14"/>
        <v>152</v>
      </c>
      <c r="E29" s="22">
        <v>78.017</v>
      </c>
      <c r="F29" s="22">
        <v>64.708</v>
      </c>
      <c r="G29" s="26">
        <f t="shared" si="15"/>
        <v>142.725</v>
      </c>
      <c r="H29" s="22">
        <v>77.6593</v>
      </c>
      <c r="I29" s="22">
        <v>52.7752</v>
      </c>
      <c r="J29" s="26">
        <f t="shared" si="16"/>
        <v>130.4345</v>
      </c>
      <c r="K29" s="21">
        <f t="shared" si="3"/>
        <v>99.54151018367793</v>
      </c>
      <c r="L29" s="21">
        <f t="shared" si="3"/>
        <v>81.55900352352104</v>
      </c>
      <c r="M29" s="21">
        <f t="shared" si="3"/>
        <v>91.38868453319321</v>
      </c>
      <c r="N29" s="21">
        <f>H29-E29</f>
        <v>-0.35769999999999413</v>
      </c>
      <c r="O29" s="21">
        <f t="shared" si="4"/>
        <v>-11.9328</v>
      </c>
      <c r="P29" s="21">
        <f>J29-G29</f>
        <v>-12.29049999999998</v>
      </c>
      <c r="Q29" s="22">
        <f t="shared" si="10"/>
        <v>92.45154761904763</v>
      </c>
      <c r="R29" s="22">
        <f t="shared" si="17"/>
        <v>77.61058823529412</v>
      </c>
      <c r="S29" s="22">
        <f t="shared" si="11"/>
        <v>85.8121710526316</v>
      </c>
    </row>
    <row r="30" spans="1:19" s="35" customFormat="1" ht="23.25" customHeight="1">
      <c r="A30" s="12" t="s">
        <v>23</v>
      </c>
      <c r="B30" s="22">
        <v>120</v>
      </c>
      <c r="C30" s="22"/>
      <c r="D30" s="26">
        <f t="shared" si="14"/>
        <v>120</v>
      </c>
      <c r="E30" s="22">
        <v>110.485</v>
      </c>
      <c r="F30" s="22"/>
      <c r="G30" s="26">
        <f t="shared" si="15"/>
        <v>110.485</v>
      </c>
      <c r="H30" s="22">
        <v>74.3277</v>
      </c>
      <c r="I30" s="22"/>
      <c r="J30" s="26">
        <f t="shared" si="16"/>
        <v>74.3277</v>
      </c>
      <c r="K30" s="21">
        <f t="shared" si="3"/>
        <v>67.27401909761505</v>
      </c>
      <c r="L30" s="21" t="e">
        <f t="shared" si="3"/>
        <v>#DIV/0!</v>
      </c>
      <c r="M30" s="21">
        <f t="shared" si="3"/>
        <v>67.27401909761505</v>
      </c>
      <c r="N30" s="21">
        <f t="shared" si="4"/>
        <v>-36.157300000000006</v>
      </c>
      <c r="O30" s="21">
        <f t="shared" si="4"/>
        <v>0</v>
      </c>
      <c r="P30" s="21">
        <f t="shared" si="4"/>
        <v>-36.157300000000006</v>
      </c>
      <c r="Q30" s="22">
        <f t="shared" si="10"/>
        <v>61.93975</v>
      </c>
      <c r="R30" s="22" t="e">
        <f t="shared" si="17"/>
        <v>#DIV/0!</v>
      </c>
      <c r="S30" s="22">
        <f t="shared" si="11"/>
        <v>61.93975</v>
      </c>
    </row>
    <row r="31" spans="1:19" s="35" customFormat="1" ht="37.5" customHeight="1">
      <c r="A31" s="12" t="s">
        <v>33</v>
      </c>
      <c r="B31" s="22">
        <f>B32+B33</f>
        <v>15848.6701</v>
      </c>
      <c r="C31" s="22">
        <f>C32+C33</f>
        <v>0</v>
      </c>
      <c r="D31" s="26">
        <f t="shared" si="14"/>
        <v>15848.6701</v>
      </c>
      <c r="E31" s="22">
        <f>E32+E33</f>
        <v>3594.5288</v>
      </c>
      <c r="F31" s="22">
        <f>F32+F33</f>
        <v>0</v>
      </c>
      <c r="G31" s="26">
        <f t="shared" si="15"/>
        <v>3594.5288</v>
      </c>
      <c r="H31" s="22">
        <f>H32+H33</f>
        <v>13556.873800000001</v>
      </c>
      <c r="I31" s="22">
        <f>I32+I33</f>
        <v>0</v>
      </c>
      <c r="J31" s="26">
        <f t="shared" si="16"/>
        <v>13556.873800000001</v>
      </c>
      <c r="K31" s="21">
        <f t="shared" si="3"/>
        <v>377.1530165511541</v>
      </c>
      <c r="L31" s="21" t="e">
        <f t="shared" si="3"/>
        <v>#DIV/0!</v>
      </c>
      <c r="M31" s="21">
        <f t="shared" si="3"/>
        <v>377.1530165511541</v>
      </c>
      <c r="N31" s="21">
        <f>H31-E31</f>
        <v>9962.345000000001</v>
      </c>
      <c r="O31" s="21">
        <f t="shared" si="4"/>
        <v>0</v>
      </c>
      <c r="P31" s="21">
        <f>J31-G31</f>
        <v>9962.345000000001</v>
      </c>
      <c r="Q31" s="22">
        <f t="shared" si="10"/>
        <v>85.53950403699804</v>
      </c>
      <c r="R31" s="22" t="e">
        <f t="shared" si="17"/>
        <v>#DIV/0!</v>
      </c>
      <c r="S31" s="22">
        <f t="shared" si="11"/>
        <v>85.53950403699804</v>
      </c>
    </row>
    <row r="32" spans="1:19" s="35" customFormat="1" ht="12.75">
      <c r="A32" s="38" t="s">
        <v>37</v>
      </c>
      <c r="B32" s="22">
        <v>8422.03</v>
      </c>
      <c r="C32" s="22"/>
      <c r="D32" s="26">
        <f t="shared" si="14"/>
        <v>8422.03</v>
      </c>
      <c r="E32" s="22">
        <v>3372.0347</v>
      </c>
      <c r="F32" s="22"/>
      <c r="G32" s="26">
        <f t="shared" si="15"/>
        <v>3372.0347</v>
      </c>
      <c r="H32" s="22">
        <v>5986.1976</v>
      </c>
      <c r="I32" s="22"/>
      <c r="J32" s="26">
        <f t="shared" si="16"/>
        <v>5986.1976</v>
      </c>
      <c r="K32" s="21">
        <f t="shared" si="3"/>
        <v>177.52479237535724</v>
      </c>
      <c r="L32" s="21" t="e">
        <f t="shared" si="3"/>
        <v>#DIV/0!</v>
      </c>
      <c r="M32" s="21">
        <f t="shared" si="3"/>
        <v>177.52479237535724</v>
      </c>
      <c r="N32" s="21">
        <f>H32-E32</f>
        <v>2614.1629000000003</v>
      </c>
      <c r="O32" s="21">
        <f t="shared" si="4"/>
        <v>0</v>
      </c>
      <c r="P32" s="21">
        <f t="shared" si="4"/>
        <v>2614.1629000000003</v>
      </c>
      <c r="Q32" s="22">
        <f t="shared" si="10"/>
        <v>71.07784702737938</v>
      </c>
      <c r="R32" s="22" t="e">
        <f t="shared" si="17"/>
        <v>#DIV/0!</v>
      </c>
      <c r="S32" s="22">
        <f t="shared" si="11"/>
        <v>71.07784702737938</v>
      </c>
    </row>
    <row r="33" spans="1:19" s="35" customFormat="1" ht="12.75">
      <c r="A33" s="38" t="s">
        <v>38</v>
      </c>
      <c r="B33" s="22">
        <v>7426.6401</v>
      </c>
      <c r="C33" s="22"/>
      <c r="D33" s="26">
        <f t="shared" si="14"/>
        <v>7426.6401</v>
      </c>
      <c r="E33" s="22">
        <v>222.4941</v>
      </c>
      <c r="F33" s="22"/>
      <c r="G33" s="26">
        <f t="shared" si="15"/>
        <v>222.4941</v>
      </c>
      <c r="H33" s="22">
        <v>7570.6762</v>
      </c>
      <c r="I33" s="22"/>
      <c r="J33" s="26">
        <f t="shared" si="16"/>
        <v>7570.6762</v>
      </c>
      <c r="K33" s="21">
        <f t="shared" si="3"/>
        <v>3402.6413284666874</v>
      </c>
      <c r="L33" s="21" t="e">
        <f t="shared" si="3"/>
        <v>#DIV/0!</v>
      </c>
      <c r="M33" s="21">
        <f t="shared" si="3"/>
        <v>3402.6413284666874</v>
      </c>
      <c r="N33" s="21">
        <f>H33-E33</f>
        <v>7348.1821</v>
      </c>
      <c r="O33" s="21">
        <f t="shared" si="4"/>
        <v>0</v>
      </c>
      <c r="P33" s="21">
        <f t="shared" si="4"/>
        <v>7348.1821</v>
      </c>
      <c r="Q33" s="22">
        <f t="shared" si="10"/>
        <v>101.93945173134216</v>
      </c>
      <c r="R33" s="22" t="e">
        <f t="shared" si="17"/>
        <v>#DIV/0!</v>
      </c>
      <c r="S33" s="22">
        <f t="shared" si="11"/>
        <v>101.93945173134216</v>
      </c>
    </row>
    <row r="34" spans="1:19" s="35" customFormat="1" ht="28.5" customHeight="1">
      <c r="A34" s="12" t="s">
        <v>24</v>
      </c>
      <c r="B34" s="22">
        <f>B35+B36</f>
        <v>2575.7</v>
      </c>
      <c r="C34" s="22">
        <f>C35+C36</f>
        <v>0</v>
      </c>
      <c r="D34" s="26">
        <f t="shared" si="14"/>
        <v>2575.7</v>
      </c>
      <c r="E34" s="22">
        <f>E35+E36</f>
        <v>8138.9304</v>
      </c>
      <c r="F34" s="22">
        <f>F35+F36</f>
        <v>10.0492</v>
      </c>
      <c r="G34" s="26">
        <f t="shared" si="15"/>
        <v>8148.979600000001</v>
      </c>
      <c r="H34" s="22">
        <f>H35+H36</f>
        <v>1368.9501</v>
      </c>
      <c r="I34" s="22">
        <f>I35+I36</f>
        <v>160.365</v>
      </c>
      <c r="J34" s="26">
        <f t="shared" si="16"/>
        <v>1529.3151</v>
      </c>
      <c r="K34" s="21">
        <f t="shared" si="3"/>
        <v>16.819778923284563</v>
      </c>
      <c r="L34" s="21">
        <f t="shared" si="3"/>
        <v>1595.7986705409387</v>
      </c>
      <c r="M34" s="21">
        <f t="shared" si="3"/>
        <v>18.766952122447332</v>
      </c>
      <c r="N34" s="21">
        <f t="shared" si="4"/>
        <v>-6769.9803</v>
      </c>
      <c r="O34" s="21">
        <f t="shared" si="4"/>
        <v>150.3158</v>
      </c>
      <c r="P34" s="21">
        <f t="shared" si="4"/>
        <v>-6619.664500000001</v>
      </c>
      <c r="Q34" s="22">
        <f t="shared" si="10"/>
        <v>53.1486624995147</v>
      </c>
      <c r="R34" s="22" t="e">
        <f t="shared" si="17"/>
        <v>#DIV/0!</v>
      </c>
      <c r="S34" s="22">
        <f t="shared" si="11"/>
        <v>59.37473696470863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2091.9304</v>
      </c>
      <c r="F35" s="22">
        <v>10.0492</v>
      </c>
      <c r="G35" s="26">
        <f t="shared" si="15"/>
        <v>2101.9796</v>
      </c>
      <c r="H35" s="22">
        <v>1368.9501</v>
      </c>
      <c r="I35" s="22">
        <v>160.365</v>
      </c>
      <c r="J35" s="26">
        <f t="shared" si="16"/>
        <v>1529.3151</v>
      </c>
      <c r="K35" s="21">
        <f t="shared" si="3"/>
        <v>65.43956242521261</v>
      </c>
      <c r="L35" s="21">
        <f t="shared" si="3"/>
        <v>1595.7986705409387</v>
      </c>
      <c r="M35" s="21">
        <f t="shared" si="3"/>
        <v>72.75594396824783</v>
      </c>
      <c r="N35" s="21">
        <f t="shared" si="4"/>
        <v>-722.9803000000002</v>
      </c>
      <c r="O35" s="21">
        <f t="shared" si="4"/>
        <v>150.3158</v>
      </c>
      <c r="P35" s="21">
        <f t="shared" si="4"/>
        <v>-572.6645000000001</v>
      </c>
      <c r="Q35" s="22">
        <f t="shared" si="10"/>
        <v>54.75800400000001</v>
      </c>
      <c r="R35" s="22" t="e">
        <f t="shared" si="17"/>
        <v>#DIV/0!</v>
      </c>
      <c r="S35" s="22">
        <f t="shared" si="11"/>
        <v>61.172604</v>
      </c>
    </row>
    <row r="36" spans="1:19" s="35" customFormat="1" ht="12.75">
      <c r="A36" s="38" t="s">
        <v>40</v>
      </c>
      <c r="B36" s="22">
        <v>75.7</v>
      </c>
      <c r="C36" s="22"/>
      <c r="D36" s="26">
        <f t="shared" si="14"/>
        <v>75.7</v>
      </c>
      <c r="E36" s="22">
        <v>6047</v>
      </c>
      <c r="F36" s="22"/>
      <c r="G36" s="26">
        <f t="shared" si="15"/>
        <v>6047</v>
      </c>
      <c r="H36" s="22"/>
      <c r="I36" s="22"/>
      <c r="J36" s="26">
        <f t="shared" si="16"/>
        <v>0</v>
      </c>
      <c r="K36" s="21">
        <f t="shared" si="3"/>
        <v>0</v>
      </c>
      <c r="L36" s="21" t="e">
        <f t="shared" si="3"/>
        <v>#DIV/0!</v>
      </c>
      <c r="M36" s="21">
        <f t="shared" si="3"/>
        <v>0</v>
      </c>
      <c r="N36" s="21">
        <f t="shared" si="4"/>
        <v>-6047</v>
      </c>
      <c r="O36" s="21">
        <f t="shared" si="4"/>
        <v>0</v>
      </c>
      <c r="P36" s="21">
        <f t="shared" si="4"/>
        <v>-6047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1000</v>
      </c>
      <c r="C38" s="22">
        <v>50</v>
      </c>
      <c r="D38" s="26">
        <f t="shared" si="14"/>
        <v>1050</v>
      </c>
      <c r="E38" s="22">
        <v>1305.8933</v>
      </c>
      <c r="F38" s="22">
        <v>38.0345</v>
      </c>
      <c r="G38" s="26">
        <f>E38+F38</f>
        <v>1343.9278</v>
      </c>
      <c r="H38" s="22">
        <v>801.1208</v>
      </c>
      <c r="I38" s="22">
        <v>22.1183</v>
      </c>
      <c r="J38" s="26">
        <f t="shared" si="16"/>
        <v>823.2391</v>
      </c>
      <c r="K38" s="21">
        <f t="shared" si="3"/>
        <v>61.34657402714295</v>
      </c>
      <c r="L38" s="21">
        <f t="shared" si="3"/>
        <v>58.15325559689229</v>
      </c>
      <c r="M38" s="21">
        <f t="shared" si="3"/>
        <v>61.2561999238352</v>
      </c>
      <c r="N38" s="21">
        <f t="shared" si="4"/>
        <v>-504.7724999999999</v>
      </c>
      <c r="O38" s="21">
        <f t="shared" si="4"/>
        <v>-15.9162</v>
      </c>
      <c r="P38" s="21">
        <f t="shared" si="4"/>
        <v>-520.6886999999999</v>
      </c>
      <c r="Q38" s="22">
        <f t="shared" si="10"/>
        <v>80.11208</v>
      </c>
      <c r="R38" s="22">
        <f t="shared" si="17"/>
        <v>44.2366</v>
      </c>
      <c r="S38" s="22">
        <f t="shared" si="11"/>
        <v>78.40372380952381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-16.3981</v>
      </c>
      <c r="F39" s="22">
        <f t="shared" si="18"/>
        <v>260.6209</v>
      </c>
      <c r="G39" s="26">
        <f t="shared" si="18"/>
        <v>244.2228</v>
      </c>
      <c r="H39" s="22">
        <f t="shared" si="18"/>
        <v>0.5424</v>
      </c>
      <c r="I39" s="22">
        <f t="shared" si="18"/>
        <v>110.2362</v>
      </c>
      <c r="J39" s="26">
        <f t="shared" si="18"/>
        <v>110.77860000000001</v>
      </c>
      <c r="K39" s="21">
        <f t="shared" si="3"/>
        <v>-3.307700282349785</v>
      </c>
      <c r="L39" s="21">
        <f t="shared" si="3"/>
        <v>42.29752870932454</v>
      </c>
      <c r="M39" s="21">
        <f t="shared" si="3"/>
        <v>45.3596470108442</v>
      </c>
      <c r="N39" s="21">
        <f t="shared" si="4"/>
        <v>16.9405</v>
      </c>
      <c r="O39" s="21">
        <f t="shared" si="4"/>
        <v>-150.3847</v>
      </c>
      <c r="P39" s="21">
        <f t="shared" si="4"/>
        <v>-133.4442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-16.3981</v>
      </c>
      <c r="F40" s="32">
        <v>225.6209</v>
      </c>
      <c r="G40" s="33">
        <f>E40+F40</f>
        <v>209.2228</v>
      </c>
      <c r="H40" s="32">
        <v>0.5424</v>
      </c>
      <c r="I40" s="32">
        <v>47.1362</v>
      </c>
      <c r="J40" s="33">
        <f>H40+I40</f>
        <v>47.6786</v>
      </c>
      <c r="K40" s="34">
        <f t="shared" si="3"/>
        <v>-3.307700282349785</v>
      </c>
      <c r="L40" s="34">
        <f t="shared" si="3"/>
        <v>20.8917702216417</v>
      </c>
      <c r="M40" s="34">
        <f t="shared" si="3"/>
        <v>22.78843414771239</v>
      </c>
      <c r="N40" s="34">
        <f t="shared" si="4"/>
        <v>16.9405</v>
      </c>
      <c r="O40" s="34">
        <f t="shared" si="4"/>
        <v>-178.4847</v>
      </c>
      <c r="P40" s="34">
        <f t="shared" si="4"/>
        <v>-161.5442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>
        <v>63.1</v>
      </c>
      <c r="D41" s="33">
        <f t="shared" si="14"/>
        <v>63.1</v>
      </c>
      <c r="E41" s="33"/>
      <c r="F41" s="33">
        <v>35</v>
      </c>
      <c r="G41" s="33">
        <f t="shared" si="15"/>
        <v>35</v>
      </c>
      <c r="H41" s="33"/>
      <c r="I41" s="33">
        <v>63.1</v>
      </c>
      <c r="J41" s="33">
        <f t="shared" si="16"/>
        <v>63.1</v>
      </c>
      <c r="K41" s="34" t="e">
        <f>H41/E41*100</f>
        <v>#DIV/0!</v>
      </c>
      <c r="L41" s="34">
        <f t="shared" si="3"/>
        <v>180.2857142857143</v>
      </c>
      <c r="M41" s="34">
        <f t="shared" si="3"/>
        <v>180.2857142857143</v>
      </c>
      <c r="N41" s="34">
        <f t="shared" si="4"/>
        <v>0</v>
      </c>
      <c r="O41" s="34">
        <f t="shared" si="4"/>
        <v>28.1</v>
      </c>
      <c r="P41" s="34">
        <f t="shared" si="4"/>
        <v>28.1</v>
      </c>
      <c r="Q41" s="22" t="e">
        <f t="shared" si="10"/>
        <v>#DIV/0!</v>
      </c>
      <c r="R41" s="22">
        <f t="shared" si="17"/>
        <v>100</v>
      </c>
      <c r="S41" s="22">
        <f t="shared" si="11"/>
        <v>100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L4:L5"/>
    <mergeCell ref="I4:I5"/>
    <mergeCell ref="S4:S5"/>
    <mergeCell ref="K3:M3"/>
    <mergeCell ref="J4:J5"/>
    <mergeCell ref="Q3:S3"/>
    <mergeCell ref="Q4:Q5"/>
    <mergeCell ref="D4:D5"/>
    <mergeCell ref="M4:M5"/>
    <mergeCell ref="K4:K5"/>
    <mergeCell ref="E4:E5"/>
    <mergeCell ref="F4:F5"/>
    <mergeCell ref="C4:C5"/>
    <mergeCell ref="H3:J3"/>
    <mergeCell ref="H4:H5"/>
    <mergeCell ref="R4:R5"/>
    <mergeCell ref="A3:A5"/>
    <mergeCell ref="B3:D3"/>
    <mergeCell ref="E3:G3"/>
    <mergeCell ref="G4:G5"/>
    <mergeCell ref="B4:B5"/>
    <mergeCell ref="N3:P4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2022-09-12T08:33:31Z</cp:lastPrinted>
  <dcterms:created xsi:type="dcterms:W3CDTF">2011-02-18T06:53:44Z</dcterms:created>
  <dcterms:modified xsi:type="dcterms:W3CDTF">2023-10-12T02:34:49Z</dcterms:modified>
  <cp:category/>
  <cp:version/>
  <cp:contentType/>
  <cp:contentStatus/>
</cp:coreProperties>
</file>