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<sst xmlns="http://schemas.openxmlformats.org/spreadsheetml/2006/main" count="63" uniqueCount="49">
  <si>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</si>
  <si>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</si>
  <si>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</si>
  <si>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</si>
  <si>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</si>
  <si>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</si>
  <si>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</si>
  <si>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</si>
  <si>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</si>
  <si>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</si>
  <si>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</si>
  <si>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</si>
  <si>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</si>
  <si>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</si>
  <si>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</si>
  <si>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</si>
  <si>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</si>
  <si>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</si>
  <si>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</si>
  <si>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</si>
  <si>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</si>
  <si>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</si>
  <si>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</si>
  <si>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</si>
  <si>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</si>
  <si>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</si>
  <si>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</si>
  <si>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</si>
  <si>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</si>
  <si>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</si>
  <si>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</si>
  <si>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</si>
  <si>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</si>
  <si>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</si>
  <si>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</si>
  <si>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</si>
  <si>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</si>
  <si>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</si>
  <si>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</si>
  <si>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</si>
  <si>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</si>
  <si>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</si>
  <si>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</si>
  <si>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</si>
  <si>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01.08.2022 г.</t>
  </si>
  <si>
    <t>Анализ поступления налоговых и неналоговых  доходов в бюджет МО "Онгудайский район" на 01.08. 2023 года</t>
  </si>
  <si>
    <t>Годовой план на 01.08.2023 г.</t>
  </si>
  <si>
    <t>Фактическое поступление на 01.08.2023 г.</t>
  </si>
  <si>
    <t>Отклонение фактического поступления по состоянию на 01.08.23 г. от фактического поступления на 01.08.22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</si>
</sst>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2.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2"/>
      <c r="B3" s="43" t="s">
        <v>46</v>
      </c>
      <c r="C3" s="43"/>
      <c r="D3" s="43"/>
      <c r="E3" s="44" t="s">
        <v>44</v>
      </c>
      <c r="F3" s="44"/>
      <c r="G3" s="44"/>
      <c r="H3" s="44" t="s">
        <v>47</v>
      </c>
      <c r="I3" s="44"/>
      <c r="J3" s="44"/>
      <c r="K3" s="44" t="s">
        <v>0</v>
      </c>
      <c r="L3" s="48"/>
      <c r="M3" s="48"/>
      <c r="N3" s="44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42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4" t="s">
        <v>4</v>
      </c>
      <c r="K4" s="43" t="s">
        <v>2</v>
      </c>
      <c r="L4" s="43" t="s">
        <v>3</v>
      </c>
      <c r="M4" s="44" t="s">
        <v>4</v>
      </c>
      <c r="N4" s="48"/>
      <c r="O4" s="48"/>
      <c r="P4" s="48"/>
      <c r="Q4" s="46" t="s">
        <v>2</v>
      </c>
      <c r="R4" s="46" t="s">
        <v>3</v>
      </c>
      <c r="S4" s="46" t="s">
        <v>4</v>
      </c>
    </row>
    <row r="5" spans="1:19" ht="12.75">
      <c r="A5" s="42"/>
      <c r="B5" s="45"/>
      <c r="C5" s="45"/>
      <c r="D5" s="45"/>
      <c r="E5" s="43"/>
      <c r="F5" s="43"/>
      <c r="G5" s="43"/>
      <c r="H5" s="43"/>
      <c r="I5" s="43"/>
      <c r="J5" s="44"/>
      <c r="K5" s="43"/>
      <c r="L5" s="43"/>
      <c r="M5" s="44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178159.4301</v>
      </c>
      <c r="C6" s="19">
        <f t="shared" si="0"/>
        <v>14195.868</v>
      </c>
      <c r="D6" s="19">
        <f t="shared" si="0"/>
        <v>192355.2981</v>
      </c>
      <c r="E6" s="19">
        <f>E8+E25</f>
        <v>86191.1057</v>
      </c>
      <c r="F6" s="19">
        <f t="shared" si="0"/>
        <v>4461.1631</v>
      </c>
      <c r="G6" s="19">
        <f>G8+G25</f>
        <v>90652.26879999999</v>
      </c>
      <c r="H6" s="19">
        <f>H8+H25</f>
        <v>111305.5787</v>
      </c>
      <c r="I6" s="19">
        <f t="shared" si="0"/>
        <v>4335.1068</v>
      </c>
      <c r="J6" s="19">
        <f>J8+J25</f>
        <v>115640.6855</v>
      </c>
      <c r="K6" s="19">
        <f>H6/E6*100</f>
        <v>129.13812602359965</v>
      </c>
      <c r="L6" s="19">
        <f>I6/F6*100</f>
        <v>97.17436244373133</v>
      </c>
      <c r="M6" s="19">
        <f>J6/G6*100</f>
        <v>127.56513105604701</v>
      </c>
      <c r="N6" s="19">
        <f>H6-E6</f>
        <v>25114.472999999998</v>
      </c>
      <c r="O6" s="19">
        <f>I6-F6</f>
        <v>-126.05630000000019</v>
      </c>
      <c r="P6" s="19">
        <f>J6-G6</f>
        <v>24988.416700000016</v>
      </c>
      <c r="Q6" s="19">
        <f aca="true" t="shared" si="1" ref="Q6:S10">H6/B6*100</f>
        <v>62.47526647201595</v>
      </c>
      <c r="R6" s="19">
        <f t="shared" si="1"/>
        <v>30.537807198545373</v>
      </c>
      <c r="S6" s="19">
        <f t="shared" si="1"/>
        <v>60.11827417401403</v>
      </c>
    </row>
    <row r="7" spans="1:19" ht="22.5">
      <c r="A7" s="10" t="s">
        <v>6</v>
      </c>
      <c r="B7" s="20">
        <f aca="true" t="shared" si="2" ref="B7:J7">B8+B26</f>
        <v>178159.4301</v>
      </c>
      <c r="C7" s="20">
        <f t="shared" si="2"/>
        <v>14195.868</v>
      </c>
      <c r="D7" s="20">
        <f t="shared" si="2"/>
        <v>192355.2981</v>
      </c>
      <c r="E7" s="20">
        <f>E8+E26</f>
        <v>86198.1861</v>
      </c>
      <c r="F7" s="20">
        <f>F8+F26</f>
        <v>4464.5235</v>
      </c>
      <c r="G7" s="20">
        <f t="shared" si="2"/>
        <v>90662.7096</v>
      </c>
      <c r="H7" s="20">
        <f t="shared" si="2"/>
        <v>111297.3787</v>
      </c>
      <c r="I7" s="20">
        <f>I8+I26</f>
        <v>4137.0985</v>
      </c>
      <c r="J7" s="20">
        <f t="shared" si="2"/>
        <v>115434.47720000001</v>
      </c>
      <c r="K7" s="21">
        <f aca="true" t="shared" si="3" ref="K7:M41">H7/E7*100</f>
        <v>129.1180055353856</v>
      </c>
      <c r="L7" s="21">
        <f t="shared" si="3"/>
        <v>92.66607063441373</v>
      </c>
      <c r="M7" s="21">
        <f t="shared" si="3"/>
        <v>127.32299498800774</v>
      </c>
      <c r="N7" s="21">
        <f aca="true" t="shared" si="4" ref="N7:P41">H7-E7</f>
        <v>25099.192599999995</v>
      </c>
      <c r="O7" s="21">
        <f t="shared" si="4"/>
        <v>-327.4250000000002</v>
      </c>
      <c r="P7" s="21">
        <f t="shared" si="4"/>
        <v>24771.767600000006</v>
      </c>
      <c r="Q7" s="22">
        <f t="shared" si="1"/>
        <v>62.470663852892514</v>
      </c>
      <c r="R7" s="22">
        <f t="shared" si="1"/>
        <v>29.142976674621096</v>
      </c>
      <c r="S7" s="22">
        <f t="shared" si="1"/>
        <v>60.01107239582708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13211.768</v>
      </c>
      <c r="D8" s="30">
        <f t="shared" si="5"/>
        <v>167658.328</v>
      </c>
      <c r="E8" s="39">
        <f>E9+E10+E11+E16+E20+E23+E24</f>
        <v>78937.6487</v>
      </c>
      <c r="F8" s="30">
        <f t="shared" si="5"/>
        <v>3974.7069</v>
      </c>
      <c r="G8" s="30">
        <f>G9+G10+G11+G16+G20+G23+G24</f>
        <v>82912.3556</v>
      </c>
      <c r="H8" s="30">
        <f t="shared" si="5"/>
        <v>94447.6368</v>
      </c>
      <c r="I8" s="30">
        <f t="shared" si="5"/>
        <v>3732.5025</v>
      </c>
      <c r="J8" s="23">
        <f t="shared" si="5"/>
        <v>98180.13930000001</v>
      </c>
      <c r="K8" s="23">
        <f t="shared" si="3"/>
        <v>119.64840396873893</v>
      </c>
      <c r="L8" s="23">
        <f t="shared" si="3"/>
        <v>93.90635822731986</v>
      </c>
      <c r="M8" s="23">
        <f t="shared" si="3"/>
        <v>118.41436489111162</v>
      </c>
      <c r="N8" s="23">
        <f t="shared" si="4"/>
        <v>15509.988099999988</v>
      </c>
      <c r="O8" s="23">
        <f t="shared" si="4"/>
        <v>-242.20440000000008</v>
      </c>
      <c r="P8" s="23">
        <f t="shared" si="4"/>
        <v>15267.783700000015</v>
      </c>
      <c r="Q8" s="25">
        <f t="shared" si="1"/>
        <v>61.15230847485369</v>
      </c>
      <c r="R8" s="25">
        <f t="shared" si="1"/>
        <v>28.25134758648502</v>
      </c>
      <c r="S8" s="25">
        <f t="shared" si="1"/>
        <v>58.55965550366219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32385.9754</v>
      </c>
      <c r="F9" s="22">
        <v>1234.612</v>
      </c>
      <c r="G9" s="26">
        <f>E9+F9</f>
        <v>33620.5874</v>
      </c>
      <c r="H9" s="22">
        <v>36279.5659</v>
      </c>
      <c r="I9" s="22">
        <v>1368.1385</v>
      </c>
      <c r="J9" s="26">
        <f>H9+I9</f>
        <v>37647.7044</v>
      </c>
      <c r="K9" s="21">
        <f t="shared" si="3"/>
        <v>112.02245864733165</v>
      </c>
      <c r="L9" s="21">
        <f t="shared" si="3"/>
        <v>110.8152601789064</v>
      </c>
      <c r="M9" s="21">
        <f t="shared" si="3"/>
        <v>111.97812802045215</v>
      </c>
      <c r="N9" s="21">
        <f t="shared" si="4"/>
        <v>3893.590500000002</v>
      </c>
      <c r="O9" s="21">
        <f t="shared" si="4"/>
        <v>133.52649999999994</v>
      </c>
      <c r="P9" s="21">
        <f t="shared" si="4"/>
        <v>4027.1170000000056</v>
      </c>
      <c r="Q9" s="22">
        <f t="shared" si="1"/>
        <v>47.0295894584014</v>
      </c>
      <c r="R9" s="22">
        <f t="shared" si="1"/>
        <v>52.35436875556544</v>
      </c>
      <c r="S9" s="22">
        <f t="shared" si="1"/>
        <v>47.204058989136854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8981.4381</v>
      </c>
      <c r="F10" s="22"/>
      <c r="G10" s="26">
        <f>E10+F10</f>
        <v>8981.4381</v>
      </c>
      <c r="H10" s="22">
        <v>9789.8197</v>
      </c>
      <c r="I10" s="22"/>
      <c r="J10" s="26">
        <f>H10+I10</f>
        <v>9789.8197</v>
      </c>
      <c r="K10" s="21">
        <f t="shared" si="3"/>
        <v>109.00058087579538</v>
      </c>
      <c r="L10" s="21" t="e">
        <f t="shared" si="3"/>
        <v>#DIV/0!</v>
      </c>
      <c r="M10" s="21">
        <f t="shared" si="3"/>
        <v>109.00058087579538</v>
      </c>
      <c r="N10" s="21">
        <f t="shared" si="4"/>
        <v>808.3816000000006</v>
      </c>
      <c r="O10" s="21">
        <f t="shared" si="4"/>
        <v>0</v>
      </c>
      <c r="P10" s="21">
        <f t="shared" si="4"/>
        <v>808.3816000000006</v>
      </c>
      <c r="Q10" s="22">
        <f t="shared" si="1"/>
        <v>64.2353017211966</v>
      </c>
      <c r="R10" s="22" t="e">
        <f t="shared" si="1"/>
        <v>#DIV/0!</v>
      </c>
      <c r="S10" s="22">
        <f t="shared" si="1"/>
        <v>64.2353017211966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658.94</v>
      </c>
      <c r="D11" s="27">
        <f t="shared" si="6"/>
        <v>32615.94</v>
      </c>
      <c r="E11" s="27">
        <f>E12+E13+E14+E15</f>
        <v>21650.806900000003</v>
      </c>
      <c r="F11" s="27">
        <f t="shared" si="6"/>
        <v>525.9197</v>
      </c>
      <c r="G11" s="27">
        <f t="shared" si="6"/>
        <v>22176.7266</v>
      </c>
      <c r="H11" s="27">
        <f t="shared" si="6"/>
        <v>22956.6136</v>
      </c>
      <c r="I11" s="27">
        <f t="shared" si="6"/>
        <v>618.1204</v>
      </c>
      <c r="J11" s="27">
        <f t="shared" si="6"/>
        <v>23574.734</v>
      </c>
      <c r="K11" s="28">
        <f t="shared" si="3"/>
        <v>106.03121493822938</v>
      </c>
      <c r="L11" s="28">
        <f t="shared" si="3"/>
        <v>117.53132655042205</v>
      </c>
      <c r="M11" s="28">
        <f t="shared" si="3"/>
        <v>106.30393937399218</v>
      </c>
      <c r="N11" s="28">
        <f t="shared" si="4"/>
        <v>1305.8066999999974</v>
      </c>
      <c r="O11" s="28">
        <f t="shared" si="4"/>
        <v>92.20069999999998</v>
      </c>
      <c r="P11" s="28">
        <f t="shared" si="4"/>
        <v>1398.0073999999986</v>
      </c>
      <c r="Q11" s="29">
        <f>H11/B11*100</f>
        <v>71.83594705385362</v>
      </c>
      <c r="R11" s="29">
        <f>I11/C11*100</f>
        <v>93.80526299814854</v>
      </c>
      <c r="S11" s="29">
        <f>J11/D11*100</f>
        <v>72.27979325446393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19603.0652</v>
      </c>
      <c r="F12" s="22"/>
      <c r="G12" s="26">
        <f>E12+F12</f>
        <v>19603.0652</v>
      </c>
      <c r="H12" s="22">
        <v>19941.9358</v>
      </c>
      <c r="I12" s="22"/>
      <c r="J12" s="26">
        <f>H12+I12</f>
        <v>19941.9358</v>
      </c>
      <c r="K12" s="21">
        <f t="shared" si="3"/>
        <v>101.7286612911944</v>
      </c>
      <c r="L12" s="21" t="e">
        <f t="shared" si="3"/>
        <v>#DIV/0!</v>
      </c>
      <c r="M12" s="21">
        <f t="shared" si="3"/>
        <v>101.7286612911944</v>
      </c>
      <c r="N12" s="21">
        <f t="shared" si="4"/>
        <v>338.8705999999984</v>
      </c>
      <c r="O12" s="21">
        <f t="shared" si="4"/>
        <v>0</v>
      </c>
      <c r="P12" s="21">
        <f t="shared" si="4"/>
        <v>338.8705999999984</v>
      </c>
      <c r="Q12" s="22">
        <f>H12/B12*100</f>
        <v>68.76529586206897</v>
      </c>
      <c r="R12" s="22">
        <v>0</v>
      </c>
      <c r="S12" s="22">
        <f aca="true" t="shared" si="7" ref="S12:S18">J12/D12*100</f>
        <v>68.76529586206897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-130.2565</v>
      </c>
      <c r="F13" s="22"/>
      <c r="G13" s="26">
        <f>E13+F13</f>
        <v>-130.2565</v>
      </c>
      <c r="H13" s="22">
        <v>-19.9514</v>
      </c>
      <c r="I13" s="22"/>
      <c r="J13" s="26">
        <f>H13+I13</f>
        <v>-19.9514</v>
      </c>
      <c r="K13" s="21">
        <f t="shared" si="3"/>
        <v>15.317009131981898</v>
      </c>
      <c r="L13" s="21" t="e">
        <f t="shared" si="3"/>
        <v>#DIV/0!</v>
      </c>
      <c r="M13" s="21">
        <f t="shared" si="3"/>
        <v>15.317009131981898</v>
      </c>
      <c r="N13" s="21">
        <f t="shared" si="4"/>
        <v>110.30509999999998</v>
      </c>
      <c r="O13" s="21">
        <f t="shared" si="4"/>
        <v>0</v>
      </c>
      <c r="P13" s="21">
        <f t="shared" si="4"/>
        <v>110.30509999999998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658.94</v>
      </c>
      <c r="D14" s="26">
        <f>B14+C14</f>
        <v>2098.94</v>
      </c>
      <c r="E14" s="22">
        <v>1227.146</v>
      </c>
      <c r="F14" s="22">
        <v>525.9197</v>
      </c>
      <c r="G14" s="26">
        <f>E14+F14</f>
        <v>1753.0657</v>
      </c>
      <c r="H14" s="22">
        <v>1442.2809</v>
      </c>
      <c r="I14" s="22">
        <v>618.1204</v>
      </c>
      <c r="J14" s="26">
        <f>H14+I14</f>
        <v>2060.4013</v>
      </c>
      <c r="K14" s="21">
        <f t="shared" si="3"/>
        <v>117.53132064155365</v>
      </c>
      <c r="L14" s="21">
        <f t="shared" si="3"/>
        <v>117.53132655042205</v>
      </c>
      <c r="M14" s="21">
        <f t="shared" si="3"/>
        <v>117.53132241421413</v>
      </c>
      <c r="N14" s="21">
        <f t="shared" si="4"/>
        <v>215.13490000000002</v>
      </c>
      <c r="O14" s="21">
        <f t="shared" si="4"/>
        <v>92.20069999999998</v>
      </c>
      <c r="P14" s="21">
        <f t="shared" si="4"/>
        <v>307.3355999999999</v>
      </c>
      <c r="Q14" s="22">
        <f>H14/B14*100</f>
        <v>100.15839583333333</v>
      </c>
      <c r="R14" s="22">
        <f>I14/C14*100</f>
        <v>93.80526299814854</v>
      </c>
      <c r="S14" s="22">
        <f t="shared" si="7"/>
        <v>98.1638970146836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950.8522</v>
      </c>
      <c r="F15" s="22"/>
      <c r="G15" s="26">
        <f>E15+F15</f>
        <v>950.8522</v>
      </c>
      <c r="H15" s="22">
        <v>1592.3483</v>
      </c>
      <c r="I15" s="22"/>
      <c r="J15" s="26">
        <f>H15+I15</f>
        <v>1592.3483</v>
      </c>
      <c r="K15" s="21">
        <f>H15/E15*100</f>
        <v>167.46538526176835</v>
      </c>
      <c r="L15" s="21" t="e">
        <f>I15/F15*100</f>
        <v>#DIV/0!</v>
      </c>
      <c r="M15" s="21">
        <f>J15/G15*100</f>
        <v>167.46538526176835</v>
      </c>
      <c r="N15" s="21">
        <f>H15-E15</f>
        <v>641.4961000000001</v>
      </c>
      <c r="O15" s="21">
        <f>I15-F15</f>
        <v>0</v>
      </c>
      <c r="P15" s="21">
        <f>J15-G15</f>
        <v>641.4961000000001</v>
      </c>
      <c r="Q15" s="22">
        <f>H15/B15*100</f>
        <v>104.96692814765987</v>
      </c>
      <c r="R15" s="22" t="e">
        <f>I15/C15*100</f>
        <v>#DIV/0!</v>
      </c>
      <c r="S15" s="22">
        <f>J15/D15*100</f>
        <v>104.96692814765987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9919.601</v>
      </c>
      <c r="D16" s="27">
        <f t="shared" si="8"/>
        <v>36919.601</v>
      </c>
      <c r="E16" s="27">
        <f t="shared" si="8"/>
        <v>14188.2362</v>
      </c>
      <c r="F16" s="27">
        <f t="shared" si="8"/>
        <v>2211.8755</v>
      </c>
      <c r="G16" s="27">
        <f t="shared" si="8"/>
        <v>16400.111699999998</v>
      </c>
      <c r="H16" s="27">
        <f t="shared" si="8"/>
        <v>20978.0314</v>
      </c>
      <c r="I16" s="27">
        <f t="shared" si="8"/>
        <v>1743.9442</v>
      </c>
      <c r="J16" s="27">
        <f t="shared" si="8"/>
        <v>22721.9756</v>
      </c>
      <c r="K16" s="28">
        <f t="shared" si="3"/>
        <v>147.8551040755862</v>
      </c>
      <c r="L16" s="28">
        <f t="shared" si="3"/>
        <v>78.84459138862019</v>
      </c>
      <c r="M16" s="28">
        <f t="shared" si="3"/>
        <v>138.54768806239292</v>
      </c>
      <c r="N16" s="28">
        <f t="shared" si="4"/>
        <v>6789.7952000000005</v>
      </c>
      <c r="O16" s="28">
        <f t="shared" si="4"/>
        <v>-467.9313000000002</v>
      </c>
      <c r="P16" s="28">
        <f t="shared" si="4"/>
        <v>6321.863900000004</v>
      </c>
      <c r="Q16" s="29">
        <f>H16/B16*100</f>
        <v>77.6964125925926</v>
      </c>
      <c r="R16" s="29">
        <f>I16/C16*100</f>
        <v>17.580789791847472</v>
      </c>
      <c r="S16" s="29">
        <f t="shared" si="7"/>
        <v>61.544477688152696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369.0849</v>
      </c>
      <c r="G17" s="26">
        <f>E17+F17</f>
        <v>369.0849</v>
      </c>
      <c r="H17" s="22"/>
      <c r="I17" s="22">
        <v>320.8024</v>
      </c>
      <c r="J17" s="26">
        <f>H17+I17</f>
        <v>320.8024</v>
      </c>
      <c r="K17" s="21" t="e">
        <f t="shared" si="3"/>
        <v>#DIV/0!</v>
      </c>
      <c r="L17" s="21">
        <f t="shared" si="3"/>
        <v>86.918321502722</v>
      </c>
      <c r="M17" s="21">
        <f t="shared" si="3"/>
        <v>86.918321502722</v>
      </c>
      <c r="N17" s="21">
        <f t="shared" si="4"/>
        <v>0</v>
      </c>
      <c r="O17" s="21">
        <f t="shared" si="4"/>
        <v>-48.28250000000003</v>
      </c>
      <c r="P17" s="21">
        <f t="shared" si="4"/>
        <v>-48.28250000000003</v>
      </c>
      <c r="Q17" s="22">
        <v>0</v>
      </c>
      <c r="R17" s="22">
        <f>I17/C17*100</f>
        <v>10.420195799471198</v>
      </c>
      <c r="S17" s="22">
        <f t="shared" si="7"/>
        <v>10.420195799471198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14188.2362</v>
      </c>
      <c r="F18" s="22"/>
      <c r="G18" s="26">
        <f>E18+F18</f>
        <v>14188.2362</v>
      </c>
      <c r="H18" s="22">
        <v>20978.0314</v>
      </c>
      <c r="I18" s="22"/>
      <c r="J18" s="26">
        <f>H18+I18</f>
        <v>20978.0314</v>
      </c>
      <c r="K18" s="21">
        <f t="shared" si="3"/>
        <v>147.8551040755862</v>
      </c>
      <c r="L18" s="21" t="e">
        <f t="shared" si="3"/>
        <v>#DIV/0!</v>
      </c>
      <c r="M18" s="21">
        <f t="shared" si="3"/>
        <v>147.8551040755862</v>
      </c>
      <c r="N18" s="21">
        <f t="shared" si="4"/>
        <v>6789.7952000000005</v>
      </c>
      <c r="O18" s="21">
        <f t="shared" si="4"/>
        <v>0</v>
      </c>
      <c r="P18" s="21">
        <f t="shared" si="4"/>
        <v>6789.7952000000005</v>
      </c>
      <c r="Q18" s="22">
        <f>H18/B18*100</f>
        <v>77.6964125925926</v>
      </c>
      <c r="R18" s="22">
        <v>0</v>
      </c>
      <c r="S18" s="22">
        <f t="shared" si="7"/>
        <v>77.6964125925926</v>
      </c>
    </row>
    <row r="19" spans="1:19" ht="12.75">
      <c r="A19" s="3" t="s">
        <v>16</v>
      </c>
      <c r="B19" s="22"/>
      <c r="C19" s="22">
        <f>3862.61+2978.331</f>
        <v>6840.941000000001</v>
      </c>
      <c r="D19" s="26">
        <f>B19+C19</f>
        <v>6840.941000000001</v>
      </c>
      <c r="E19" s="22"/>
      <c r="F19" s="22">
        <v>1842.7906</v>
      </c>
      <c r="G19" s="26">
        <f>E19+F19</f>
        <v>1842.7906</v>
      </c>
      <c r="H19" s="22"/>
      <c r="I19" s="22">
        <f>1113.6485+309.4933</f>
        <v>1423.1417999999999</v>
      </c>
      <c r="J19" s="26">
        <f>H19+I19</f>
        <v>1423.1417999999999</v>
      </c>
      <c r="K19" s="21" t="e">
        <f t="shared" si="3"/>
        <v>#DIV/0!</v>
      </c>
      <c r="L19" s="21">
        <f t="shared" si="3"/>
        <v>77.22753740983917</v>
      </c>
      <c r="M19" s="21">
        <f t="shared" si="3"/>
        <v>77.22753740983917</v>
      </c>
      <c r="N19" s="21">
        <f t="shared" si="4"/>
        <v>0</v>
      </c>
      <c r="O19" s="21">
        <f t="shared" si="4"/>
        <v>-419.64880000000016</v>
      </c>
      <c r="P19" s="21">
        <f t="shared" si="4"/>
        <v>-419.64880000000016</v>
      </c>
      <c r="Q19" s="22">
        <v>0</v>
      </c>
      <c r="R19" s="22">
        <f>I19/C19*100</f>
        <v>20.803304691562165</v>
      </c>
      <c r="S19" s="22">
        <f>J19/D19*100</f>
        <v>20.803304691562165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151.1036</v>
      </c>
      <c r="F20" s="27">
        <f t="shared" si="9"/>
        <v>0</v>
      </c>
      <c r="G20" s="27">
        <f t="shared" si="9"/>
        <v>151.1036</v>
      </c>
      <c r="H20" s="27">
        <f t="shared" si="9"/>
        <v>3082.2436</v>
      </c>
      <c r="I20" s="27">
        <f t="shared" si="9"/>
        <v>0</v>
      </c>
      <c r="J20" s="27">
        <f t="shared" si="9"/>
        <v>3082.2436</v>
      </c>
      <c r="K20" s="28">
        <f t="shared" si="3"/>
        <v>2039.8214205353145</v>
      </c>
      <c r="L20" s="28" t="e">
        <f t="shared" si="3"/>
        <v>#DIV/0!</v>
      </c>
      <c r="M20" s="28">
        <f t="shared" si="3"/>
        <v>2039.8214205353145</v>
      </c>
      <c r="N20" s="28">
        <f t="shared" si="4"/>
        <v>2931.14</v>
      </c>
      <c r="O20" s="28">
        <f t="shared" si="4"/>
        <v>0</v>
      </c>
      <c r="P20" s="28">
        <f t="shared" si="4"/>
        <v>2931.14</v>
      </c>
      <c r="Q20" s="29">
        <f>H20/B20*100</f>
        <v>1622.2334736842104</v>
      </c>
      <c r="R20" s="29">
        <v>0</v>
      </c>
      <c r="S20" s="29">
        <f>J20/D20*100</f>
        <v>1622.2334736842104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151.7252</v>
      </c>
      <c r="F21" s="22"/>
      <c r="G21" s="26">
        <f>E21+F21</f>
        <v>151.7252</v>
      </c>
      <c r="H21" s="22">
        <v>3082.2436</v>
      </c>
      <c r="I21" s="22"/>
      <c r="J21" s="26">
        <f>H21+I21</f>
        <v>3082.2436</v>
      </c>
      <c r="K21" s="21">
        <f t="shared" si="3"/>
        <v>2031.4645161120236</v>
      </c>
      <c r="L21" s="21" t="e">
        <f t="shared" si="3"/>
        <v>#DIV/0!</v>
      </c>
      <c r="M21" s="21">
        <f t="shared" si="3"/>
        <v>2031.4645161120236</v>
      </c>
      <c r="N21" s="21">
        <f t="shared" si="4"/>
        <v>2930.5184</v>
      </c>
      <c r="O21" s="21">
        <f t="shared" si="4"/>
        <v>0</v>
      </c>
      <c r="P21" s="21">
        <f t="shared" si="4"/>
        <v>2930.5184</v>
      </c>
      <c r="Q21" s="22">
        <f>H21/B21*100</f>
        <v>3082.2436</v>
      </c>
      <c r="R21" s="22">
        <v>0</v>
      </c>
      <c r="S21" s="22">
        <f>J21/D21*100</f>
        <v>3082.2436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-0.6216</v>
      </c>
      <c r="F22" s="22"/>
      <c r="G22" s="26">
        <f>E22+F22</f>
        <v>-0.6216</v>
      </c>
      <c r="H22" s="22">
        <v>0</v>
      </c>
      <c r="I22" s="22"/>
      <c r="J22" s="26">
        <f>H22+I22</f>
        <v>0</v>
      </c>
      <c r="K22" s="21">
        <f t="shared" si="3"/>
        <v>0</v>
      </c>
      <c r="L22" s="21" t="e">
        <f t="shared" si="3"/>
        <v>#DIV/0!</v>
      </c>
      <c r="M22" s="21">
        <f t="shared" si="3"/>
        <v>0</v>
      </c>
      <c r="N22" s="21">
        <f t="shared" si="4"/>
        <v>0.6216</v>
      </c>
      <c r="O22" s="21">
        <f t="shared" si="4"/>
        <v>0</v>
      </c>
      <c r="P22" s="21">
        <f t="shared" si="4"/>
        <v>0.6216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1580.0885</v>
      </c>
      <c r="F23" s="22">
        <v>2.3</v>
      </c>
      <c r="G23" s="26">
        <f>E23+F23</f>
        <v>1582.3885</v>
      </c>
      <c r="H23" s="22">
        <v>1361.3626</v>
      </c>
      <c r="I23" s="22">
        <v>2.3</v>
      </c>
      <c r="J23" s="26">
        <f>H23+I23</f>
        <v>1363.6625999999999</v>
      </c>
      <c r="K23" s="21">
        <f t="shared" si="3"/>
        <v>86.15736397043582</v>
      </c>
      <c r="L23" s="21">
        <f t="shared" si="3"/>
        <v>100</v>
      </c>
      <c r="M23" s="21">
        <f t="shared" si="3"/>
        <v>86.17748422716672</v>
      </c>
      <c r="N23" s="21">
        <f t="shared" si="4"/>
        <v>-218.72590000000014</v>
      </c>
      <c r="O23" s="21">
        <f t="shared" si="4"/>
        <v>0</v>
      </c>
      <c r="P23" s="21">
        <f t="shared" si="4"/>
        <v>-218.72590000000014</v>
      </c>
      <c r="Q23" s="22">
        <f aca="true" t="shared" si="10" ref="Q23:Q41">H23/B23*100</f>
        <v>46.669955433664725</v>
      </c>
      <c r="R23" s="22">
        <v>0</v>
      </c>
      <c r="S23" s="22">
        <f aca="true" t="shared" si="11" ref="S23:S41">J23/D23*100</f>
        <v>46.43045965270684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-0.0003</v>
      </c>
      <c r="G24" s="26">
        <f>E24+F24</f>
        <v>-0.0003</v>
      </c>
      <c r="H24" s="22"/>
      <c r="I24" s="22">
        <v>-0.0006</v>
      </c>
      <c r="J24" s="26">
        <f>H24+I24</f>
        <v>-0.0006</v>
      </c>
      <c r="K24" s="21" t="e">
        <f t="shared" si="3"/>
        <v>#DIV/0!</v>
      </c>
      <c r="L24" s="21">
        <f t="shared" si="3"/>
        <v>200</v>
      </c>
      <c r="M24" s="21">
        <f t="shared" si="3"/>
        <v>200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23712.8701</v>
      </c>
      <c r="C25" s="30">
        <f t="shared" si="12"/>
        <v>984.1</v>
      </c>
      <c r="D25" s="30">
        <f t="shared" si="12"/>
        <v>24696.9701</v>
      </c>
      <c r="E25" s="30">
        <f>E26+E40</f>
        <v>7253.456999999999</v>
      </c>
      <c r="F25" s="30">
        <f t="shared" si="12"/>
        <v>486.45619999999997</v>
      </c>
      <c r="G25" s="30">
        <f>G26+G40</f>
        <v>7739.9132</v>
      </c>
      <c r="H25" s="30">
        <f t="shared" si="12"/>
        <v>16857.9419</v>
      </c>
      <c r="I25" s="30">
        <f t="shared" si="12"/>
        <v>602.6043</v>
      </c>
      <c r="J25" s="30">
        <f t="shared" si="12"/>
        <v>17460.546199999997</v>
      </c>
      <c r="K25" s="24">
        <f t="shared" si="3"/>
        <v>232.41251585278584</v>
      </c>
      <c r="L25" s="24">
        <f t="shared" si="3"/>
        <v>123.87637365912903</v>
      </c>
      <c r="M25" s="24">
        <f t="shared" si="3"/>
        <v>225.5909820797473</v>
      </c>
      <c r="N25" s="24">
        <f t="shared" si="4"/>
        <v>9604.484900000003</v>
      </c>
      <c r="O25" s="24">
        <f t="shared" si="4"/>
        <v>116.1481</v>
      </c>
      <c r="P25" s="24">
        <f>J25-G25</f>
        <v>9720.632999999998</v>
      </c>
      <c r="Q25" s="31">
        <f t="shared" si="10"/>
        <v>71.09195061124213</v>
      </c>
      <c r="R25" s="31">
        <f>I25/C25*100</f>
        <v>61.23405141753886</v>
      </c>
      <c r="S25" s="31">
        <f t="shared" si="11"/>
        <v>70.69914296895877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23712.8701</v>
      </c>
      <c r="C26" s="30">
        <f t="shared" si="13"/>
        <v>984.1</v>
      </c>
      <c r="D26" s="30">
        <f>D27+D30+D31+D34+D37+D38+D41</f>
        <v>24696.9701</v>
      </c>
      <c r="E26" s="30">
        <f>E27+E30+E31+E34+E37+E38+E41</f>
        <v>7260.537399999999</v>
      </c>
      <c r="F26" s="30">
        <f t="shared" si="13"/>
        <v>489.8166</v>
      </c>
      <c r="G26" s="30">
        <f>G27+G30+G31+G34+G37+G38+G41</f>
        <v>7750.354</v>
      </c>
      <c r="H26" s="30">
        <f>H27+H30+H31+H34+H37+H38+H41</f>
        <v>16849.7419</v>
      </c>
      <c r="I26" s="30">
        <f t="shared" si="13"/>
        <v>404.596</v>
      </c>
      <c r="J26" s="30">
        <f t="shared" si="13"/>
        <v>17254.3379</v>
      </c>
      <c r="K26" s="24">
        <f t="shared" si="3"/>
        <v>232.0729303040296</v>
      </c>
      <c r="L26" s="24">
        <f t="shared" si="3"/>
        <v>82.60152881711237</v>
      </c>
      <c r="M26" s="24">
        <f t="shared" si="3"/>
        <v>222.62644906284277</v>
      </c>
      <c r="N26" s="24">
        <f t="shared" si="4"/>
        <v>9589.204500000002</v>
      </c>
      <c r="O26" s="24">
        <f t="shared" si="4"/>
        <v>-85.22059999999999</v>
      </c>
      <c r="P26" s="24">
        <f>J26-G26</f>
        <v>9503.9839</v>
      </c>
      <c r="Q26" s="31">
        <f t="shared" si="10"/>
        <v>71.05737023372805</v>
      </c>
      <c r="R26" s="31">
        <f>I26/C26*100</f>
        <v>41.11330149375064</v>
      </c>
      <c r="S26" s="31">
        <f t="shared" si="11"/>
        <v>69.86418912982366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2327.21</v>
      </c>
      <c r="F27" s="22">
        <f>F28+F29</f>
        <v>452.709</v>
      </c>
      <c r="G27" s="26">
        <f aca="true" t="shared" si="15" ref="G27:G41">E27+F27</f>
        <v>2779.919</v>
      </c>
      <c r="H27" s="22">
        <f>H28+H29</f>
        <v>2742.5918</v>
      </c>
      <c r="I27" s="22">
        <f>I28+I29</f>
        <v>168.3777</v>
      </c>
      <c r="J27" s="26">
        <f aca="true" t="shared" si="16" ref="J27:J41">H27+I27</f>
        <v>2910.9695</v>
      </c>
      <c r="K27" s="21">
        <f t="shared" si="3"/>
        <v>117.84891780286266</v>
      </c>
      <c r="L27" s="21">
        <f t="shared" si="3"/>
        <v>37.19336262367216</v>
      </c>
      <c r="M27" s="21">
        <f t="shared" si="3"/>
        <v>104.71418411831425</v>
      </c>
      <c r="N27" s="21">
        <f t="shared" si="4"/>
        <v>415.3818000000001</v>
      </c>
      <c r="O27" s="21">
        <f t="shared" si="4"/>
        <v>-284.3313</v>
      </c>
      <c r="P27" s="21">
        <f>J27-G27</f>
        <v>131.05050000000028</v>
      </c>
      <c r="Q27" s="22">
        <f t="shared" si="10"/>
        <v>65.79325416816602</v>
      </c>
      <c r="R27" s="22">
        <f>I27/C27*100</f>
        <v>19.33153846153846</v>
      </c>
      <c r="S27" s="22">
        <f t="shared" si="11"/>
        <v>57.76306181168766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v>2259.21</v>
      </c>
      <c r="F28" s="22">
        <v>401.599</v>
      </c>
      <c r="G28" s="26">
        <f t="shared" si="15"/>
        <v>2660.809</v>
      </c>
      <c r="H28" s="22">
        <f>2634.9187+48.5541</f>
        <v>2683.4728</v>
      </c>
      <c r="I28" s="22">
        <v>124.2005</v>
      </c>
      <c r="J28" s="26">
        <f t="shared" si="16"/>
        <v>2807.6733</v>
      </c>
      <c r="K28" s="21">
        <f t="shared" si="3"/>
        <v>118.77925469522532</v>
      </c>
      <c r="L28" s="21">
        <f t="shared" si="3"/>
        <v>30.926496330917157</v>
      </c>
      <c r="M28" s="21">
        <f t="shared" si="3"/>
        <v>105.51953559988709</v>
      </c>
      <c r="N28" s="21">
        <f>H28-E28</f>
        <v>424.26279999999997</v>
      </c>
      <c r="O28" s="21">
        <f t="shared" si="4"/>
        <v>-277.3985</v>
      </c>
      <c r="P28" s="21">
        <f>J28-G28</f>
        <v>146.86429999999973</v>
      </c>
      <c r="Q28" s="22">
        <f t="shared" si="10"/>
        <v>65.69893010160362</v>
      </c>
      <c r="R28" s="22">
        <f aca="true" t="shared" si="17" ref="R28:R41">I28/C28*100</f>
        <v>15.467061021170611</v>
      </c>
      <c r="S28" s="22">
        <f t="shared" si="11"/>
        <v>57.4460010230179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68</v>
      </c>
      <c r="F29" s="22">
        <v>51.11</v>
      </c>
      <c r="G29" s="26">
        <f t="shared" si="15"/>
        <v>119.11</v>
      </c>
      <c r="H29" s="22">
        <v>59.119</v>
      </c>
      <c r="I29" s="22">
        <v>44.1772</v>
      </c>
      <c r="J29" s="26">
        <f t="shared" si="16"/>
        <v>103.2962</v>
      </c>
      <c r="K29" s="21">
        <f t="shared" si="3"/>
        <v>86.93970588235294</v>
      </c>
      <c r="L29" s="21">
        <f t="shared" si="3"/>
        <v>86.43553120720016</v>
      </c>
      <c r="M29" s="21">
        <f t="shared" si="3"/>
        <v>86.72336495676267</v>
      </c>
      <c r="N29" s="21">
        <f>H29-E29</f>
        <v>-8.881</v>
      </c>
      <c r="O29" s="21">
        <f t="shared" si="4"/>
        <v>-6.9328</v>
      </c>
      <c r="P29" s="21">
        <f>J29-G29</f>
        <v>-15.8138</v>
      </c>
      <c r="Q29" s="22">
        <f t="shared" si="10"/>
        <v>70.3797619047619</v>
      </c>
      <c r="R29" s="22">
        <f t="shared" si="17"/>
        <v>64.9664705882353</v>
      </c>
      <c r="S29" s="22">
        <f t="shared" si="11"/>
        <v>67.95802631578948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113.3648</v>
      </c>
      <c r="F30" s="22"/>
      <c r="G30" s="26">
        <f t="shared" si="15"/>
        <v>113.3648</v>
      </c>
      <c r="H30" s="22">
        <v>71.4207</v>
      </c>
      <c r="I30" s="22"/>
      <c r="J30" s="26">
        <f t="shared" si="16"/>
        <v>71.4207</v>
      </c>
      <c r="K30" s="21">
        <f t="shared" si="3"/>
        <v>63.00077272663119</v>
      </c>
      <c r="L30" s="21" t="e">
        <f t="shared" si="3"/>
        <v>#DIV/0!</v>
      </c>
      <c r="M30" s="21">
        <f t="shared" si="3"/>
        <v>63.00077272663119</v>
      </c>
      <c r="N30" s="21">
        <f t="shared" si="4"/>
        <v>-41.944100000000006</v>
      </c>
      <c r="O30" s="21">
        <f t="shared" si="4"/>
        <v>0</v>
      </c>
      <c r="P30" s="21">
        <f t="shared" si="4"/>
        <v>-41.944100000000006</v>
      </c>
      <c r="Q30" s="22">
        <f t="shared" si="10"/>
        <v>59.51725</v>
      </c>
      <c r="R30" s="22" t="e">
        <f t="shared" si="17"/>
        <v>#DIV/0!</v>
      </c>
      <c r="S30" s="22">
        <f t="shared" si="11"/>
        <v>59.51725</v>
      </c>
    </row>
    <row r="31" spans="1:19" s="35" customFormat="1" ht="37.5" customHeight="1">
      <c r="A31" s="12" t="s">
        <v>33</v>
      </c>
      <c r="B31" s="22">
        <f>B32+B33</f>
        <v>15848.6701</v>
      </c>
      <c r="C31" s="22">
        <f>C32+C33</f>
        <v>0</v>
      </c>
      <c r="D31" s="26">
        <f t="shared" si="14"/>
        <v>15848.6701</v>
      </c>
      <c r="E31" s="22">
        <f>E32+E33</f>
        <v>2857.5217000000002</v>
      </c>
      <c r="F31" s="22">
        <f>F32+F33</f>
        <v>0</v>
      </c>
      <c r="G31" s="26">
        <f t="shared" si="15"/>
        <v>2857.5217000000002</v>
      </c>
      <c r="H31" s="22">
        <f>H32+H33</f>
        <v>12115.7612</v>
      </c>
      <c r="I31" s="22">
        <f>I32+I33</f>
        <v>0</v>
      </c>
      <c r="J31" s="26">
        <f t="shared" si="16"/>
        <v>12115.7612</v>
      </c>
      <c r="K31" s="21">
        <f t="shared" si="3"/>
        <v>423.99542232697655</v>
      </c>
      <c r="L31" s="21" t="e">
        <f t="shared" si="3"/>
        <v>#DIV/0!</v>
      </c>
      <c r="M31" s="21">
        <f t="shared" si="3"/>
        <v>423.99542232697655</v>
      </c>
      <c r="N31" s="21">
        <f>H31-E31</f>
        <v>9258.2395</v>
      </c>
      <c r="O31" s="21">
        <f t="shared" si="4"/>
        <v>0</v>
      </c>
      <c r="P31" s="21">
        <f>J31-G31</f>
        <v>9258.2395</v>
      </c>
      <c r="Q31" s="22">
        <f t="shared" si="10"/>
        <v>76.44654802928859</v>
      </c>
      <c r="R31" s="22" t="e">
        <f t="shared" si="17"/>
        <v>#DIV/0!</v>
      </c>
      <c r="S31" s="22">
        <f t="shared" si="11"/>
        <v>76.44654802928859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2700.6493</v>
      </c>
      <c r="F32" s="22"/>
      <c r="G32" s="26">
        <f t="shared" si="15"/>
        <v>2700.6493</v>
      </c>
      <c r="H32" s="22">
        <v>4552.1575</v>
      </c>
      <c r="I32" s="22"/>
      <c r="J32" s="26">
        <f t="shared" si="16"/>
        <v>4552.1575</v>
      </c>
      <c r="K32" s="21">
        <f t="shared" si="3"/>
        <v>168.557890874613</v>
      </c>
      <c r="L32" s="21" t="e">
        <f t="shared" si="3"/>
        <v>#DIV/0!</v>
      </c>
      <c r="M32" s="21">
        <f t="shared" si="3"/>
        <v>168.557890874613</v>
      </c>
      <c r="N32" s="21">
        <f>H32-E32</f>
        <v>1851.5082000000002</v>
      </c>
      <c r="O32" s="21">
        <f t="shared" si="4"/>
        <v>0</v>
      </c>
      <c r="P32" s="21">
        <f t="shared" si="4"/>
        <v>1851.5082000000002</v>
      </c>
      <c r="Q32" s="22">
        <f t="shared" si="10"/>
        <v>54.05059706507813</v>
      </c>
      <c r="R32" s="22" t="e">
        <f t="shared" si="17"/>
        <v>#DIV/0!</v>
      </c>
      <c r="S32" s="22">
        <f t="shared" si="11"/>
        <v>54.05059706507813</v>
      </c>
    </row>
    <row r="33" spans="1:19" s="35" customFormat="1" ht="12.75">
      <c r="A33" s="38" t="s">
        <v>38</v>
      </c>
      <c r="B33" s="22">
        <v>7426.6401</v>
      </c>
      <c r="C33" s="22"/>
      <c r="D33" s="26">
        <f t="shared" si="14"/>
        <v>7426.6401</v>
      </c>
      <c r="E33" s="22">
        <v>156.8724</v>
      </c>
      <c r="F33" s="22"/>
      <c r="G33" s="26">
        <f t="shared" si="15"/>
        <v>156.8724</v>
      </c>
      <c r="H33" s="22">
        <v>7563.6037</v>
      </c>
      <c r="I33" s="22"/>
      <c r="J33" s="26">
        <f t="shared" si="16"/>
        <v>7563.6037</v>
      </c>
      <c r="K33" s="21">
        <f t="shared" si="3"/>
        <v>4821.500595388354</v>
      </c>
      <c r="L33" s="21" t="e">
        <f t="shared" si="3"/>
        <v>#DIV/0!</v>
      </c>
      <c r="M33" s="21">
        <f t="shared" si="3"/>
        <v>4821.500595388354</v>
      </c>
      <c r="N33" s="21">
        <f>H33-E33</f>
        <v>7406.7312999999995</v>
      </c>
      <c r="O33" s="21">
        <f t="shared" si="4"/>
        <v>0</v>
      </c>
      <c r="P33" s="21">
        <f t="shared" si="4"/>
        <v>7406.7312999999995</v>
      </c>
      <c r="Q33" s="22">
        <f t="shared" si="10"/>
        <v>101.84422024166757</v>
      </c>
      <c r="R33" s="22" t="e">
        <f t="shared" si="17"/>
        <v>#DIV/0!</v>
      </c>
      <c r="S33" s="22">
        <f t="shared" si="11"/>
        <v>101.84422024166757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775.8782</v>
      </c>
      <c r="F34" s="22">
        <f>F35+F36</f>
        <v>8.5888</v>
      </c>
      <c r="G34" s="26">
        <f t="shared" si="15"/>
        <v>784.467</v>
      </c>
      <c r="H34" s="22">
        <f>H35+H36</f>
        <v>1254.0989</v>
      </c>
      <c r="I34" s="22">
        <f>I35+I36</f>
        <v>157</v>
      </c>
      <c r="J34" s="26">
        <f t="shared" si="16"/>
        <v>1411.0989</v>
      </c>
      <c r="K34" s="21">
        <f t="shared" si="3"/>
        <v>161.63605318463647</v>
      </c>
      <c r="L34" s="21">
        <f t="shared" si="3"/>
        <v>1827.961997019374</v>
      </c>
      <c r="M34" s="21">
        <f t="shared" si="3"/>
        <v>179.87995670946003</v>
      </c>
      <c r="N34" s="21">
        <f t="shared" si="4"/>
        <v>478.22069999999997</v>
      </c>
      <c r="O34" s="21">
        <f t="shared" si="4"/>
        <v>148.4112</v>
      </c>
      <c r="P34" s="21">
        <f t="shared" si="4"/>
        <v>626.6319</v>
      </c>
      <c r="Q34" s="22">
        <f t="shared" si="10"/>
        <v>48.68963388593392</v>
      </c>
      <c r="R34" s="22" t="e">
        <f t="shared" si="17"/>
        <v>#DIV/0!</v>
      </c>
      <c r="S34" s="22">
        <f t="shared" si="11"/>
        <v>54.78506425437746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775.8782</v>
      </c>
      <c r="F35" s="22">
        <v>8.5888</v>
      </c>
      <c r="G35" s="26">
        <f t="shared" si="15"/>
        <v>784.467</v>
      </c>
      <c r="H35" s="22">
        <v>1254.0989</v>
      </c>
      <c r="I35" s="22">
        <v>157</v>
      </c>
      <c r="J35" s="26">
        <f t="shared" si="16"/>
        <v>1411.0989</v>
      </c>
      <c r="K35" s="21">
        <f t="shared" si="3"/>
        <v>161.63605318463647</v>
      </c>
      <c r="L35" s="21">
        <f t="shared" si="3"/>
        <v>1827.961997019374</v>
      </c>
      <c r="M35" s="21">
        <f t="shared" si="3"/>
        <v>179.87995670946003</v>
      </c>
      <c r="N35" s="21">
        <f t="shared" si="4"/>
        <v>478.22069999999997</v>
      </c>
      <c r="O35" s="21">
        <f t="shared" si="4"/>
        <v>148.4112</v>
      </c>
      <c r="P35" s="21">
        <f t="shared" si="4"/>
        <v>626.6319</v>
      </c>
      <c r="Q35" s="22">
        <f t="shared" si="10"/>
        <v>50.163956</v>
      </c>
      <c r="R35" s="22" t="e">
        <f t="shared" si="17"/>
        <v>#DIV/0!</v>
      </c>
      <c r="S35" s="22">
        <f t="shared" si="11"/>
        <v>56.44395599999999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0</v>
      </c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1186.5627</v>
      </c>
      <c r="F38" s="22">
        <v>28.5188</v>
      </c>
      <c r="G38" s="26">
        <f>E38+F38</f>
        <v>1215.0815</v>
      </c>
      <c r="H38" s="22">
        <v>665.8693</v>
      </c>
      <c r="I38" s="22">
        <v>16.1183</v>
      </c>
      <c r="J38" s="26">
        <f t="shared" si="16"/>
        <v>681.9875999999999</v>
      </c>
      <c r="K38" s="21">
        <f t="shared" si="3"/>
        <v>56.11749804709013</v>
      </c>
      <c r="L38" s="21">
        <f t="shared" si="3"/>
        <v>56.51815644417017</v>
      </c>
      <c r="M38" s="21">
        <f t="shared" si="3"/>
        <v>56.126901775724505</v>
      </c>
      <c r="N38" s="21">
        <f t="shared" si="4"/>
        <v>-520.6934</v>
      </c>
      <c r="O38" s="21">
        <f t="shared" si="4"/>
        <v>-12.400499999999997</v>
      </c>
      <c r="P38" s="21">
        <f t="shared" si="4"/>
        <v>-533.0939000000001</v>
      </c>
      <c r="Q38" s="22">
        <f t="shared" si="10"/>
        <v>66.58693</v>
      </c>
      <c r="R38" s="22">
        <f t="shared" si="17"/>
        <v>32.2366</v>
      </c>
      <c r="S38" s="22">
        <f t="shared" si="11"/>
        <v>64.9512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-7.0804</v>
      </c>
      <c r="F39" s="22">
        <f t="shared" si="18"/>
        <v>-3.3604</v>
      </c>
      <c r="G39" s="26">
        <f t="shared" si="18"/>
        <v>-10.4408</v>
      </c>
      <c r="H39" s="22">
        <f t="shared" si="18"/>
        <v>8.2</v>
      </c>
      <c r="I39" s="22">
        <f t="shared" si="18"/>
        <v>261.1083</v>
      </c>
      <c r="J39" s="26">
        <f t="shared" si="18"/>
        <v>269.3083</v>
      </c>
      <c r="K39" s="21">
        <f t="shared" si="3"/>
        <v>-115.8126659510762</v>
      </c>
      <c r="L39" s="21">
        <f t="shared" si="3"/>
        <v>-7770.15533865016</v>
      </c>
      <c r="M39" s="21">
        <f t="shared" si="3"/>
        <v>-2579.3837636962685</v>
      </c>
      <c r="N39" s="21">
        <f t="shared" si="4"/>
        <v>15.2804</v>
      </c>
      <c r="O39" s="21">
        <f t="shared" si="4"/>
        <v>264.4687</v>
      </c>
      <c r="P39" s="21">
        <f t="shared" si="4"/>
        <v>279.7491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-7.0804</v>
      </c>
      <c r="F40" s="32">
        <v>-3.3604</v>
      </c>
      <c r="G40" s="33">
        <f>E40+F40</f>
        <v>-10.4408</v>
      </c>
      <c r="H40" s="32">
        <v>8.2</v>
      </c>
      <c r="I40" s="32">
        <v>198.0083</v>
      </c>
      <c r="J40" s="33">
        <f>H40+I40</f>
        <v>206.20829999999998</v>
      </c>
      <c r="K40" s="34">
        <f t="shared" si="3"/>
        <v>-115.8126659510762</v>
      </c>
      <c r="L40" s="34">
        <f t="shared" si="3"/>
        <v>-5892.402690155934</v>
      </c>
      <c r="M40" s="34">
        <f t="shared" si="3"/>
        <v>-1975.0239445253235</v>
      </c>
      <c r="N40" s="34">
        <f t="shared" si="4"/>
        <v>15.2804</v>
      </c>
      <c r="O40" s="34">
        <f t="shared" si="4"/>
        <v>201.3687</v>
      </c>
      <c r="P40" s="34">
        <f t="shared" si="4"/>
        <v>216.64909999999998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63.1</v>
      </c>
      <c r="D41" s="33">
        <f t="shared" si="14"/>
        <v>63.1</v>
      </c>
      <c r="E41" s="33"/>
      <c r="F41" s="33"/>
      <c r="G41" s="33">
        <f t="shared" si="15"/>
        <v>0</v>
      </c>
      <c r="H41" s="33"/>
      <c r="I41" s="33">
        <v>63.1</v>
      </c>
      <c r="J41" s="33">
        <f t="shared" si="16"/>
        <v>63.1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63.1</v>
      </c>
      <c r="P41" s="34">
        <f t="shared" si="4"/>
        <v>63.1</v>
      </c>
      <c r="Q41" s="22" t="e">
        <f t="shared" si="10"/>
        <v>#DIV/0!</v>
      </c>
      <c r="R41" s="22">
        <f t="shared" si="17"/>
        <v>100</v>
      </c>
      <c r="S41" s="22">
        <f t="shared" si="11"/>
        <v>100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N3:P4"/>
    <mergeCell ref="L4:L5"/>
    <mergeCell ref="I4:I5"/>
    <mergeCell ref="S4:S5"/>
    <mergeCell ref="K3:M3"/>
    <mergeCell ref="J4:J5"/>
    <mergeCell ref="Q3:S3"/>
    <mergeCell ref="Q4:Q5"/>
    <mergeCell ref="M4:M5"/>
    <mergeCell ref="K4:K5"/>
    <mergeCell ref="H3:J3"/>
    <mergeCell ref="H4:H5"/>
    <mergeCell ref="R4:R5"/>
    <mergeCell ref="A3:A5"/>
    <mergeCell ref="B3:D3"/>
    <mergeCell ref="E3:G3"/>
    <mergeCell ref="G4:G5"/>
    <mergeCell ref="B4:B5"/>
    <mergeCell ref="E4:E5"/>
    <mergeCell ref="F4:F5"/>
    <mergeCell ref="D4:D5"/>
    <mergeCell ref="C4:C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2022-07-11T04:03:58Z</cp:lastPrinted>
  <dcterms:created xsi:type="dcterms:W3CDTF">2011-02-18T06:53:44Z</dcterms:created>
  <dcterms:modified xsi:type="dcterms:W3CDTF">2023-08-24T05:00:20Z</dcterms:modified>
  <cp:category/>
  <cp:version/>
  <cp:contentType/>
  <cp:contentStatus/>
</cp:coreProperties>
</file>