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4"/>
  </bookViews>
  <sheets>
    <sheet name="пр1" sheetId="1" r:id="rId1"/>
    <sheet name="прил 5" sheetId="2" state="hidden" r:id="rId2"/>
    <sheet name="пр2" sheetId="3" r:id="rId3"/>
    <sheet name="прил7" sheetId="4" state="hidden" r:id="rId4"/>
    <sheet name="пр3" sheetId="5" r:id="rId5"/>
    <sheet name="Лист3" sheetId="6" state="hidden" r:id="rId6"/>
    <sheet name="Приложение11" sheetId="7" state="hidden" r:id="rId7"/>
    <sheet name="lkz hf,kj" sheetId="8" state="hidden" r:id="rId8"/>
    <sheet name="Лист1" sheetId="9" state="hidden" r:id="rId9"/>
    <sheet name="Лист2" sheetId="10" state="hidden" r:id="rId10"/>
    <sheet name="КБК" sheetId="11" state="hidden" r:id="rId11"/>
    <sheet name="пр9" sheetId="12" state="hidden" r:id="rId12"/>
  </sheets>
  <externalReferences>
    <externalReference r:id="rId15"/>
  </externalReferences>
  <definedNames>
    <definedName name="_Toc105952697" localSheetId="2">'пр2'!$A$2</definedName>
    <definedName name="_Toc105952697" localSheetId="3">'прил7'!$A$2</definedName>
    <definedName name="_Toc105952698" localSheetId="2">'пр2'!#REF!</definedName>
    <definedName name="_Toc105952698" localSheetId="3">'прил7'!#REF!</definedName>
    <definedName name="_xlnm.Print_Titles" localSheetId="0">'пр1'!$4:$5</definedName>
    <definedName name="_xlnm.Print_Titles" localSheetId="1">'прил 5'!$4:$5</definedName>
    <definedName name="_xlnm.Print_Area" localSheetId="7">'lkz hf,kj'!$A$1:$M$91</definedName>
    <definedName name="_xlnm.Print_Area" localSheetId="0">'пр1'!$A$1:$H$58</definedName>
    <definedName name="_xlnm.Print_Area" localSheetId="2">'пр2'!$A$1:$H$36</definedName>
    <definedName name="_xlnm.Print_Area" localSheetId="4">'пр3'!$A$1:$R$194</definedName>
    <definedName name="_xlnm.Print_Area" localSheetId="1">'прил 5'!$A$1:$G$50</definedName>
    <definedName name="_xlnm.Print_Area" localSheetId="3">'прил7'!$A$1:$G$30</definedName>
    <definedName name="_xlnm.Print_Area" localSheetId="6">'Приложение11'!$A$1:$J$129</definedName>
    <definedName name="прил1" localSheetId="7">#REF!</definedName>
    <definedName name="прил1">#REF!</definedName>
    <definedName name="приложение" localSheetId="7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<sst xmlns="http://schemas.openxmlformats.org/spreadsheetml/2006/main" count="4500" uniqueCount="436">
  <si>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</si>
  <si>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</si>
  <si>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</si>
  <si>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</si>
  <si>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</si>
  <si>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</si>
  <si>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</si>
  <si>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</si>
  <si>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</si>
  <si>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</si>
  <si>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</si>
  <si>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</si>
  <si>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</si>
  <si>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</si>
  <si>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</si>
  <si>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</si>
  <si>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</si>
  <si>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</si>
  <si>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</si>
  <si>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</si>
  <si>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</si>
  <si>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</si>
  <si>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</si>
  <si>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</si>
  <si>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</si>
  <si>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</si>
  <si>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</si>
  <si>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</si>
  <si>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</si>
  <si>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</si>
  <si>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</si>
  <si>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</si>
  <si>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</si>
  <si>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</si>
  <si>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</si>
  <si>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</si>
  <si>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</si>
  <si>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</si>
  <si>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</si>
  <si>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</si>
  <si>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</si>
  <si>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</si>
  <si>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</si>
  <si>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</si>
  <si>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</si>
  <si>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</si>
  <si>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</si>
  <si>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</si>
  <si>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</si>
  <si>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</si>
  <si>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</si>
  <si>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</si>
  <si>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</si>
  <si>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</si>
  <si>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</si>
  <si>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</si>
  <si>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</si>
  <si>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</si>
  <si>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</si>
  <si>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</si>
  <si>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</si>
  <si>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</si>
  <si>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</si>
  <si>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</si>
  <si>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</si>
  <si>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</si>
  <si>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</si>
  <si>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</si>
  <si>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</si>
  <si>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</si>
  <si>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</si>
  <si>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</si>
  <si>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</si>
  <si>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</si>
  <si>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</si>
  <si>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</si>
  <si>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</si>
  <si>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</si>
  <si>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</si>
  <si>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</si>
  <si>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</si>
  <si>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</si>
  <si>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</si>
  <si>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</si>
  <si>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</si>
  <si>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</si>
  <si>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</si>
  <si>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</si>
  <si>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</si>
  <si>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</si>
  <si>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</si>
  <si>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</si>
  <si>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</si>
  <si>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</si>
  <si>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</si>
  <si>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</si>
  <si>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</si>
  <si>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</si>
  <si>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</si>
  <si>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</si>
  <si>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</si>
  <si>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</si>
  <si>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</si>
  <si>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</si>
  <si>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</si>
  <si>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 xml:space="preserve"> 1 11 00000 00 0000 000</t>
  </si>
  <si>
    <t>2 02 00000 00 0000 000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</si>
  <si>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</si>
  <si>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</si>
  <si>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</si>
  <si>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</si>
  <si>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</si>
  <si>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</si>
  <si>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</si>
  <si>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</si>
  <si>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</si>
  <si>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</si>
  <si>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</si>
  <si>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</si>
  <si>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</si>
  <si>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</si>
  <si>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</si>
  <si>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</si>
  <si>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</si>
  <si>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</si>
  <si>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</si>
  <si>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</si>
  <si>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</si>
  <si>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</si>
  <si>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</si>
  <si>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</si>
  <si>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</si>
  <si>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</si>
  <si>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</si>
  <si>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</si>
  <si>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</si>
  <si>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</si>
  <si>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</si>
  <si>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</si>
  <si>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</si>
  <si>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</si>
  <si>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</si>
  <si>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</si>
  <si>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</si>
  <si>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</si>
  <si>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</si>
  <si>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</si>
  <si>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</si>
  <si>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</si>
  <si>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</si>
  <si>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</si>
  <si>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</si>
  <si>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</si>
  <si>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1 13 01995 10 0000 130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</si>
  <si>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</si>
  <si>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</si>
  <si>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</si>
  <si>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</si>
  <si>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</si>
  <si>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</si>
  <si>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</si>
  <si>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1 14 06013 10 0000 430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</si>
  <si>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</si>
  <si>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</si>
  <si>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</si>
  <si>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 поселений на выравнивание бюджетной обеспеченности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</si>
  <si>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</si>
  <si>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</si>
  <si>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</si>
  <si>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</si>
  <si>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</si>
  <si>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</si>
  <si>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</si>
  <si>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</si>
  <si>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</si>
  <si>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</si>
  <si>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</si>
  <si>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</si>
  <si>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</si>
  <si>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</si>
  <si>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</si>
  <si>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</si>
  <si>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</si>
  <si>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</si>
  <si>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</si>
  <si>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</si>
  <si>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</si>
  <si>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</si>
  <si>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</si>
  <si>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</si>
  <si>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</si>
  <si>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</si>
  <si>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</si>
  <si>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</si>
  <si>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</si>
  <si>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</si>
  <si>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</si>
  <si>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</si>
  <si>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</si>
  <si>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</si>
  <si>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</si>
  <si>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</si>
  <si>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</si>
  <si>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</si>
  <si>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</si>
  <si>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</si>
  <si>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</si>
  <si>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</si>
  <si>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</si>
  <si>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</si>
  <si>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</si>
  <si>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</si>
  <si>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</si>
  <si>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</si>
  <si>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</si>
  <si>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</si>
  <si>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</si>
  <si>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</si>
  <si>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</si>
  <si>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</si>
  <si>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</si>
  <si>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</si>
  <si>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</si>
  <si>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</si>
  <si>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</si>
  <si>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</si>
  <si>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</si>
  <si>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</si>
  <si>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</si>
  <si>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</si>
  <si>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</si>
  <si>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</si>
  <si>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</si>
  <si>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</si>
  <si>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</si>
  <si>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</si>
  <si>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</si>
  <si>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</si>
  <si>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</si>
  <si>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</si>
  <si>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</si>
  <si>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</si>
  <si>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</si>
  <si>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</si>
  <si>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</si>
  <si>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</si>
  <si>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</si>
  <si>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</si>
  <si>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</si>
  <si>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</si>
  <si>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</si>
  <si>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</si>
  <si>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</si>
  <si>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</si>
  <si>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</si>
  <si>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</si>
  <si>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</si>
  <si>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</si>
  <si>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</si>
  <si>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</si>
  <si>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</si>
  <si>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</si>
  <si>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</si>
  <si>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</si>
  <si>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</si>
  <si>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</si>
  <si>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</si>
  <si>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</si>
  <si>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</si>
  <si>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</si>
  <si>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</si>
  <si>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</si>
  <si>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</si>
  <si>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</si>
  <si>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</si>
  <si>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</si>
  <si>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</si>
  <si>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</si>
  <si>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</si>
  <si>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</si>
  <si>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</si>
  <si>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</si>
  <si>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</si>
  <si>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</si>
  <si>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</si>
  <si>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</si>
  <si>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</si>
  <si>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</si>
  <si>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</si>
  <si>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</si>
  <si>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</si>
  <si>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</si>
  <si>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</si>
  <si>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</si>
  <si>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</si>
  <si>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</si>
  <si>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</si>
  <si>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</si>
  <si>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</si>
  <si>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</si>
  <si>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</si>
  <si>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</si>
  <si>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</si>
  <si>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</si>
  <si>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</si>
  <si>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</si>
  <si>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</si>
  <si>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</si>
  <si>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</si>
  <si>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</si>
  <si>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</si>
  <si>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</si>
  <si>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</si>
  <si>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</si>
  <si>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</si>
  <si>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</si>
  <si>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</si>
  <si>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</si>
  <si>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</si>
  <si>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</si>
  <si>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</si>
  <si>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</si>
  <si>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</si>
  <si>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</si>
  <si>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</si>
  <si>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</si>
  <si>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</si>
  <si>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</si>
  <si>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</si>
  <si>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</si>
  <si>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</si>
  <si>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</si>
  <si>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</si>
  <si>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</si>
  <si>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</si>
  <si>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</si>
  <si>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</si>
  <si>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</si>
  <si>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</si>
  <si>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</si>
  <si>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</si>
  <si>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</si>
  <si>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</si>
  <si>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</si>
  <si>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</si>
  <si>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</si>
  <si>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</si>
  <si>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</si>
  <si>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</si>
  <si>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</si>
  <si>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</si>
  <si>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</si>
  <si>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</si>
  <si>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</si>
  <si>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</si>
  <si>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</si>
  <si>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</si>
  <si>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</si>
  <si>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</si>
  <si>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</si>
  <si>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</si>
  <si>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</si>
  <si>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</si>
  <si>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</si>
  <si>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</si>
  <si>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</si>
  <si>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</si>
  <si>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</si>
  <si>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</si>
  <si>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</si>
  <si>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</si>
  <si>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</si>
  <si>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</si>
  <si>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</si>
  <si>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</si>
  <si>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</si>
  <si>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</si>
  <si>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</si>
  <si>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</si>
  <si>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</si>
  <si>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</si>
  <si>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</si>
  <si>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</si>
  <si>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</si>
  <si>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</si>
  <si>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</si>
  <si>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</si>
  <si>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</si>
  <si>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</si>
  <si>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</si>
  <si>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</si>
  <si>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</si>
  <si>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</si>
  <si>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r>
      <t xml:space="preserve">Расходы на обеспечение функций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Елинское сельское поселение</t>
    </r>
  </si>
  <si>
    <t>0000000000</t>
  </si>
  <si>
    <t>0110451180</t>
  </si>
  <si>
    <t>Подпрограмма "Повышение качества управления муниципальным имуществом и земельными ресурсами Елинского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</si>
  <si>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Елинского сельского поселения на 2015-2018гг"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</si>
  <si>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</si>
  <si>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Межбюджетные трансферты,перечисления другим бюджетам бюджетной системы РФ.</t>
  </si>
  <si>
    <t>Объём поступлений доходов по основным источникам в бюджет муниципального образования "Елинское сельское поселение"  в 2017 году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</si>
  <si>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</si>
  <si>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Дотации на выравнивание бюджетной обеспеченности из районого фонда финансовой поддержки поселений в рамках подпрограммы "Повышение качества управления муниципальными финансами муниципального образования "Онгудайский район" на 2013-2018 г.г."</t>
  </si>
  <si>
    <t>1 06 06033 10 0000 110</t>
  </si>
  <si>
    <t>1 06 06043 10 0000 110</t>
  </si>
  <si>
    <t>ЗЕМЕЛЬНЫЙ НАЛОГ</t>
  </si>
  <si>
    <t>Распределение
бюджетных ассигнований по разделам, подразделам классификации расходов бюджета муниципального образования "Елинское сельское поселение"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</si>
  <si>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"Елинское сельское поселение"  на 2017 год</t>
  </si>
  <si>
    <t>Подпрограмма «Развитие экономического и налогового потенциала Елинского сельского поселения на 2015-20188 г.г.»</t>
  </si>
  <si>
    <t>Ведомственная структура расходов бюджета муниципального образования "Елинское сельское поселение" на 2017 год</t>
  </si>
  <si>
    <t>Муниципальная программа "Комплексное развитие территории Елинского сельского поселения на 2015-2018 гг."</t>
  </si>
  <si>
    <t xml:space="preserve">Приложение № 9 к решению  "О бюджете муниципального образования "Елинское сельское поселение" на 2017 год и плановый период 2018-2019 гг." </t>
  </si>
  <si>
    <t>2 02 15001 10 0000 151</t>
  </si>
  <si>
    <t>2 02 15000 00 0000 151</t>
  </si>
  <si>
    <t>2 02 35118 10 0000 151</t>
  </si>
  <si>
    <t>2 02 30000 00 0000 151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</si>
  <si>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</si>
  <si>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</si>
  <si>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Утверждено доходов</t>
  </si>
  <si>
    <t>Приложение № 1 к решению о внесении изменений и дополнений в бюджет муниципального образования "Елинское  сельское поселение" на 2017 год и плановый период 2018-2019гг"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</si>
  <si>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</si>
  <si>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</si>
  <si>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460,52</t>
  </si>
  <si>
    <t>60,9</t>
  </si>
  <si>
    <t>Приложение № 2 к решению о внесении изменений и дополнений в бюджет муниципального образования "Елинское  сельское поселение" на 2017 год и плановый период 2018-2019гг"</t>
  </si>
  <si>
    <t>Приложение № 3 к решению о внесении изменений и дополнений в бюджет муниципального образования "Елинское  сельское поселение" на 2017 год и плановый период 2018-2019гг"</t>
  </si>
  <si>
    <t>7</t>
  </si>
  <si>
    <t>8</t>
  </si>
  <si>
    <t>353,7</t>
  </si>
  <si>
    <t>106,82</t>
  </si>
  <si>
    <t>(тыс.руб.)</t>
  </si>
  <si>
    <t>853</t>
  </si>
  <si>
    <t>012</t>
  </si>
  <si>
    <t>0130300001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</si>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</sst>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  <numFmt numFmtId="213" formatCode="#,##0.00&quot;р.&quot;"/>
    <numFmt numFmtId="214" formatCode="#,##0.00_р_.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50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51" fillId="0" borderId="10" xfId="54" applyFont="1" applyFill="1" applyBorder="1" applyAlignment="1">
      <alignment horizontal="left" wrapText="1"/>
      <protection/>
    </xf>
    <xf numFmtId="0" fontId="51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50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51" fillId="0" borderId="10" xfId="54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4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41" fillId="0" borderId="10" xfId="54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4" borderId="10" xfId="0" applyFont="1" applyFill="1" applyBorder="1" applyAlignment="1">
      <alignment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left" wrapText="1"/>
      <protection/>
    </xf>
    <xf numFmtId="0" fontId="39" fillId="24" borderId="10" xfId="0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horizontal="left" wrapText="1"/>
      <protection/>
    </xf>
    <xf numFmtId="49" fontId="39" fillId="24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vertical="center" wrapText="1"/>
    </xf>
    <xf numFmtId="0" fontId="39" fillId="0" borderId="17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2" fontId="2" fillId="25" borderId="10" xfId="0" applyNumberFormat="1" applyFont="1" applyFill="1" applyBorder="1" applyAlignment="1">
      <alignment horizontal="center" vertical="center" wrapText="1"/>
    </xf>
    <xf numFmtId="0" fontId="39" fillId="0" borderId="10" xfId="55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2" fontId="8" fillId="25" borderId="10" xfId="53" applyNumberFormat="1" applyFont="1" applyFill="1" applyBorder="1" applyAlignment="1">
      <alignment horizontal="center" vertical="center" wrapText="1"/>
      <protection/>
    </xf>
    <xf numFmtId="2" fontId="2" fillId="25" borderId="10" xfId="53" applyNumberFormat="1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2" fontId="2" fillId="26" borderId="10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2" fontId="8" fillId="26" borderId="10" xfId="0" applyNumberFormat="1" applyFont="1" applyFill="1" applyBorder="1" applyAlignment="1">
      <alignment horizontal="center" vertical="center" wrapText="1"/>
    </xf>
    <xf numFmtId="49" fontId="8" fillId="27" borderId="10" xfId="0" applyNumberFormat="1" applyFont="1" applyFill="1" applyBorder="1" applyAlignment="1">
      <alignment vertical="top" wrapText="1"/>
    </xf>
    <xf numFmtId="0" fontId="0" fillId="27" borderId="0" xfId="0" applyFill="1" applyAlignment="1">
      <alignment/>
    </xf>
    <xf numFmtId="0" fontId="9" fillId="27" borderId="0" xfId="0" applyFont="1" applyFill="1" applyBorder="1" applyAlignment="1">
      <alignment horizontal="left" vertical="top" wrapText="1"/>
    </xf>
    <xf numFmtId="0" fontId="0" fillId="27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49" fontId="8" fillId="27" borderId="10" xfId="53" applyNumberFormat="1" applyFont="1" applyFill="1" applyBorder="1" applyAlignment="1">
      <alignment wrapText="1"/>
      <protection/>
    </xf>
    <xf numFmtId="49" fontId="8" fillId="27" borderId="10" xfId="53" applyNumberFormat="1" applyFont="1" applyFill="1" applyBorder="1" applyAlignment="1">
      <alignment horizontal="center" vertical="center" wrapText="1"/>
      <protection/>
    </xf>
    <xf numFmtId="2" fontId="8" fillId="27" borderId="10" xfId="53" applyNumberFormat="1" applyFont="1" applyFill="1" applyBorder="1" applyAlignment="1">
      <alignment horizontal="center" vertical="center" wrapText="1"/>
      <protection/>
    </xf>
    <xf numFmtId="2" fontId="8" fillId="27" borderId="10" xfId="0" applyNumberFormat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/>
    </xf>
    <xf numFmtId="49" fontId="2" fillId="27" borderId="10" xfId="53" applyNumberFormat="1" applyFont="1" applyFill="1" applyBorder="1" applyAlignment="1">
      <alignment wrapText="1"/>
      <protection/>
    </xf>
    <xf numFmtId="49" fontId="2" fillId="27" borderId="10" xfId="53" applyNumberFormat="1" applyFont="1" applyFill="1" applyBorder="1" applyAlignment="1">
      <alignment horizontal="center" vertical="center" wrapText="1"/>
      <protection/>
    </xf>
    <xf numFmtId="2" fontId="2" fillId="27" borderId="10" xfId="53" applyNumberFormat="1" applyFont="1" applyFill="1" applyBorder="1" applyAlignment="1">
      <alignment horizontal="center" wrapText="1"/>
      <protection/>
    </xf>
    <xf numFmtId="2" fontId="2" fillId="27" borderId="10" xfId="53" applyNumberFormat="1" applyFont="1" applyFill="1" applyBorder="1" applyAlignment="1">
      <alignment horizontal="center" vertical="center" wrapText="1"/>
      <protection/>
    </xf>
    <xf numFmtId="2" fontId="2" fillId="27" borderId="10" xfId="0" applyNumberFormat="1" applyFont="1" applyFill="1" applyBorder="1" applyAlignment="1">
      <alignment horizontal="center" vertical="center" wrapText="1"/>
    </xf>
    <xf numFmtId="1" fontId="8" fillId="27" borderId="10" xfId="0" applyNumberFormat="1" applyFont="1" applyFill="1" applyBorder="1" applyAlignment="1">
      <alignment horizontal="left" vertical="center" wrapText="1"/>
    </xf>
    <xf numFmtId="49" fontId="8" fillId="27" borderId="10" xfId="0" applyNumberFormat="1" applyFont="1" applyFill="1" applyBorder="1" applyAlignment="1">
      <alignment horizontal="center" vertical="center" wrapText="1"/>
    </xf>
    <xf numFmtId="49" fontId="8" fillId="27" borderId="14" xfId="0" applyNumberFormat="1" applyFont="1" applyFill="1" applyBorder="1" applyAlignment="1">
      <alignment horizontal="center" vertical="center" wrapText="1"/>
    </xf>
    <xf numFmtId="0" fontId="50" fillId="27" borderId="10" xfId="54" applyFont="1" applyFill="1" applyBorder="1" applyAlignment="1">
      <alignment horizontal="left" wrapText="1"/>
      <protection/>
    </xf>
    <xf numFmtId="49" fontId="8" fillId="27" borderId="10" xfId="0" applyNumberFormat="1" applyFont="1" applyFill="1" applyBorder="1" applyAlignment="1">
      <alignment horizontal="center" wrapText="1"/>
    </xf>
    <xf numFmtId="49" fontId="8" fillId="27" borderId="14" xfId="0" applyNumberFormat="1" applyFont="1" applyFill="1" applyBorder="1" applyAlignment="1">
      <alignment horizontal="center" wrapText="1"/>
    </xf>
    <xf numFmtId="0" fontId="51" fillId="27" borderId="11" xfId="54" applyFont="1" applyFill="1" applyBorder="1" applyAlignment="1">
      <alignment horizontal="left" wrapText="1"/>
      <protection/>
    </xf>
    <xf numFmtId="49" fontId="2" fillId="27" borderId="10" xfId="0" applyNumberFormat="1" applyFont="1" applyFill="1" applyBorder="1" applyAlignment="1">
      <alignment horizontal="center" wrapText="1"/>
    </xf>
    <xf numFmtId="49" fontId="2" fillId="27" borderId="14" xfId="0" applyNumberFormat="1" applyFont="1" applyFill="1" applyBorder="1" applyAlignment="1">
      <alignment horizontal="center" wrapText="1"/>
    </xf>
    <xf numFmtId="49" fontId="2" fillId="27" borderId="10" xfId="53" applyNumberFormat="1" applyFont="1" applyFill="1" applyBorder="1" applyAlignment="1">
      <alignment horizontal="left" wrapText="1"/>
      <protection/>
    </xf>
    <xf numFmtId="0" fontId="2" fillId="27" borderId="10" xfId="0" applyFont="1" applyFill="1" applyBorder="1" applyAlignment="1">
      <alignment wrapText="1"/>
    </xf>
    <xf numFmtId="1" fontId="8" fillId="27" borderId="10" xfId="0" applyNumberFormat="1" applyFont="1" applyFill="1" applyBorder="1" applyAlignment="1">
      <alignment horizontal="left" vertical="top" wrapText="1"/>
    </xf>
    <xf numFmtId="49" fontId="2" fillId="27" borderId="10" xfId="0" applyNumberFormat="1" applyFont="1" applyFill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horizontal="center" vertical="center"/>
    </xf>
    <xf numFmtId="49" fontId="8" fillId="27" borderId="10" xfId="0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wrapText="1"/>
    </xf>
    <xf numFmtId="0" fontId="8" fillId="27" borderId="10" xfId="0" applyFont="1" applyFill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vertical="top" wrapText="1"/>
    </xf>
    <xf numFmtId="0" fontId="2" fillId="27" borderId="10" xfId="0" applyFont="1" applyFill="1" applyBorder="1" applyAlignment="1">
      <alignment horizontal="center" vertical="center" wrapText="1"/>
    </xf>
    <xf numFmtId="0" fontId="8" fillId="27" borderId="0" xfId="0" applyFont="1" applyFill="1" applyAlignment="1">
      <alignment/>
    </xf>
    <xf numFmtId="49" fontId="8" fillId="27" borderId="10" xfId="0" applyNumberFormat="1" applyFont="1" applyFill="1" applyBorder="1" applyAlignment="1">
      <alignment horizontal="center"/>
    </xf>
    <xf numFmtId="0" fontId="51" fillId="27" borderId="10" xfId="54" applyFont="1" applyFill="1" applyBorder="1" applyAlignment="1">
      <alignment horizontal="left" wrapText="1"/>
      <protection/>
    </xf>
    <xf numFmtId="49" fontId="2" fillId="27" borderId="10" xfId="0" applyNumberFormat="1" applyFont="1" applyFill="1" applyBorder="1" applyAlignment="1">
      <alignment horizontal="center"/>
    </xf>
    <xf numFmtId="0" fontId="2" fillId="27" borderId="17" xfId="0" applyNumberFormat="1" applyFont="1" applyFill="1" applyBorder="1" applyAlignment="1" applyProtection="1">
      <alignment wrapText="1"/>
      <protection/>
    </xf>
    <xf numFmtId="1" fontId="2" fillId="27" borderId="10" xfId="0" applyNumberFormat="1" applyFont="1" applyFill="1" applyBorder="1" applyAlignment="1">
      <alignment wrapText="1"/>
    </xf>
    <xf numFmtId="49" fontId="2" fillId="27" borderId="14" xfId="0" applyNumberFormat="1" applyFont="1" applyFill="1" applyBorder="1" applyAlignment="1">
      <alignment horizontal="center" vertical="center"/>
    </xf>
    <xf numFmtId="0" fontId="2" fillId="27" borderId="17" xfId="0" applyFont="1" applyFill="1" applyBorder="1" applyAlignment="1" applyProtection="1">
      <alignment wrapText="1"/>
      <protection/>
    </xf>
    <xf numFmtId="1" fontId="2" fillId="27" borderId="10" xfId="0" applyNumberFormat="1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justify" wrapText="1"/>
    </xf>
    <xf numFmtId="0" fontId="8" fillId="27" borderId="10" xfId="0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left" vertical="top" wrapText="1"/>
    </xf>
    <xf numFmtId="0" fontId="8" fillId="27" borderId="10" xfId="0" applyFont="1" applyFill="1" applyBorder="1" applyAlignment="1">
      <alignment horizontal="justify" wrapText="1"/>
    </xf>
    <xf numFmtId="0" fontId="50" fillId="27" borderId="11" xfId="54" applyFont="1" applyFill="1" applyBorder="1" applyAlignment="1">
      <alignment horizontal="left" wrapText="1"/>
      <protection/>
    </xf>
    <xf numFmtId="0" fontId="8" fillId="27" borderId="10" xfId="0" applyFont="1" applyFill="1" applyBorder="1" applyAlignment="1">
      <alignment horizontal="left" wrapText="1"/>
    </xf>
    <xf numFmtId="49" fontId="8" fillId="27" borderId="14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 wrapText="1"/>
    </xf>
    <xf numFmtId="2" fontId="8" fillId="0" borderId="10" xfId="0" applyNumberFormat="1" applyFont="1" applyBorder="1" applyAlignment="1">
      <alignment horizontal="center" vertical="distributed" wrapText="1"/>
    </xf>
    <xf numFmtId="4" fontId="2" fillId="0" borderId="18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distributed" wrapText="1"/>
    </xf>
    <xf numFmtId="214" fontId="8" fillId="0" borderId="10" xfId="0" applyNumberFormat="1" applyFont="1" applyBorder="1" applyAlignment="1">
      <alignment horizontal="center" vertical="distributed" wrapText="1"/>
    </xf>
    <xf numFmtId="214" fontId="8" fillId="0" borderId="10" xfId="0" applyNumberFormat="1" applyFont="1" applyBorder="1" applyAlignment="1">
      <alignment horizontal="center" vertical="center"/>
    </xf>
    <xf numFmtId="214" fontId="8" fillId="0" borderId="10" xfId="0" applyNumberFormat="1" applyFont="1" applyBorder="1" applyAlignment="1">
      <alignment horizontal="center" vertical="center" wrapText="1"/>
    </xf>
    <xf numFmtId="214" fontId="2" fillId="0" borderId="10" xfId="0" applyNumberFormat="1" applyFont="1" applyBorder="1" applyAlignment="1">
      <alignment horizontal="center" vertical="distributed" wrapText="1"/>
    </xf>
    <xf numFmtId="214" fontId="2" fillId="0" borderId="10" xfId="0" applyNumberFormat="1" applyFont="1" applyBorder="1" applyAlignment="1">
      <alignment horizontal="center" vertical="center"/>
    </xf>
    <xf numFmtId="214" fontId="2" fillId="0" borderId="10" xfId="0" applyNumberFormat="1" applyFont="1" applyBorder="1" applyAlignment="1">
      <alignment horizontal="center" vertical="center" wrapText="1"/>
    </xf>
    <xf numFmtId="214" fontId="2" fillId="0" borderId="18" xfId="0" applyNumberFormat="1" applyFont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wrapText="1"/>
    </xf>
    <xf numFmtId="0" fontId="2" fillId="0" borderId="11" xfId="0" applyFont="1" applyBorder="1" applyAlignment="1">
      <alignment horizontal="justify" vertical="center"/>
    </xf>
    <xf numFmtId="2" fontId="2" fillId="0" borderId="2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top" wrapText="1"/>
    </xf>
    <xf numFmtId="165" fontId="8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62"/>
  <sheetViews>
    <sheetView view="pageBreakPreview" zoomScaleSheetLayoutView="100" zoomScalePageLayoutView="0" workbookViewId="0" topLeftCell="A1">
      <selection activeCell="F48" sqref="F48"/>
    </sheetView>
  </sheetViews>
  <sheetFormatPr defaultColWidth="9.00390625" defaultRowHeight="12.75"/>
  <cols>
    <col min="2" max="2" width="25.75390625" style="3" customWidth="1"/>
    <col min="3" max="3" width="65.375" style="3" customWidth="1"/>
    <col min="4" max="4" width="12.00390625" style="3" customWidth="1"/>
    <col min="5" max="5" width="13.25390625" style="3" customWidth="1"/>
    <col min="6" max="6" width="14.25390625" style="3" customWidth="1"/>
    <col min="7" max="7" width="15.75390625" style="0" hidden="1" customWidth="1"/>
    <col min="8" max="8" width="16.75390625" style="0" hidden="1" customWidth="1"/>
  </cols>
  <sheetData>
    <row r="1" spans="2:8" s="5" customFormat="1" ht="69.75" customHeight="1">
      <c r="B1" s="4"/>
      <c r="C1" s="4"/>
      <c r="D1" s="281" t="s">
        <v>419</v>
      </c>
      <c r="E1" s="282"/>
      <c r="F1" s="282"/>
      <c r="G1" s="282"/>
      <c r="H1" s="282"/>
    </row>
    <row r="2" spans="1:9" s="5" customFormat="1" ht="48.75" customHeight="1">
      <c r="A2" s="280" t="s">
        <v>400</v>
      </c>
      <c r="B2" s="280"/>
      <c r="C2" s="280"/>
      <c r="D2" s="280"/>
      <c r="E2" s="280"/>
      <c r="F2" s="280"/>
      <c r="G2" s="280"/>
      <c r="H2" s="280"/>
      <c r="I2" s="93"/>
    </row>
    <row r="3" spans="2:8" s="5" customFormat="1" ht="12.75">
      <c r="B3" s="113"/>
      <c r="C3" s="113"/>
      <c r="D3" s="113"/>
      <c r="E3" s="113"/>
      <c r="F3" s="78" t="s">
        <v>430</v>
      </c>
      <c r="G3" s="78"/>
      <c r="H3" s="78" t="s">
        <v>7</v>
      </c>
    </row>
    <row r="4" spans="1:8" s="5" customFormat="1" ht="54" customHeight="1">
      <c r="A4" s="16" t="s">
        <v>111</v>
      </c>
      <c r="B4" s="16" t="s">
        <v>5</v>
      </c>
      <c r="C4" s="16" t="s">
        <v>6</v>
      </c>
      <c r="D4" s="16" t="s">
        <v>418</v>
      </c>
      <c r="E4" s="65" t="s">
        <v>95</v>
      </c>
      <c r="F4" s="65" t="s">
        <v>92</v>
      </c>
      <c r="G4" s="65" t="s">
        <v>95</v>
      </c>
      <c r="H4" s="65" t="s">
        <v>92</v>
      </c>
    </row>
    <row r="5" spans="1:8" s="5" customFormat="1" ht="12.75">
      <c r="A5" s="57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50">
        <v>4</v>
      </c>
      <c r="H5" s="50">
        <v>5</v>
      </c>
    </row>
    <row r="6" spans="1:8" s="5" customFormat="1" ht="12.75">
      <c r="A6" s="106" t="s">
        <v>43</v>
      </c>
      <c r="B6" s="50" t="s">
        <v>138</v>
      </c>
      <c r="C6" s="114" t="s">
        <v>146</v>
      </c>
      <c r="D6" s="256">
        <f>D8+D17+D20+D25+D28</f>
        <v>478.29</v>
      </c>
      <c r="E6" s="53">
        <f>F6-D6</f>
        <v>0</v>
      </c>
      <c r="F6" s="259">
        <f>F7+F27</f>
        <v>478.29</v>
      </c>
      <c r="G6" s="115">
        <f>G7+G27</f>
        <v>32.769999999999996</v>
      </c>
      <c r="H6" s="115">
        <f>H7+H27</f>
        <v>511.06</v>
      </c>
    </row>
    <row r="7" spans="1:8" s="5" customFormat="1" ht="12.75" hidden="1">
      <c r="A7" s="116"/>
      <c r="B7" s="117"/>
      <c r="C7" s="46" t="s">
        <v>147</v>
      </c>
      <c r="D7" s="257"/>
      <c r="E7" s="53">
        <f aca="true" t="shared" si="0" ref="E7:E58">F7-D7</f>
        <v>430.49</v>
      </c>
      <c r="F7" s="52">
        <f>F8+F17+F20+F25+F12</f>
        <v>430.49</v>
      </c>
      <c r="G7" s="52">
        <f>G8+G17+G20+G25</f>
        <v>4.269999999999993</v>
      </c>
      <c r="H7" s="52">
        <f>H8+H17+H20+H25+H12</f>
        <v>434.76</v>
      </c>
    </row>
    <row r="8" spans="1:8" s="5" customFormat="1" ht="12.75">
      <c r="A8" s="106" t="s">
        <v>43</v>
      </c>
      <c r="B8" s="16" t="s">
        <v>1</v>
      </c>
      <c r="C8" s="46" t="s">
        <v>148</v>
      </c>
      <c r="D8" s="257">
        <f>D9</f>
        <v>29.2</v>
      </c>
      <c r="E8" s="53">
        <f t="shared" si="0"/>
        <v>0</v>
      </c>
      <c r="F8" s="52">
        <f>F9</f>
        <v>29.2</v>
      </c>
      <c r="G8" s="52">
        <f>G9</f>
        <v>-1.3</v>
      </c>
      <c r="H8" s="52">
        <f>H9</f>
        <v>27.9</v>
      </c>
    </row>
    <row r="9" spans="1:8" s="5" customFormat="1" ht="12.75">
      <c r="A9" s="92" t="s">
        <v>43</v>
      </c>
      <c r="B9" s="39" t="s">
        <v>81</v>
      </c>
      <c r="C9" s="47" t="s">
        <v>3</v>
      </c>
      <c r="D9" s="258">
        <f>D10+D11</f>
        <v>29.2</v>
      </c>
      <c r="E9" s="54">
        <f t="shared" si="0"/>
        <v>0</v>
      </c>
      <c r="F9" s="26">
        <f>F10+F11</f>
        <v>29.2</v>
      </c>
      <c r="G9" s="26">
        <f>SUM(G10:G11)</f>
        <v>-1.3</v>
      </c>
      <c r="H9" s="26">
        <f>SUM(H10:H11)</f>
        <v>27.9</v>
      </c>
    </row>
    <row r="10" spans="1:8" s="5" customFormat="1" ht="51">
      <c r="A10" s="92" t="s">
        <v>104</v>
      </c>
      <c r="B10" s="39" t="s">
        <v>160</v>
      </c>
      <c r="C10" s="47" t="s">
        <v>163</v>
      </c>
      <c r="D10" s="258">
        <v>28.5</v>
      </c>
      <c r="E10" s="54">
        <f t="shared" si="0"/>
        <v>0</v>
      </c>
      <c r="F10" s="26">
        <v>28.5</v>
      </c>
      <c r="G10" s="54">
        <f aca="true" t="shared" si="1" ref="G10:G38">H10-F10</f>
        <v>-2</v>
      </c>
      <c r="H10" s="26">
        <f>23.5+3</f>
        <v>26.5</v>
      </c>
    </row>
    <row r="11" spans="1:8" s="5" customFormat="1" ht="76.5">
      <c r="A11" s="92" t="s">
        <v>104</v>
      </c>
      <c r="B11" s="39" t="s">
        <v>162</v>
      </c>
      <c r="C11" s="47" t="s">
        <v>164</v>
      </c>
      <c r="D11" s="258">
        <v>0.7</v>
      </c>
      <c r="E11" s="54">
        <f t="shared" si="0"/>
        <v>0</v>
      </c>
      <c r="F11" s="26">
        <v>0.7</v>
      </c>
      <c r="G11" s="54">
        <f t="shared" si="1"/>
        <v>0.7</v>
      </c>
      <c r="H11" s="26">
        <f>0.9+0.5</f>
        <v>1.4</v>
      </c>
    </row>
    <row r="12" spans="1:8" s="5" customFormat="1" ht="25.5" hidden="1">
      <c r="A12" s="106" t="s">
        <v>43</v>
      </c>
      <c r="B12" s="16" t="s">
        <v>187</v>
      </c>
      <c r="C12" s="46" t="s">
        <v>188</v>
      </c>
      <c r="D12" s="257"/>
      <c r="E12" s="53">
        <f t="shared" si="0"/>
        <v>0</v>
      </c>
      <c r="F12" s="52">
        <f>F13+F14+F15+F16</f>
        <v>0</v>
      </c>
      <c r="G12" s="54">
        <f t="shared" si="1"/>
        <v>0</v>
      </c>
      <c r="H12" s="52">
        <f>H13+H14+H15+H16</f>
        <v>0</v>
      </c>
    </row>
    <row r="13" spans="1:8" s="5" customFormat="1" ht="25.5" hidden="1">
      <c r="A13" s="92" t="s">
        <v>248</v>
      </c>
      <c r="B13" s="39" t="s">
        <v>186</v>
      </c>
      <c r="C13" s="47" t="s">
        <v>191</v>
      </c>
      <c r="D13" s="258"/>
      <c r="E13" s="53">
        <f t="shared" si="0"/>
        <v>0</v>
      </c>
      <c r="F13" s="26">
        <v>0</v>
      </c>
      <c r="G13" s="54">
        <f t="shared" si="1"/>
        <v>0</v>
      </c>
      <c r="H13" s="26">
        <v>0</v>
      </c>
    </row>
    <row r="14" spans="1:8" s="5" customFormat="1" ht="38.25" hidden="1">
      <c r="A14" s="92" t="s">
        <v>248</v>
      </c>
      <c r="B14" s="39" t="s">
        <v>185</v>
      </c>
      <c r="C14" s="47" t="s">
        <v>189</v>
      </c>
      <c r="D14" s="258"/>
      <c r="E14" s="53">
        <f t="shared" si="0"/>
        <v>0</v>
      </c>
      <c r="F14" s="26">
        <v>0</v>
      </c>
      <c r="G14" s="54">
        <f t="shared" si="1"/>
        <v>0</v>
      </c>
      <c r="H14" s="26">
        <v>0</v>
      </c>
    </row>
    <row r="15" spans="1:8" s="5" customFormat="1" ht="38.25" hidden="1">
      <c r="A15" s="92" t="s">
        <v>248</v>
      </c>
      <c r="B15" s="39" t="s">
        <v>184</v>
      </c>
      <c r="C15" s="47" t="s">
        <v>190</v>
      </c>
      <c r="D15" s="258"/>
      <c r="E15" s="53">
        <f t="shared" si="0"/>
        <v>0</v>
      </c>
      <c r="F15" s="26">
        <v>0</v>
      </c>
      <c r="G15" s="54">
        <f t="shared" si="1"/>
        <v>0</v>
      </c>
      <c r="H15" s="26">
        <v>0</v>
      </c>
    </row>
    <row r="16" spans="1:8" s="5" customFormat="1" ht="38.25" hidden="1">
      <c r="A16" s="92" t="s">
        <v>248</v>
      </c>
      <c r="B16" s="39" t="s">
        <v>183</v>
      </c>
      <c r="C16" s="47" t="s">
        <v>192</v>
      </c>
      <c r="D16" s="258"/>
      <c r="E16" s="53">
        <f t="shared" si="0"/>
        <v>0</v>
      </c>
      <c r="F16" s="26">
        <v>0</v>
      </c>
      <c r="G16" s="54">
        <f t="shared" si="1"/>
        <v>0</v>
      </c>
      <c r="H16" s="26">
        <v>0</v>
      </c>
    </row>
    <row r="17" spans="1:8" s="14" customFormat="1" ht="12.75">
      <c r="A17" s="106" t="s">
        <v>43</v>
      </c>
      <c r="B17" s="16" t="s">
        <v>29</v>
      </c>
      <c r="C17" s="46" t="s">
        <v>30</v>
      </c>
      <c r="D17" s="257">
        <f>D19</f>
        <v>143.1</v>
      </c>
      <c r="E17" s="53">
        <f t="shared" si="0"/>
        <v>0</v>
      </c>
      <c r="F17" s="52">
        <f>F19</f>
        <v>143.1</v>
      </c>
      <c r="G17" s="53">
        <f t="shared" si="1"/>
        <v>-0.29999999999998295</v>
      </c>
      <c r="H17" s="52">
        <f>+H19</f>
        <v>142.8</v>
      </c>
    </row>
    <row r="18" spans="1:8" s="14" customFormat="1" ht="21" customHeight="1" hidden="1">
      <c r="A18" s="92" t="s">
        <v>104</v>
      </c>
      <c r="B18" s="39" t="s">
        <v>149</v>
      </c>
      <c r="C18" s="47" t="s">
        <v>150</v>
      </c>
      <c r="D18" s="258"/>
      <c r="E18" s="53">
        <f t="shared" si="0"/>
        <v>0</v>
      </c>
      <c r="F18" s="52"/>
      <c r="G18" s="53">
        <f t="shared" si="1"/>
        <v>0</v>
      </c>
      <c r="H18" s="52"/>
    </row>
    <row r="19" spans="1:8" s="5" customFormat="1" ht="12.75">
      <c r="A19" s="92" t="s">
        <v>104</v>
      </c>
      <c r="B19" s="39" t="s">
        <v>82</v>
      </c>
      <c r="C19" s="47" t="s">
        <v>31</v>
      </c>
      <c r="D19" s="258">
        <v>143.1</v>
      </c>
      <c r="E19" s="54">
        <f t="shared" si="0"/>
        <v>0</v>
      </c>
      <c r="F19" s="26">
        <v>143.1</v>
      </c>
      <c r="G19" s="54">
        <f t="shared" si="1"/>
        <v>-0.29999999999998295</v>
      </c>
      <c r="H19" s="26">
        <v>142.8</v>
      </c>
    </row>
    <row r="20" spans="1:8" s="14" customFormat="1" ht="12.75">
      <c r="A20" s="106" t="s">
        <v>43</v>
      </c>
      <c r="B20" s="16" t="s">
        <v>32</v>
      </c>
      <c r="C20" s="46" t="s">
        <v>151</v>
      </c>
      <c r="D20" s="257">
        <f>D21+D22</f>
        <v>245.19</v>
      </c>
      <c r="E20" s="53">
        <f t="shared" si="0"/>
        <v>0</v>
      </c>
      <c r="F20" s="52">
        <f>F21+F22</f>
        <v>245.19</v>
      </c>
      <c r="G20" s="53">
        <f t="shared" si="1"/>
        <v>-1.1300000000000239</v>
      </c>
      <c r="H20" s="52">
        <f>H21+H22</f>
        <v>244.05999999999997</v>
      </c>
    </row>
    <row r="21" spans="1:8" s="5" customFormat="1" ht="26.25" customHeight="1">
      <c r="A21" s="92" t="s">
        <v>104</v>
      </c>
      <c r="B21" s="39" t="s">
        <v>83</v>
      </c>
      <c r="C21" s="47" t="s">
        <v>107</v>
      </c>
      <c r="D21" s="258">
        <v>50.29</v>
      </c>
      <c r="E21" s="54">
        <f t="shared" si="0"/>
        <v>0</v>
      </c>
      <c r="F21" s="26">
        <v>50.29</v>
      </c>
      <c r="G21" s="54">
        <f t="shared" si="1"/>
        <v>-1.1300000000000026</v>
      </c>
      <c r="H21" s="26">
        <v>49.16</v>
      </c>
    </row>
    <row r="22" spans="1:8" s="5" customFormat="1" ht="12.75">
      <c r="A22" s="92" t="s">
        <v>43</v>
      </c>
      <c r="B22" s="39" t="s">
        <v>34</v>
      </c>
      <c r="C22" s="47" t="s">
        <v>405</v>
      </c>
      <c r="D22" s="258">
        <f>D23+D24</f>
        <v>194.9</v>
      </c>
      <c r="E22" s="54">
        <f t="shared" si="0"/>
        <v>0</v>
      </c>
      <c r="F22" s="48">
        <f>F23+F24</f>
        <v>194.9</v>
      </c>
      <c r="G22" s="54">
        <f t="shared" si="1"/>
        <v>0</v>
      </c>
      <c r="H22" s="48">
        <f>H23+H24</f>
        <v>194.89999999999998</v>
      </c>
    </row>
    <row r="23" spans="1:8" s="5" customFormat="1" ht="25.5">
      <c r="A23" s="92" t="s">
        <v>104</v>
      </c>
      <c r="B23" s="39" t="s">
        <v>403</v>
      </c>
      <c r="C23" s="47" t="s">
        <v>416</v>
      </c>
      <c r="D23" s="258">
        <v>68</v>
      </c>
      <c r="E23" s="54">
        <f t="shared" si="0"/>
        <v>0</v>
      </c>
      <c r="F23" s="48">
        <v>68</v>
      </c>
      <c r="G23" s="54">
        <f t="shared" si="1"/>
        <v>100.39999999999998</v>
      </c>
      <c r="H23" s="48">
        <f>171.7-3.3</f>
        <v>168.39999999999998</v>
      </c>
    </row>
    <row r="24" spans="1:9" s="5" customFormat="1" ht="25.5">
      <c r="A24" s="92" t="s">
        <v>104</v>
      </c>
      <c r="B24" s="39" t="s">
        <v>404</v>
      </c>
      <c r="C24" s="47" t="s">
        <v>417</v>
      </c>
      <c r="D24" s="258">
        <v>126.9</v>
      </c>
      <c r="E24" s="54">
        <f t="shared" si="0"/>
        <v>0</v>
      </c>
      <c r="F24" s="26">
        <v>126.9</v>
      </c>
      <c r="G24" s="54">
        <f t="shared" si="1"/>
        <v>-100.4</v>
      </c>
      <c r="H24" s="26">
        <f>29.8-3.3</f>
        <v>26.5</v>
      </c>
      <c r="I24" s="254"/>
    </row>
    <row r="25" spans="1:8" s="14" customFormat="1" ht="12.75">
      <c r="A25" s="106" t="s">
        <v>43</v>
      </c>
      <c r="B25" s="16" t="s">
        <v>98</v>
      </c>
      <c r="C25" s="46" t="s">
        <v>99</v>
      </c>
      <c r="D25" s="257">
        <f>D26</f>
        <v>13</v>
      </c>
      <c r="E25" s="53">
        <f t="shared" si="0"/>
        <v>0</v>
      </c>
      <c r="F25" s="118">
        <f>F26</f>
        <v>13</v>
      </c>
      <c r="G25" s="53">
        <f t="shared" si="1"/>
        <v>7</v>
      </c>
      <c r="H25" s="118">
        <f>H26</f>
        <v>20</v>
      </c>
    </row>
    <row r="26" spans="1:8" s="5" customFormat="1" ht="51">
      <c r="A26" s="92" t="s">
        <v>80</v>
      </c>
      <c r="B26" s="39" t="s">
        <v>100</v>
      </c>
      <c r="C26" s="47" t="s">
        <v>73</v>
      </c>
      <c r="D26" s="258">
        <v>13</v>
      </c>
      <c r="E26" s="54">
        <f t="shared" si="0"/>
        <v>0</v>
      </c>
      <c r="F26" s="48">
        <v>13</v>
      </c>
      <c r="G26" s="54">
        <f t="shared" si="1"/>
        <v>7</v>
      </c>
      <c r="H26" s="48">
        <v>20</v>
      </c>
    </row>
    <row r="27" spans="1:8" s="5" customFormat="1" ht="12.75" hidden="1">
      <c r="A27" s="92"/>
      <c r="B27" s="39"/>
      <c r="C27" s="46" t="s">
        <v>74</v>
      </c>
      <c r="D27" s="257"/>
      <c r="E27" s="53">
        <f t="shared" si="0"/>
        <v>47.8</v>
      </c>
      <c r="F27" s="58">
        <f>F28+F32+F34</f>
        <v>47.8</v>
      </c>
      <c r="G27" s="53">
        <f t="shared" si="1"/>
        <v>28.5</v>
      </c>
      <c r="H27" s="58">
        <f>H28+H32+H34</f>
        <v>76.3</v>
      </c>
    </row>
    <row r="28" spans="1:8" s="5" customFormat="1" ht="25.5">
      <c r="A28" s="106" t="s">
        <v>43</v>
      </c>
      <c r="B28" s="16" t="s">
        <v>105</v>
      </c>
      <c r="C28" s="46" t="s">
        <v>124</v>
      </c>
      <c r="D28" s="257">
        <f>D29</f>
        <v>47.8</v>
      </c>
      <c r="E28" s="53">
        <f t="shared" si="0"/>
        <v>0</v>
      </c>
      <c r="F28" s="58">
        <f>F29</f>
        <v>47.8</v>
      </c>
      <c r="G28" s="53">
        <f t="shared" si="1"/>
        <v>28.5</v>
      </c>
      <c r="H28" s="58">
        <f>H29</f>
        <v>76.3</v>
      </c>
    </row>
    <row r="29" spans="1:8" s="5" customFormat="1" ht="51">
      <c r="A29" s="92" t="s">
        <v>43</v>
      </c>
      <c r="B29" s="39" t="s">
        <v>85</v>
      </c>
      <c r="C29" s="47" t="s">
        <v>108</v>
      </c>
      <c r="D29" s="258">
        <f>D36</f>
        <v>47.8</v>
      </c>
      <c r="E29" s="54">
        <f t="shared" si="0"/>
        <v>0</v>
      </c>
      <c r="F29" s="51">
        <f>F30+F36</f>
        <v>47.8</v>
      </c>
      <c r="G29" s="53">
        <f t="shared" si="1"/>
        <v>28.5</v>
      </c>
      <c r="H29" s="51">
        <f>H30+H36</f>
        <v>76.3</v>
      </c>
    </row>
    <row r="30" spans="1:8" s="5" customFormat="1" ht="63" customHeight="1" hidden="1">
      <c r="A30" s="92" t="s">
        <v>79</v>
      </c>
      <c r="B30" s="39" t="s">
        <v>152</v>
      </c>
      <c r="C30" s="47" t="s">
        <v>109</v>
      </c>
      <c r="D30" s="258"/>
      <c r="E30" s="54">
        <f t="shared" si="0"/>
        <v>0</v>
      </c>
      <c r="F30" s="51">
        <v>0</v>
      </c>
      <c r="G30" s="53">
        <f t="shared" si="1"/>
        <v>0</v>
      </c>
      <c r="H30" s="48">
        <v>0</v>
      </c>
    </row>
    <row r="31" spans="1:8" s="5" customFormat="1" ht="51" hidden="1">
      <c r="A31" s="92"/>
      <c r="B31" s="39" t="s">
        <v>40</v>
      </c>
      <c r="C31" s="47" t="s">
        <v>39</v>
      </c>
      <c r="D31" s="258"/>
      <c r="E31" s="54">
        <f t="shared" si="0"/>
        <v>0</v>
      </c>
      <c r="F31" s="39"/>
      <c r="G31" s="53">
        <f t="shared" si="1"/>
        <v>0</v>
      </c>
      <c r="H31" s="39"/>
    </row>
    <row r="32" spans="1:8" s="5" customFormat="1" ht="19.5" customHeight="1" hidden="1">
      <c r="A32" s="106" t="s">
        <v>43</v>
      </c>
      <c r="B32" s="16" t="s">
        <v>122</v>
      </c>
      <c r="C32" s="46" t="s">
        <v>123</v>
      </c>
      <c r="D32" s="257"/>
      <c r="E32" s="54">
        <f t="shared" si="0"/>
        <v>0</v>
      </c>
      <c r="F32" s="52">
        <f>F33</f>
        <v>0</v>
      </c>
      <c r="G32" s="53">
        <f t="shared" si="1"/>
        <v>0</v>
      </c>
      <c r="H32" s="52">
        <f>H33</f>
        <v>0</v>
      </c>
    </row>
    <row r="33" spans="1:8" s="5" customFormat="1" ht="25.5" hidden="1">
      <c r="A33" s="92" t="s">
        <v>80</v>
      </c>
      <c r="B33" s="39" t="s">
        <v>153</v>
      </c>
      <c r="C33" s="47" t="s">
        <v>116</v>
      </c>
      <c r="D33" s="258"/>
      <c r="E33" s="54">
        <f t="shared" si="0"/>
        <v>0</v>
      </c>
      <c r="F33" s="26">
        <v>0</v>
      </c>
      <c r="G33" s="53">
        <f t="shared" si="1"/>
        <v>0</v>
      </c>
      <c r="H33" s="26">
        <v>0</v>
      </c>
    </row>
    <row r="34" spans="1:8" s="5" customFormat="1" ht="16.5" customHeight="1" hidden="1">
      <c r="A34" s="106" t="s">
        <v>43</v>
      </c>
      <c r="B34" s="16" t="s">
        <v>120</v>
      </c>
      <c r="C34" s="46" t="s">
        <v>121</v>
      </c>
      <c r="D34" s="257"/>
      <c r="E34" s="54">
        <f t="shared" si="0"/>
        <v>0</v>
      </c>
      <c r="F34" s="52">
        <f>F35</f>
        <v>0</v>
      </c>
      <c r="G34" s="53">
        <f t="shared" si="1"/>
        <v>0</v>
      </c>
      <c r="H34" s="52">
        <f>H35</f>
        <v>0</v>
      </c>
    </row>
    <row r="35" spans="1:8" s="5" customFormat="1" ht="39.75" customHeight="1" hidden="1">
      <c r="A35" s="92" t="s">
        <v>79</v>
      </c>
      <c r="B35" s="39" t="s">
        <v>161</v>
      </c>
      <c r="C35" s="47" t="s">
        <v>119</v>
      </c>
      <c r="D35" s="258"/>
      <c r="E35" s="54">
        <f t="shared" si="0"/>
        <v>0</v>
      </c>
      <c r="F35" s="26">
        <v>0</v>
      </c>
      <c r="G35" s="53">
        <f t="shared" si="1"/>
        <v>0</v>
      </c>
      <c r="H35" s="26">
        <v>0</v>
      </c>
    </row>
    <row r="36" spans="1:8" s="5" customFormat="1" ht="39.75" customHeight="1">
      <c r="A36" s="92" t="s">
        <v>80</v>
      </c>
      <c r="B36" s="39" t="s">
        <v>336</v>
      </c>
      <c r="C36" s="47" t="s">
        <v>335</v>
      </c>
      <c r="D36" s="258">
        <v>47.8</v>
      </c>
      <c r="E36" s="54">
        <f t="shared" si="0"/>
        <v>0</v>
      </c>
      <c r="F36" s="26">
        <v>47.8</v>
      </c>
      <c r="G36" s="53">
        <f t="shared" si="1"/>
        <v>28.5</v>
      </c>
      <c r="H36" s="26">
        <v>76.3</v>
      </c>
    </row>
    <row r="37" spans="1:8" s="14" customFormat="1" ht="12.75">
      <c r="A37" s="106" t="s">
        <v>43</v>
      </c>
      <c r="B37" s="16" t="s">
        <v>51</v>
      </c>
      <c r="C37" s="46" t="s">
        <v>52</v>
      </c>
      <c r="D37" s="262">
        <f>D38</f>
        <v>3191.2000000000003</v>
      </c>
      <c r="E37" s="263">
        <f t="shared" si="0"/>
        <v>512.8199999999997</v>
      </c>
      <c r="F37" s="264">
        <f>F38</f>
        <v>3704.02</v>
      </c>
      <c r="G37" s="53">
        <f t="shared" si="1"/>
        <v>-761.6599999999999</v>
      </c>
      <c r="H37" s="52">
        <f>H38</f>
        <v>2942.36</v>
      </c>
    </row>
    <row r="38" spans="1:8" s="5" customFormat="1" ht="25.5">
      <c r="A38" s="92" t="s">
        <v>43</v>
      </c>
      <c r="B38" s="16" t="s">
        <v>106</v>
      </c>
      <c r="C38" s="46" t="s">
        <v>69</v>
      </c>
      <c r="D38" s="262">
        <f>D39+D49+D47+D48</f>
        <v>3191.2000000000003</v>
      </c>
      <c r="E38" s="263">
        <f t="shared" si="0"/>
        <v>512.8199999999997</v>
      </c>
      <c r="F38" s="264">
        <f>F39+F49+F47+F48</f>
        <v>3704.02</v>
      </c>
      <c r="G38" s="53">
        <f t="shared" si="1"/>
        <v>-761.6599999999999</v>
      </c>
      <c r="H38" s="118">
        <f>H39+H49+H55</f>
        <v>2942.36</v>
      </c>
    </row>
    <row r="39" spans="1:8" s="5" customFormat="1" ht="25.5">
      <c r="A39" s="92" t="s">
        <v>43</v>
      </c>
      <c r="B39" s="39" t="s">
        <v>413</v>
      </c>
      <c r="C39" s="47" t="s">
        <v>66</v>
      </c>
      <c r="D39" s="265">
        <f>D40</f>
        <v>2932.5</v>
      </c>
      <c r="E39" s="266">
        <f t="shared" si="0"/>
        <v>0</v>
      </c>
      <c r="F39" s="267">
        <f>F40</f>
        <v>2932.5</v>
      </c>
      <c r="G39" s="48">
        <f>G40</f>
        <v>-643.5</v>
      </c>
      <c r="H39" s="48">
        <f>H40</f>
        <v>2289</v>
      </c>
    </row>
    <row r="40" spans="1:8" s="5" customFormat="1" ht="18.75" customHeight="1">
      <c r="A40" s="92" t="s">
        <v>80</v>
      </c>
      <c r="B40" s="39" t="s">
        <v>412</v>
      </c>
      <c r="C40" s="47" t="s">
        <v>165</v>
      </c>
      <c r="D40" s="265">
        <f>D46</f>
        <v>2932.5</v>
      </c>
      <c r="E40" s="266">
        <f t="shared" si="0"/>
        <v>0</v>
      </c>
      <c r="F40" s="267">
        <f>F46</f>
        <v>2932.5</v>
      </c>
      <c r="G40" s="48">
        <f aca="true" t="shared" si="2" ref="G40:G58">H40-F40</f>
        <v>-643.5</v>
      </c>
      <c r="H40" s="48">
        <v>2289</v>
      </c>
    </row>
    <row r="41" spans="1:8" s="5" customFormat="1" ht="35.25" customHeight="1" hidden="1">
      <c r="A41" s="92"/>
      <c r="B41" s="39"/>
      <c r="C41" s="47" t="s">
        <v>77</v>
      </c>
      <c r="D41" s="265"/>
      <c r="E41" s="266">
        <f t="shared" si="0"/>
        <v>3079.1</v>
      </c>
      <c r="F41" s="267">
        <v>3079.1</v>
      </c>
      <c r="G41" s="54">
        <f t="shared" si="2"/>
        <v>-3079.1</v>
      </c>
      <c r="H41" s="48"/>
    </row>
    <row r="42" spans="1:8" s="5" customFormat="1" ht="33.75" customHeight="1" hidden="1">
      <c r="A42" s="92"/>
      <c r="B42" s="39"/>
      <c r="C42" s="47" t="s">
        <v>114</v>
      </c>
      <c r="D42" s="265"/>
      <c r="E42" s="266">
        <f t="shared" si="0"/>
        <v>812.6</v>
      </c>
      <c r="F42" s="267">
        <v>812.6</v>
      </c>
      <c r="G42" s="54">
        <f t="shared" si="2"/>
        <v>-812.6</v>
      </c>
      <c r="H42" s="48"/>
    </row>
    <row r="43" spans="1:8" s="5" customFormat="1" ht="21" customHeight="1" hidden="1">
      <c r="A43" s="92" t="s">
        <v>80</v>
      </c>
      <c r="B43" s="39" t="s">
        <v>87</v>
      </c>
      <c r="C43" s="46" t="s">
        <v>118</v>
      </c>
      <c r="D43" s="262"/>
      <c r="E43" s="266">
        <f t="shared" si="0"/>
        <v>0</v>
      </c>
      <c r="F43" s="264">
        <f>F44</f>
        <v>0</v>
      </c>
      <c r="G43" s="53">
        <f t="shared" si="2"/>
        <v>0</v>
      </c>
      <c r="H43" s="118">
        <f>H44+H45</f>
        <v>0</v>
      </c>
    </row>
    <row r="44" spans="1:8" s="5" customFormat="1" ht="25.5" hidden="1">
      <c r="A44" s="92" t="s">
        <v>80</v>
      </c>
      <c r="B44" s="39" t="s">
        <v>88</v>
      </c>
      <c r="C44" s="47" t="s">
        <v>75</v>
      </c>
      <c r="D44" s="265"/>
      <c r="E44" s="266">
        <f t="shared" si="0"/>
        <v>0</v>
      </c>
      <c r="F44" s="267"/>
      <c r="G44" s="54">
        <f t="shared" si="2"/>
        <v>0</v>
      </c>
      <c r="H44" s="48"/>
    </row>
    <row r="45" spans="1:8" s="5" customFormat="1" ht="46.5" customHeight="1" hidden="1">
      <c r="A45" s="92" t="s">
        <v>80</v>
      </c>
      <c r="B45" s="39" t="s">
        <v>88</v>
      </c>
      <c r="C45" s="47" t="s">
        <v>136</v>
      </c>
      <c r="D45" s="265"/>
      <c r="E45" s="266">
        <f t="shared" si="0"/>
        <v>0</v>
      </c>
      <c r="F45" s="267"/>
      <c r="G45" s="54">
        <f t="shared" si="2"/>
        <v>0</v>
      </c>
      <c r="H45" s="48"/>
    </row>
    <row r="46" spans="1:8" s="5" customFormat="1" ht="57" customHeight="1">
      <c r="A46" s="92" t="s">
        <v>80</v>
      </c>
      <c r="B46" s="39" t="s">
        <v>412</v>
      </c>
      <c r="C46" s="205" t="s">
        <v>402</v>
      </c>
      <c r="D46" s="268">
        <v>2932.5</v>
      </c>
      <c r="E46" s="266">
        <f t="shared" si="0"/>
        <v>0</v>
      </c>
      <c r="F46" s="267">
        <f>2376.9+555.6</f>
        <v>2932.5</v>
      </c>
      <c r="G46" s="54"/>
      <c r="H46" s="48"/>
    </row>
    <row r="47" spans="1:8" s="5" customFormat="1" ht="57" customHeight="1">
      <c r="A47" s="92" t="s">
        <v>80</v>
      </c>
      <c r="B47" s="39" t="s">
        <v>420</v>
      </c>
      <c r="C47" s="205" t="s">
        <v>421</v>
      </c>
      <c r="D47" s="260">
        <f>30+162</f>
        <v>192</v>
      </c>
      <c r="E47" s="54">
        <f t="shared" si="0"/>
        <v>20</v>
      </c>
      <c r="F47" s="48">
        <f>30+122+40+20</f>
        <v>212</v>
      </c>
      <c r="G47" s="54"/>
      <c r="H47" s="48"/>
    </row>
    <row r="48" spans="1:8" s="5" customFormat="1" ht="41.25" customHeight="1">
      <c r="A48" s="92" t="s">
        <v>80</v>
      </c>
      <c r="B48" s="39" t="s">
        <v>434</v>
      </c>
      <c r="C48" s="271" t="s">
        <v>435</v>
      </c>
      <c r="D48" s="272">
        <v>5.8</v>
      </c>
      <c r="E48" s="54">
        <f t="shared" si="0"/>
        <v>489.62</v>
      </c>
      <c r="F48" s="26">
        <f>5.8+14+13.83+191.46+175.33+45+50</f>
        <v>495.42</v>
      </c>
      <c r="G48" s="54"/>
      <c r="H48" s="48"/>
    </row>
    <row r="49" spans="1:8" s="5" customFormat="1" ht="25.5">
      <c r="A49" s="92" t="s">
        <v>43</v>
      </c>
      <c r="B49" s="39" t="s">
        <v>415</v>
      </c>
      <c r="C49" s="46" t="s">
        <v>67</v>
      </c>
      <c r="D49" s="257">
        <f>D50</f>
        <v>60.9</v>
      </c>
      <c r="E49" s="53">
        <f t="shared" si="0"/>
        <v>3.1999999999999957</v>
      </c>
      <c r="F49" s="118">
        <f>F50</f>
        <v>64.1</v>
      </c>
      <c r="G49" s="53">
        <f t="shared" si="2"/>
        <v>589.26</v>
      </c>
      <c r="H49" s="118">
        <f>H50+H54</f>
        <v>653.36</v>
      </c>
    </row>
    <row r="50" spans="1:8" s="5" customFormat="1" ht="31.5" customHeight="1">
      <c r="A50" s="92" t="s">
        <v>80</v>
      </c>
      <c r="B50" s="39" t="s">
        <v>414</v>
      </c>
      <c r="C50" s="47" t="s">
        <v>110</v>
      </c>
      <c r="D50" s="258">
        <v>60.9</v>
      </c>
      <c r="E50" s="54">
        <f t="shared" si="0"/>
        <v>3.1999999999999957</v>
      </c>
      <c r="F50" s="48">
        <f>60.9+3.2</f>
        <v>64.1</v>
      </c>
      <c r="G50" s="54">
        <f t="shared" si="2"/>
        <v>-0.3999999999999915</v>
      </c>
      <c r="H50" s="48">
        <v>63.7</v>
      </c>
    </row>
    <row r="51" spans="1:8" s="14" customFormat="1" ht="19.5" customHeight="1" hidden="1">
      <c r="A51" s="106" t="s">
        <v>43</v>
      </c>
      <c r="B51" s="16" t="s">
        <v>178</v>
      </c>
      <c r="C51" s="46" t="s">
        <v>195</v>
      </c>
      <c r="D51" s="257"/>
      <c r="E51" s="54">
        <f t="shared" si="0"/>
        <v>0</v>
      </c>
      <c r="F51" s="118">
        <f>F53</f>
        <v>0</v>
      </c>
      <c r="G51" s="54">
        <f t="shared" si="2"/>
        <v>138</v>
      </c>
      <c r="H51" s="118">
        <f>H52</f>
        <v>138</v>
      </c>
    </row>
    <row r="52" spans="1:8" s="14" customFormat="1" ht="62.25" customHeight="1" hidden="1">
      <c r="A52" s="119" t="s">
        <v>43</v>
      </c>
      <c r="B52" s="39" t="s">
        <v>194</v>
      </c>
      <c r="C52" s="47" t="s">
        <v>193</v>
      </c>
      <c r="D52" s="258"/>
      <c r="E52" s="54">
        <f t="shared" si="0"/>
        <v>0</v>
      </c>
      <c r="F52" s="48"/>
      <c r="G52" s="54">
        <f t="shared" si="2"/>
        <v>138</v>
      </c>
      <c r="H52" s="48">
        <f>H53</f>
        <v>138</v>
      </c>
    </row>
    <row r="53" spans="1:8" s="5" customFormat="1" ht="66" customHeight="1" hidden="1">
      <c r="A53" s="120" t="s">
        <v>80</v>
      </c>
      <c r="B53" s="39" t="s">
        <v>177</v>
      </c>
      <c r="C53" s="47" t="s">
        <v>193</v>
      </c>
      <c r="D53" s="258"/>
      <c r="E53" s="54">
        <f t="shared" si="0"/>
        <v>0</v>
      </c>
      <c r="F53" s="48"/>
      <c r="G53" s="54">
        <f t="shared" si="2"/>
        <v>138</v>
      </c>
      <c r="H53" s="48">
        <v>138</v>
      </c>
    </row>
    <row r="54" spans="1:8" s="5" customFormat="1" ht="84" customHeight="1" hidden="1">
      <c r="A54" s="150" t="s">
        <v>80</v>
      </c>
      <c r="B54" s="39" t="s">
        <v>338</v>
      </c>
      <c r="C54" s="204" t="s">
        <v>401</v>
      </c>
      <c r="D54" s="39"/>
      <c r="E54" s="54">
        <f t="shared" si="0"/>
        <v>584.96</v>
      </c>
      <c r="F54" s="48">
        <v>584.96</v>
      </c>
      <c r="G54" s="54">
        <f t="shared" si="2"/>
        <v>4.699999999999932</v>
      </c>
      <c r="H54" s="48">
        <v>589.66</v>
      </c>
    </row>
    <row r="55" spans="1:8" s="5" customFormat="1" ht="17.25" customHeight="1" hidden="1">
      <c r="A55" s="106" t="s">
        <v>43</v>
      </c>
      <c r="B55" s="16" t="s">
        <v>178</v>
      </c>
      <c r="C55" s="46" t="s">
        <v>195</v>
      </c>
      <c r="D55" s="257"/>
      <c r="E55" s="54">
        <f t="shared" si="0"/>
        <v>0</v>
      </c>
      <c r="F55" s="118">
        <f>F56</f>
        <v>0</v>
      </c>
      <c r="G55" s="53">
        <f t="shared" si="2"/>
        <v>0</v>
      </c>
      <c r="H55" s="118">
        <f>H56</f>
        <v>0</v>
      </c>
    </row>
    <row r="56" spans="1:8" s="5" customFormat="1" ht="42" customHeight="1" hidden="1">
      <c r="A56" s="119" t="s">
        <v>43</v>
      </c>
      <c r="B56" s="39" t="s">
        <v>194</v>
      </c>
      <c r="C56" s="47" t="s">
        <v>193</v>
      </c>
      <c r="D56" s="258"/>
      <c r="E56" s="54">
        <f t="shared" si="0"/>
        <v>0</v>
      </c>
      <c r="F56" s="48">
        <f>F57</f>
        <v>0</v>
      </c>
      <c r="G56" s="54">
        <f t="shared" si="2"/>
        <v>0</v>
      </c>
      <c r="H56" s="48">
        <f>H57</f>
        <v>0</v>
      </c>
    </row>
    <row r="57" spans="1:8" s="5" customFormat="1" ht="13.5" customHeight="1" hidden="1">
      <c r="A57" s="120" t="s">
        <v>80</v>
      </c>
      <c r="B57" s="39" t="s">
        <v>177</v>
      </c>
      <c r="C57" s="47" t="s">
        <v>193</v>
      </c>
      <c r="D57" s="258"/>
      <c r="E57" s="54">
        <f t="shared" si="0"/>
        <v>0</v>
      </c>
      <c r="F57" s="48">
        <v>0</v>
      </c>
      <c r="G57" s="54">
        <f t="shared" si="2"/>
        <v>0</v>
      </c>
      <c r="H57" s="48">
        <v>0</v>
      </c>
    </row>
    <row r="58" spans="1:8" s="5" customFormat="1" ht="12.75">
      <c r="A58" s="92"/>
      <c r="B58" s="39"/>
      <c r="C58" s="46" t="s">
        <v>78</v>
      </c>
      <c r="D58" s="261">
        <f>D37+D6</f>
        <v>3669.4900000000002</v>
      </c>
      <c r="E58" s="53">
        <f t="shared" si="0"/>
        <v>512.8200000000002</v>
      </c>
      <c r="F58" s="118">
        <f>F37+F6</f>
        <v>4182.31</v>
      </c>
      <c r="G58" s="118">
        <f t="shared" si="2"/>
        <v>-728.8900000000003</v>
      </c>
      <c r="H58" s="118">
        <f>H37+H6</f>
        <v>3453.42</v>
      </c>
    </row>
    <row r="59" spans="1:8" ht="12.75" customHeight="1">
      <c r="A59" s="111"/>
      <c r="B59" s="277"/>
      <c r="C59" s="278"/>
      <c r="D59" s="278"/>
      <c r="E59" s="278"/>
      <c r="F59" s="279"/>
      <c r="G59" s="111"/>
      <c r="H59" s="112"/>
    </row>
    <row r="60" spans="1:8" ht="12.75" customHeight="1">
      <c r="A60" s="111"/>
      <c r="B60" s="278"/>
      <c r="C60" s="278"/>
      <c r="D60" s="278"/>
      <c r="E60" s="278"/>
      <c r="F60" s="279"/>
      <c r="G60" s="111"/>
      <c r="H60" s="112"/>
    </row>
    <row r="61" spans="2:8" ht="12.75" customHeight="1">
      <c r="B61" s="273"/>
      <c r="C61" s="274"/>
      <c r="D61" s="274"/>
      <c r="E61" s="274"/>
      <c r="F61" s="275"/>
      <c r="G61" s="27"/>
      <c r="H61" s="28"/>
    </row>
    <row r="62" spans="2:8" ht="15">
      <c r="B62" s="274"/>
      <c r="C62" s="274"/>
      <c r="D62" s="274"/>
      <c r="E62" s="274"/>
      <c r="F62" s="275"/>
      <c r="G62" s="27"/>
      <c r="H62" s="28"/>
    </row>
    <row r="63" spans="2:8" ht="26.25" customHeight="1">
      <c r="B63" s="276"/>
      <c r="C63" s="276"/>
      <c r="D63" s="276"/>
      <c r="E63" s="276"/>
      <c r="F63" s="276"/>
      <c r="G63" s="27"/>
      <c r="H63" s="27"/>
    </row>
    <row r="64" spans="2:8" ht="15">
      <c r="B64" s="6"/>
      <c r="C64" s="6"/>
      <c r="D64" s="6"/>
      <c r="E64" s="6"/>
      <c r="F64" s="6"/>
      <c r="G64" s="27"/>
      <c r="H64" s="27"/>
    </row>
    <row r="65" spans="2:8" ht="15">
      <c r="B65" s="6"/>
      <c r="C65" s="6"/>
      <c r="D65" s="6"/>
      <c r="E65" s="6"/>
      <c r="F65" s="6"/>
      <c r="G65" s="27"/>
      <c r="H65" s="27"/>
    </row>
    <row r="66" spans="2:8" ht="15">
      <c r="B66" s="6"/>
      <c r="C66" s="6"/>
      <c r="D66" s="6"/>
      <c r="E66" s="6"/>
      <c r="F66" s="6"/>
      <c r="G66" s="27"/>
      <c r="H66" s="27"/>
    </row>
    <row r="67" spans="2:8" ht="15">
      <c r="B67" s="6"/>
      <c r="C67" s="6"/>
      <c r="D67" s="6"/>
      <c r="E67" s="6"/>
      <c r="F67" s="6"/>
      <c r="G67" s="27"/>
      <c r="H67" s="27"/>
    </row>
    <row r="68" spans="2:8" ht="15">
      <c r="B68" s="6"/>
      <c r="C68" s="6"/>
      <c r="D68" s="6"/>
      <c r="E68" s="6"/>
      <c r="F68" s="6"/>
      <c r="G68" s="27"/>
      <c r="H68" s="27"/>
    </row>
    <row r="69" spans="2:8" ht="15">
      <c r="B69" s="6"/>
      <c r="C69" s="6"/>
      <c r="D69" s="6"/>
      <c r="E69" s="6"/>
      <c r="F69" s="6"/>
      <c r="G69" s="27"/>
      <c r="H69" s="27"/>
    </row>
    <row r="70" spans="2:8" ht="15">
      <c r="B70" s="6"/>
      <c r="C70" s="6"/>
      <c r="D70" s="6"/>
      <c r="E70" s="6"/>
      <c r="F70" s="6"/>
      <c r="G70" s="27"/>
      <c r="H70" s="27"/>
    </row>
    <row r="71" spans="2:8" ht="15">
      <c r="B71" s="6"/>
      <c r="C71" s="6"/>
      <c r="D71" s="6"/>
      <c r="E71" s="6"/>
      <c r="F71" s="6"/>
      <c r="G71" s="27"/>
      <c r="H71" s="27"/>
    </row>
    <row r="72" spans="2:8" ht="15">
      <c r="B72" s="6"/>
      <c r="C72" s="6"/>
      <c r="D72" s="6"/>
      <c r="E72" s="6"/>
      <c r="F72" s="6"/>
      <c r="G72" s="27"/>
      <c r="H72" s="27"/>
    </row>
    <row r="73" spans="2:8" ht="15">
      <c r="B73" s="6"/>
      <c r="C73" s="6"/>
      <c r="D73" s="6"/>
      <c r="E73" s="6"/>
      <c r="F73" s="6"/>
      <c r="G73" s="27"/>
      <c r="H73" s="27"/>
    </row>
    <row r="74" spans="2:8" ht="15">
      <c r="B74" s="6"/>
      <c r="C74" s="6"/>
      <c r="D74" s="6"/>
      <c r="E74" s="6"/>
      <c r="F74" s="6"/>
      <c r="G74" s="27"/>
      <c r="H74" s="27"/>
    </row>
    <row r="75" spans="2:8" ht="15">
      <c r="B75" s="6"/>
      <c r="C75" s="6"/>
      <c r="D75" s="6"/>
      <c r="E75" s="6"/>
      <c r="F75" s="6"/>
      <c r="G75" s="27"/>
      <c r="H75" s="27"/>
    </row>
    <row r="76" spans="2:8" ht="15">
      <c r="B76" s="6"/>
      <c r="C76" s="6"/>
      <c r="D76" s="6"/>
      <c r="E76" s="6"/>
      <c r="F76" s="6"/>
      <c r="G76" s="27"/>
      <c r="H76" s="27"/>
    </row>
    <row r="77" spans="2:8" ht="15">
      <c r="B77" s="6"/>
      <c r="C77" s="6"/>
      <c r="D77" s="6"/>
      <c r="E77" s="6"/>
      <c r="F77" s="6"/>
      <c r="G77" s="27"/>
      <c r="H77" s="27"/>
    </row>
    <row r="78" spans="2:8" ht="15">
      <c r="B78" s="6"/>
      <c r="C78" s="6"/>
      <c r="D78" s="6"/>
      <c r="E78" s="6"/>
      <c r="F78" s="6"/>
      <c r="G78" s="27"/>
      <c r="H78" s="27"/>
    </row>
    <row r="79" spans="2:8" ht="15">
      <c r="B79" s="6"/>
      <c r="C79" s="6"/>
      <c r="D79" s="6"/>
      <c r="E79" s="6"/>
      <c r="F79" s="6"/>
      <c r="G79" s="27"/>
      <c r="H79" s="27"/>
    </row>
    <row r="80" spans="2:8" ht="15">
      <c r="B80" s="6"/>
      <c r="C80" s="6"/>
      <c r="D80" s="6"/>
      <c r="E80" s="6"/>
      <c r="F80" s="6"/>
      <c r="G80" s="27"/>
      <c r="H80" s="27"/>
    </row>
    <row r="81" spans="2:8" ht="15">
      <c r="B81" s="6"/>
      <c r="C81" s="6"/>
      <c r="D81" s="6"/>
      <c r="E81" s="6"/>
      <c r="F81" s="6"/>
      <c r="G81" s="27"/>
      <c r="H81" s="27"/>
    </row>
    <row r="82" spans="2:8" ht="15">
      <c r="B82" s="6"/>
      <c r="C82" s="6"/>
      <c r="D82" s="6"/>
      <c r="E82" s="6"/>
      <c r="F82" s="6"/>
      <c r="G82" s="27"/>
      <c r="H82" s="27"/>
    </row>
    <row r="83" spans="2:8" ht="15">
      <c r="B83" s="6"/>
      <c r="C83" s="6"/>
      <c r="D83" s="6"/>
      <c r="E83" s="6"/>
      <c r="F83" s="6"/>
      <c r="G83" s="27"/>
      <c r="H83" s="27"/>
    </row>
    <row r="84" spans="2:8" ht="15">
      <c r="B84" s="6"/>
      <c r="C84" s="6"/>
      <c r="D84" s="6"/>
      <c r="E84" s="6"/>
      <c r="F84" s="6"/>
      <c r="G84" s="27"/>
      <c r="H84" s="27"/>
    </row>
    <row r="85" spans="2:8" ht="15">
      <c r="B85" s="6"/>
      <c r="C85" s="6"/>
      <c r="D85" s="6"/>
      <c r="E85" s="6"/>
      <c r="F85" s="6"/>
      <c r="G85" s="27"/>
      <c r="H85" s="27"/>
    </row>
    <row r="86" spans="2:8" ht="15">
      <c r="B86" s="6"/>
      <c r="C86" s="6"/>
      <c r="D86" s="6"/>
      <c r="E86" s="6"/>
      <c r="F86" s="6"/>
      <c r="G86" s="27"/>
      <c r="H86" s="27"/>
    </row>
    <row r="87" spans="2:8" ht="15">
      <c r="B87" s="6"/>
      <c r="C87" s="6"/>
      <c r="D87" s="6"/>
      <c r="E87" s="6"/>
      <c r="F87" s="6"/>
      <c r="G87" s="27"/>
      <c r="H87" s="27"/>
    </row>
    <row r="88" spans="2:8" ht="15">
      <c r="B88" s="6"/>
      <c r="C88" s="6"/>
      <c r="D88" s="6"/>
      <c r="E88" s="6"/>
      <c r="F88" s="6"/>
      <c r="G88" s="27"/>
      <c r="H88" s="27"/>
    </row>
    <row r="89" spans="2:8" ht="15">
      <c r="B89" s="6"/>
      <c r="C89" s="6"/>
      <c r="D89" s="6"/>
      <c r="E89" s="6"/>
      <c r="F89" s="6"/>
      <c r="G89" s="27"/>
      <c r="H89" s="27"/>
    </row>
    <row r="90" spans="2:8" ht="15">
      <c r="B90" s="6"/>
      <c r="C90" s="6"/>
      <c r="D90" s="6"/>
      <c r="E90" s="6"/>
      <c r="F90" s="6"/>
      <c r="G90" s="27"/>
      <c r="H90" s="27"/>
    </row>
    <row r="91" spans="2:8" ht="15">
      <c r="B91" s="6"/>
      <c r="C91" s="6"/>
      <c r="D91" s="6"/>
      <c r="E91" s="6"/>
      <c r="F91" s="6"/>
      <c r="G91" s="27"/>
      <c r="H91" s="27"/>
    </row>
    <row r="92" spans="2:8" ht="15">
      <c r="B92" s="6"/>
      <c r="C92" s="6"/>
      <c r="D92" s="6"/>
      <c r="E92" s="6"/>
      <c r="F92" s="6"/>
      <c r="G92" s="27"/>
      <c r="H92" s="27"/>
    </row>
    <row r="93" spans="2:8" ht="15">
      <c r="B93" s="6"/>
      <c r="C93" s="6"/>
      <c r="D93" s="6"/>
      <c r="E93" s="6"/>
      <c r="F93" s="6"/>
      <c r="G93" s="27"/>
      <c r="H93" s="27"/>
    </row>
    <row r="94" spans="2:8" ht="15">
      <c r="B94" s="6"/>
      <c r="C94" s="6"/>
      <c r="D94" s="6"/>
      <c r="E94" s="6"/>
      <c r="F94" s="6"/>
      <c r="G94" s="27"/>
      <c r="H94" s="27"/>
    </row>
    <row r="95" spans="2:8" ht="15">
      <c r="B95" s="6"/>
      <c r="C95" s="6"/>
      <c r="D95" s="6"/>
      <c r="E95" s="6"/>
      <c r="F95" s="6"/>
      <c r="G95" s="27"/>
      <c r="H95" s="27"/>
    </row>
    <row r="96" spans="2:8" ht="15">
      <c r="B96" s="6"/>
      <c r="C96" s="6"/>
      <c r="D96" s="6"/>
      <c r="E96" s="6"/>
      <c r="F96" s="6"/>
      <c r="G96" s="27"/>
      <c r="H96" s="27"/>
    </row>
    <row r="97" spans="2:8" ht="15">
      <c r="B97" s="6"/>
      <c r="C97" s="6"/>
      <c r="D97" s="6"/>
      <c r="E97" s="6"/>
      <c r="F97" s="6"/>
      <c r="G97" s="27"/>
      <c r="H97" s="27"/>
    </row>
    <row r="98" spans="2:8" ht="15">
      <c r="B98" s="6"/>
      <c r="C98" s="6"/>
      <c r="D98" s="6"/>
      <c r="E98" s="6"/>
      <c r="F98" s="6"/>
      <c r="G98" s="27"/>
      <c r="H98" s="27"/>
    </row>
    <row r="99" spans="2:8" ht="15">
      <c r="B99" s="6"/>
      <c r="C99" s="6"/>
      <c r="D99" s="6"/>
      <c r="E99" s="6"/>
      <c r="F99" s="6"/>
      <c r="G99" s="27"/>
      <c r="H99" s="27"/>
    </row>
    <row r="100" spans="2:8" ht="15">
      <c r="B100" s="6"/>
      <c r="C100" s="6"/>
      <c r="D100" s="6"/>
      <c r="E100" s="6"/>
      <c r="F100" s="6"/>
      <c r="G100" s="27"/>
      <c r="H100" s="27"/>
    </row>
    <row r="101" spans="2:8" ht="15">
      <c r="B101" s="6"/>
      <c r="C101" s="6"/>
      <c r="D101" s="6"/>
      <c r="E101" s="6"/>
      <c r="F101" s="6"/>
      <c r="G101" s="27"/>
      <c r="H101" s="27"/>
    </row>
    <row r="102" spans="2:8" ht="15">
      <c r="B102" s="6"/>
      <c r="C102" s="6"/>
      <c r="D102" s="6"/>
      <c r="E102" s="6"/>
      <c r="F102" s="6"/>
      <c r="G102" s="27"/>
      <c r="H102" s="27"/>
    </row>
    <row r="103" spans="2:8" ht="15">
      <c r="B103" s="6"/>
      <c r="C103" s="6"/>
      <c r="D103" s="6"/>
      <c r="E103" s="6"/>
      <c r="F103" s="6"/>
      <c r="G103" s="27"/>
      <c r="H103" s="27"/>
    </row>
    <row r="104" spans="2:8" ht="15">
      <c r="B104" s="6"/>
      <c r="C104" s="6"/>
      <c r="D104" s="6"/>
      <c r="E104" s="6"/>
      <c r="F104" s="6"/>
      <c r="G104" s="27"/>
      <c r="H104" s="27"/>
    </row>
    <row r="105" spans="2:8" ht="15">
      <c r="B105" s="6"/>
      <c r="C105" s="6"/>
      <c r="D105" s="6"/>
      <c r="E105" s="6"/>
      <c r="F105" s="6"/>
      <c r="G105" s="27"/>
      <c r="H105" s="27"/>
    </row>
    <row r="106" spans="2:8" ht="15">
      <c r="B106" s="6"/>
      <c r="C106" s="6"/>
      <c r="D106" s="6"/>
      <c r="E106" s="6"/>
      <c r="F106" s="6"/>
      <c r="G106" s="27"/>
      <c r="H106" s="27"/>
    </row>
    <row r="107" spans="2:8" ht="15">
      <c r="B107" s="6"/>
      <c r="C107" s="6"/>
      <c r="D107" s="6"/>
      <c r="E107" s="6"/>
      <c r="F107" s="6"/>
      <c r="G107" s="27"/>
      <c r="H107" s="27"/>
    </row>
    <row r="108" spans="2:8" ht="15">
      <c r="B108" s="6"/>
      <c r="C108" s="6"/>
      <c r="D108" s="6"/>
      <c r="E108" s="6"/>
      <c r="F108" s="6"/>
      <c r="G108" s="27"/>
      <c r="H108" s="27"/>
    </row>
    <row r="109" spans="2:8" ht="15">
      <c r="B109" s="6"/>
      <c r="C109" s="6"/>
      <c r="D109" s="6"/>
      <c r="E109" s="6"/>
      <c r="F109" s="6"/>
      <c r="G109" s="27"/>
      <c r="H109" s="27"/>
    </row>
    <row r="110" spans="2:8" ht="15">
      <c r="B110" s="6"/>
      <c r="C110" s="6"/>
      <c r="D110" s="6"/>
      <c r="E110" s="6"/>
      <c r="F110" s="6"/>
      <c r="G110" s="27"/>
      <c r="H110" s="27"/>
    </row>
    <row r="111" spans="2:8" ht="15">
      <c r="B111" s="6"/>
      <c r="C111" s="6"/>
      <c r="D111" s="6"/>
      <c r="E111" s="6"/>
      <c r="F111" s="6"/>
      <c r="G111" s="27"/>
      <c r="H111" s="27"/>
    </row>
    <row r="112" spans="2:8" ht="15">
      <c r="B112" s="6"/>
      <c r="C112" s="6"/>
      <c r="D112" s="6"/>
      <c r="E112" s="6"/>
      <c r="F112" s="6"/>
      <c r="G112" s="27"/>
      <c r="H112" s="27"/>
    </row>
    <row r="113" spans="2:8" ht="15">
      <c r="B113" s="6"/>
      <c r="C113" s="6"/>
      <c r="D113" s="6"/>
      <c r="E113" s="6"/>
      <c r="F113" s="6"/>
      <c r="G113" s="27"/>
      <c r="H113" s="27"/>
    </row>
    <row r="114" spans="2:8" ht="15">
      <c r="B114" s="6"/>
      <c r="C114" s="6"/>
      <c r="D114" s="6"/>
      <c r="E114" s="6"/>
      <c r="F114" s="6"/>
      <c r="G114" s="27"/>
      <c r="H114" s="27"/>
    </row>
    <row r="115" spans="2:8" ht="15">
      <c r="B115" s="6"/>
      <c r="C115" s="6"/>
      <c r="D115" s="6"/>
      <c r="E115" s="6"/>
      <c r="F115" s="6"/>
      <c r="G115" s="27"/>
      <c r="H115" s="27"/>
    </row>
    <row r="116" spans="2:8" ht="15">
      <c r="B116" s="6"/>
      <c r="C116" s="6"/>
      <c r="D116" s="6"/>
      <c r="E116" s="6"/>
      <c r="F116" s="6"/>
      <c r="G116" s="27"/>
      <c r="H116" s="27"/>
    </row>
    <row r="117" spans="2:8" ht="15">
      <c r="B117" s="6"/>
      <c r="C117" s="6"/>
      <c r="D117" s="6"/>
      <c r="E117" s="6"/>
      <c r="F117" s="6"/>
      <c r="G117" s="27"/>
      <c r="H117" s="27"/>
    </row>
    <row r="118" spans="2:8" ht="15">
      <c r="B118" s="6"/>
      <c r="C118" s="6"/>
      <c r="D118" s="6"/>
      <c r="E118" s="6"/>
      <c r="F118" s="6"/>
      <c r="G118" s="27"/>
      <c r="H118" s="27"/>
    </row>
    <row r="119" spans="2:8" ht="15">
      <c r="B119" s="6"/>
      <c r="C119" s="6"/>
      <c r="D119" s="6"/>
      <c r="E119" s="6"/>
      <c r="F119" s="6"/>
      <c r="G119" s="27"/>
      <c r="H119" s="27"/>
    </row>
    <row r="120" spans="2:8" ht="15">
      <c r="B120" s="6"/>
      <c r="C120" s="6"/>
      <c r="D120" s="6"/>
      <c r="E120" s="6"/>
      <c r="F120" s="6"/>
      <c r="G120" s="27"/>
      <c r="H120" s="27"/>
    </row>
    <row r="121" spans="2:8" ht="15">
      <c r="B121" s="6"/>
      <c r="C121" s="6"/>
      <c r="D121" s="6"/>
      <c r="E121" s="6"/>
      <c r="F121" s="6"/>
      <c r="G121" s="27"/>
      <c r="H121" s="27"/>
    </row>
    <row r="122" spans="2:8" ht="15">
      <c r="B122" s="6"/>
      <c r="C122" s="6"/>
      <c r="D122" s="6"/>
      <c r="E122" s="6"/>
      <c r="F122" s="6"/>
      <c r="G122" s="27"/>
      <c r="H122" s="27"/>
    </row>
    <row r="123" spans="2:8" ht="15">
      <c r="B123" s="6"/>
      <c r="C123" s="6"/>
      <c r="D123" s="6"/>
      <c r="E123" s="6"/>
      <c r="F123" s="6"/>
      <c r="G123" s="27"/>
      <c r="H123" s="27"/>
    </row>
    <row r="124" spans="2:8" ht="15">
      <c r="B124" s="6"/>
      <c r="C124" s="6"/>
      <c r="D124" s="6"/>
      <c r="E124" s="6"/>
      <c r="F124" s="6"/>
      <c r="G124" s="27"/>
      <c r="H124" s="27"/>
    </row>
    <row r="125" spans="2:8" ht="15">
      <c r="B125" s="6"/>
      <c r="C125" s="6"/>
      <c r="D125" s="6"/>
      <c r="E125" s="6"/>
      <c r="F125" s="6"/>
      <c r="G125" s="27"/>
      <c r="H125" s="27"/>
    </row>
    <row r="126" spans="2:8" ht="15">
      <c r="B126" s="6"/>
      <c r="C126" s="6"/>
      <c r="D126" s="6"/>
      <c r="E126" s="6"/>
      <c r="F126" s="6"/>
      <c r="G126" s="27"/>
      <c r="H126" s="27"/>
    </row>
    <row r="127" spans="2:8" ht="15">
      <c r="B127" s="6"/>
      <c r="C127" s="6"/>
      <c r="D127" s="6"/>
      <c r="E127" s="6"/>
      <c r="F127" s="6"/>
      <c r="G127" s="27"/>
      <c r="H127" s="27"/>
    </row>
    <row r="128" spans="2:8" ht="15">
      <c r="B128" s="6"/>
      <c r="C128" s="6"/>
      <c r="D128" s="6"/>
      <c r="E128" s="6"/>
      <c r="F128" s="6"/>
      <c r="G128" s="27"/>
      <c r="H128" s="27"/>
    </row>
    <row r="129" spans="2:8" ht="15">
      <c r="B129" s="6"/>
      <c r="C129" s="6"/>
      <c r="D129" s="6"/>
      <c r="E129" s="6"/>
      <c r="F129" s="6"/>
      <c r="G129" s="27"/>
      <c r="H129" s="27"/>
    </row>
    <row r="130" spans="2:8" ht="15">
      <c r="B130" s="6"/>
      <c r="C130" s="6"/>
      <c r="D130" s="6"/>
      <c r="E130" s="6"/>
      <c r="F130" s="6"/>
      <c r="G130" s="27"/>
      <c r="H130" s="27"/>
    </row>
    <row r="131" spans="2:8" ht="15">
      <c r="B131" s="6"/>
      <c r="C131" s="6"/>
      <c r="D131" s="6"/>
      <c r="E131" s="6"/>
      <c r="F131" s="6"/>
      <c r="G131" s="27"/>
      <c r="H131" s="27"/>
    </row>
    <row r="132" spans="2:8" ht="15">
      <c r="B132" s="6"/>
      <c r="C132" s="6"/>
      <c r="D132" s="6"/>
      <c r="E132" s="6"/>
      <c r="F132" s="6"/>
      <c r="G132" s="27"/>
      <c r="H132" s="27"/>
    </row>
    <row r="133" spans="2:8" ht="15">
      <c r="B133" s="6"/>
      <c r="C133" s="6"/>
      <c r="D133" s="6"/>
      <c r="E133" s="6"/>
      <c r="F133" s="6"/>
      <c r="G133" s="27"/>
      <c r="H133" s="27"/>
    </row>
    <row r="134" spans="2:8" ht="15">
      <c r="B134" s="6"/>
      <c r="C134" s="6"/>
      <c r="D134" s="6"/>
      <c r="E134" s="6"/>
      <c r="F134" s="6"/>
      <c r="G134" s="27"/>
      <c r="H134" s="27"/>
    </row>
    <row r="135" spans="2:8" ht="15">
      <c r="B135" s="6"/>
      <c r="C135" s="6"/>
      <c r="D135" s="6"/>
      <c r="E135" s="6"/>
      <c r="F135" s="6"/>
      <c r="G135" s="27"/>
      <c r="H135" s="27"/>
    </row>
    <row r="136" spans="2:8" ht="15">
      <c r="B136" s="6"/>
      <c r="C136" s="6"/>
      <c r="D136" s="6"/>
      <c r="E136" s="6"/>
      <c r="F136" s="6"/>
      <c r="G136" s="27"/>
      <c r="H136" s="27"/>
    </row>
    <row r="137" spans="2:8" ht="15">
      <c r="B137" s="6"/>
      <c r="C137" s="6"/>
      <c r="D137" s="6"/>
      <c r="E137" s="6"/>
      <c r="F137" s="6"/>
      <c r="G137" s="27"/>
      <c r="H137" s="27"/>
    </row>
    <row r="138" spans="2:8" ht="15">
      <c r="B138" s="6"/>
      <c r="C138" s="6"/>
      <c r="D138" s="6"/>
      <c r="E138" s="6"/>
      <c r="F138" s="6"/>
      <c r="G138" s="27"/>
      <c r="H138" s="27"/>
    </row>
    <row r="139" spans="2:8" ht="15">
      <c r="B139" s="6"/>
      <c r="C139" s="6"/>
      <c r="D139" s="6"/>
      <c r="E139" s="6"/>
      <c r="F139" s="6"/>
      <c r="G139" s="27"/>
      <c r="H139" s="27"/>
    </row>
    <row r="140" spans="2:8" ht="15">
      <c r="B140" s="6"/>
      <c r="C140" s="6"/>
      <c r="D140" s="6"/>
      <c r="E140" s="6"/>
      <c r="F140" s="6"/>
      <c r="G140" s="27"/>
      <c r="H140" s="27"/>
    </row>
    <row r="141" spans="2:8" ht="15">
      <c r="B141" s="6"/>
      <c r="C141" s="6"/>
      <c r="D141" s="6"/>
      <c r="E141" s="6"/>
      <c r="F141" s="6"/>
      <c r="G141" s="27"/>
      <c r="H141" s="27"/>
    </row>
    <row r="142" spans="2:8" ht="15">
      <c r="B142" s="6"/>
      <c r="C142" s="6"/>
      <c r="D142" s="6"/>
      <c r="E142" s="6"/>
      <c r="F142" s="6"/>
      <c r="G142" s="27"/>
      <c r="H142" s="27"/>
    </row>
    <row r="143" spans="2:8" ht="15">
      <c r="B143" s="6"/>
      <c r="C143" s="6"/>
      <c r="D143" s="6"/>
      <c r="E143" s="6"/>
      <c r="F143" s="6"/>
      <c r="G143" s="27"/>
      <c r="H143" s="27"/>
    </row>
    <row r="144" spans="2:8" ht="15">
      <c r="B144" s="6"/>
      <c r="C144" s="6"/>
      <c r="D144" s="6"/>
      <c r="E144" s="6"/>
      <c r="F144" s="6"/>
      <c r="G144" s="27"/>
      <c r="H144" s="27"/>
    </row>
    <row r="145" spans="2:8" ht="15">
      <c r="B145" s="6"/>
      <c r="C145" s="6"/>
      <c r="D145" s="6"/>
      <c r="E145" s="6"/>
      <c r="F145" s="6"/>
      <c r="G145" s="27"/>
      <c r="H145" s="27"/>
    </row>
    <row r="146" spans="2:8" ht="15">
      <c r="B146" s="6"/>
      <c r="C146" s="6"/>
      <c r="D146" s="6"/>
      <c r="E146" s="6"/>
      <c r="F146" s="6"/>
      <c r="G146" s="27"/>
      <c r="H146" s="27"/>
    </row>
    <row r="147" spans="2:8" ht="15">
      <c r="B147" s="6"/>
      <c r="C147" s="6"/>
      <c r="D147" s="6"/>
      <c r="E147" s="6"/>
      <c r="F147" s="6"/>
      <c r="G147" s="27"/>
      <c r="H147" s="27"/>
    </row>
    <row r="148" spans="2:8" ht="15">
      <c r="B148" s="6"/>
      <c r="C148" s="6"/>
      <c r="D148" s="6"/>
      <c r="E148" s="6"/>
      <c r="F148" s="6"/>
      <c r="G148" s="27"/>
      <c r="H148" s="27"/>
    </row>
    <row r="149" spans="2:8" ht="15">
      <c r="B149" s="6"/>
      <c r="C149" s="6"/>
      <c r="D149" s="6"/>
      <c r="E149" s="6"/>
      <c r="F149" s="6"/>
      <c r="G149" s="27"/>
      <c r="H149" s="27"/>
    </row>
    <row r="150" spans="2:8" ht="15">
      <c r="B150" s="6"/>
      <c r="C150" s="6"/>
      <c r="D150" s="6"/>
      <c r="E150" s="6"/>
      <c r="F150" s="6"/>
      <c r="G150" s="27"/>
      <c r="H150" s="27"/>
    </row>
    <row r="151" spans="2:8" ht="15">
      <c r="B151" s="6"/>
      <c r="C151" s="6"/>
      <c r="D151" s="6"/>
      <c r="E151" s="6"/>
      <c r="F151" s="6"/>
      <c r="G151" s="27"/>
      <c r="H151" s="27"/>
    </row>
    <row r="152" spans="2:8" ht="15">
      <c r="B152" s="6"/>
      <c r="C152" s="6"/>
      <c r="D152" s="6"/>
      <c r="E152" s="6"/>
      <c r="F152" s="6"/>
      <c r="G152" s="27"/>
      <c r="H152" s="27"/>
    </row>
    <row r="153" spans="2:8" ht="15">
      <c r="B153" s="6"/>
      <c r="C153" s="6"/>
      <c r="D153" s="6"/>
      <c r="E153" s="6"/>
      <c r="F153" s="6"/>
      <c r="G153" s="27"/>
      <c r="H153" s="27"/>
    </row>
    <row r="154" spans="2:8" ht="15">
      <c r="B154" s="6"/>
      <c r="C154" s="6"/>
      <c r="D154" s="6"/>
      <c r="E154" s="6"/>
      <c r="F154" s="6"/>
      <c r="G154" s="27"/>
      <c r="H154" s="27"/>
    </row>
    <row r="155" spans="2:8" ht="15">
      <c r="B155" s="6"/>
      <c r="C155" s="6"/>
      <c r="D155" s="6"/>
      <c r="E155" s="6"/>
      <c r="F155" s="6"/>
      <c r="G155" s="27"/>
      <c r="H155" s="27"/>
    </row>
    <row r="156" spans="2:8" ht="15">
      <c r="B156" s="6"/>
      <c r="C156" s="6"/>
      <c r="D156" s="6"/>
      <c r="E156" s="6"/>
      <c r="F156" s="6"/>
      <c r="G156" s="27"/>
      <c r="H156" s="27"/>
    </row>
    <row r="157" spans="2:8" ht="15">
      <c r="B157" s="6"/>
      <c r="C157" s="6"/>
      <c r="D157" s="6"/>
      <c r="E157" s="6"/>
      <c r="F157" s="6"/>
      <c r="G157" s="27"/>
      <c r="H157" s="27"/>
    </row>
    <row r="158" spans="2:8" ht="15">
      <c r="B158" s="6"/>
      <c r="C158" s="6"/>
      <c r="D158" s="6"/>
      <c r="E158" s="6"/>
      <c r="F158" s="6"/>
      <c r="G158" s="27"/>
      <c r="H158" s="27"/>
    </row>
    <row r="159" spans="2:8" ht="15">
      <c r="B159" s="6"/>
      <c r="C159" s="6"/>
      <c r="D159" s="6"/>
      <c r="E159" s="6"/>
      <c r="F159" s="6"/>
      <c r="G159" s="27"/>
      <c r="H159" s="27"/>
    </row>
    <row r="160" spans="2:8" ht="15">
      <c r="B160" s="6"/>
      <c r="C160" s="6"/>
      <c r="D160" s="6"/>
      <c r="E160" s="6"/>
      <c r="F160" s="6"/>
      <c r="G160" s="27"/>
      <c r="H160" s="27"/>
    </row>
    <row r="161" spans="2:8" ht="15">
      <c r="B161" s="6"/>
      <c r="C161" s="6"/>
      <c r="D161" s="6"/>
      <c r="E161" s="6"/>
      <c r="F161" s="6"/>
      <c r="G161" s="27"/>
      <c r="H161" s="27"/>
    </row>
    <row r="162" spans="2:8" ht="15">
      <c r="B162" s="6"/>
      <c r="C162" s="6"/>
      <c r="D162" s="6"/>
      <c r="E162" s="6"/>
      <c r="F162" s="6"/>
      <c r="G162" s="27"/>
      <c r="H162" s="27"/>
    </row>
  </sheetData>
  <sheetProtection/>
  <mergeCells count="5">
    <mergeCell ref="B61:F62"/>
    <mergeCell ref="B63:F63"/>
    <mergeCell ref="B59:F60"/>
    <mergeCell ref="A2:H2"/>
    <mergeCell ref="D1:H1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304"/>
      <c r="B1" s="304"/>
      <c r="C1" s="304"/>
      <c r="D1" s="304"/>
      <c r="E1" s="304"/>
      <c r="F1" s="281" t="s">
        <v>205</v>
      </c>
      <c r="G1" s="281"/>
      <c r="H1" s="281"/>
      <c r="I1" s="281"/>
      <c r="J1" s="281"/>
    </row>
    <row r="2" spans="1:10" ht="15.75">
      <c r="A2" s="293" t="s">
        <v>206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25.5">
      <c r="A3" s="77"/>
      <c r="B3" s="77"/>
      <c r="C3" s="77"/>
      <c r="D3" s="77"/>
      <c r="E3" s="77"/>
      <c r="F3" s="77"/>
      <c r="G3" s="77"/>
      <c r="H3" s="77"/>
      <c r="I3" s="77"/>
      <c r="J3" s="75" t="s">
        <v>7</v>
      </c>
    </row>
    <row r="4" spans="1:10" ht="12.75">
      <c r="A4" s="289" t="s">
        <v>12</v>
      </c>
      <c r="B4" s="289" t="s">
        <v>13</v>
      </c>
      <c r="C4" s="289" t="s">
        <v>8</v>
      </c>
      <c r="D4" s="289" t="s">
        <v>9</v>
      </c>
      <c r="E4" s="289" t="s">
        <v>10</v>
      </c>
      <c r="F4" s="289" t="s">
        <v>11</v>
      </c>
      <c r="G4" s="291" t="s">
        <v>131</v>
      </c>
      <c r="H4" s="307"/>
      <c r="I4" s="307"/>
      <c r="J4" s="308"/>
    </row>
    <row r="5" spans="1:10" ht="51">
      <c r="A5" s="290"/>
      <c r="B5" s="290"/>
      <c r="C5" s="290"/>
      <c r="D5" s="290"/>
      <c r="E5" s="290"/>
      <c r="F5" s="290"/>
      <c r="G5" s="67" t="s">
        <v>93</v>
      </c>
      <c r="H5" s="67" t="s">
        <v>97</v>
      </c>
      <c r="I5" s="67"/>
      <c r="J5" s="21" t="s">
        <v>96</v>
      </c>
    </row>
    <row r="6" spans="1:10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67"/>
      <c r="J6" s="76">
        <v>9</v>
      </c>
    </row>
    <row r="7" spans="1:10" ht="16.5" customHeight="1">
      <c r="A7" s="86" t="s">
        <v>207</v>
      </c>
      <c r="B7" s="69" t="s">
        <v>80</v>
      </c>
      <c r="C7" s="69"/>
      <c r="D7" s="69"/>
      <c r="E7" s="69"/>
      <c r="F7" s="69"/>
      <c r="G7" s="61">
        <f>G13+G24+G30</f>
        <v>1796.3899999999999</v>
      </c>
      <c r="H7" s="61">
        <f aca="true" t="shared" si="0" ref="H7:H70">J7-G7</f>
        <v>724.2200000000003</v>
      </c>
      <c r="I7" s="61"/>
      <c r="J7" s="61">
        <f>J13+J24+J30+J27</f>
        <v>2520.61</v>
      </c>
    </row>
    <row r="8" spans="1:10" ht="14.25" customHeight="1">
      <c r="A8" s="86" t="s">
        <v>208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G9+G13+G30</f>
        <v>1847.31</v>
      </c>
      <c r="H8" s="61">
        <f>J8-G8</f>
        <v>151.6500000000001</v>
      </c>
      <c r="I8" s="61"/>
      <c r="J8" s="61">
        <f>J9+J13+J30</f>
        <v>1998.96</v>
      </c>
    </row>
    <row r="9" spans="1:10" ht="41.25" customHeight="1">
      <c r="A9" s="68" t="s">
        <v>199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411.81</v>
      </c>
      <c r="H9" s="61">
        <f>J9-G9</f>
        <v>-411.81</v>
      </c>
      <c r="I9" s="61"/>
      <c r="J9" s="61">
        <f>J10</f>
        <v>0</v>
      </c>
    </row>
    <row r="10" spans="1:10" ht="49.5" customHeight="1">
      <c r="A10" s="74" t="s">
        <v>210</v>
      </c>
      <c r="B10" s="45" t="s">
        <v>80</v>
      </c>
      <c r="C10" s="71" t="s">
        <v>15</v>
      </c>
      <c r="D10" s="71" t="s">
        <v>17</v>
      </c>
      <c r="E10" s="71" t="s">
        <v>209</v>
      </c>
      <c r="F10" s="71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4" t="s">
        <v>211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4" t="s">
        <v>212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8" t="s">
        <v>217</v>
      </c>
      <c r="B13" s="69" t="s">
        <v>80</v>
      </c>
      <c r="C13" s="95" t="s">
        <v>15</v>
      </c>
      <c r="D13" s="95" t="s">
        <v>19</v>
      </c>
      <c r="E13" s="95" t="s">
        <v>42</v>
      </c>
      <c r="F13" s="95" t="s">
        <v>43</v>
      </c>
      <c r="G13" s="61">
        <f>G14+G17</f>
        <v>1425.5</v>
      </c>
      <c r="H13" s="61">
        <f t="shared" si="0"/>
        <v>563.46</v>
      </c>
      <c r="I13" s="61"/>
      <c r="J13" s="61">
        <f>J14+J17</f>
        <v>1988.96</v>
      </c>
    </row>
    <row r="14" spans="1:10" ht="48" customHeight="1">
      <c r="A14" s="74" t="s">
        <v>216</v>
      </c>
      <c r="B14" s="45" t="s">
        <v>80</v>
      </c>
      <c r="C14" s="71" t="s">
        <v>15</v>
      </c>
      <c r="D14" s="71" t="s">
        <v>19</v>
      </c>
      <c r="E14" s="71" t="s">
        <v>209</v>
      </c>
      <c r="F14" s="71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4" t="s">
        <v>215</v>
      </c>
      <c r="B15" s="45" t="s">
        <v>80</v>
      </c>
      <c r="C15" s="71" t="s">
        <v>15</v>
      </c>
      <c r="D15" s="71" t="s">
        <v>19</v>
      </c>
      <c r="E15" s="71" t="s">
        <v>60</v>
      </c>
      <c r="F15" s="71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4" t="s">
        <v>212</v>
      </c>
      <c r="B16" s="45" t="s">
        <v>80</v>
      </c>
      <c r="C16" s="71" t="s">
        <v>15</v>
      </c>
      <c r="D16" s="71" t="s">
        <v>19</v>
      </c>
      <c r="E16" s="71" t="s">
        <v>60</v>
      </c>
      <c r="F16" s="71" t="s">
        <v>132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4" t="s">
        <v>41</v>
      </c>
      <c r="B17" s="45" t="s">
        <v>80</v>
      </c>
      <c r="C17" s="71" t="s">
        <v>15</v>
      </c>
      <c r="D17" s="71" t="s">
        <v>19</v>
      </c>
      <c r="E17" s="71" t="s">
        <v>58</v>
      </c>
      <c r="F17" s="71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4" t="s">
        <v>112</v>
      </c>
      <c r="B18" s="45" t="s">
        <v>80</v>
      </c>
      <c r="C18" s="71" t="s">
        <v>15</v>
      </c>
      <c r="D18" s="71" t="s">
        <v>19</v>
      </c>
      <c r="E18" s="71" t="s">
        <v>58</v>
      </c>
      <c r="F18" s="71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4" t="s">
        <v>212</v>
      </c>
      <c r="B19" s="45" t="s">
        <v>80</v>
      </c>
      <c r="C19" s="71" t="s">
        <v>15</v>
      </c>
      <c r="D19" s="71" t="s">
        <v>19</v>
      </c>
      <c r="E19" s="71" t="s">
        <v>58</v>
      </c>
      <c r="F19" s="71" t="s">
        <v>132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4" t="s">
        <v>144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142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4" t="s">
        <v>213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133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4" t="s">
        <v>145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141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4" t="s">
        <v>214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140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4" t="s">
        <v>44</v>
      </c>
      <c r="B24" s="69" t="s">
        <v>80</v>
      </c>
      <c r="C24" s="95" t="s">
        <v>15</v>
      </c>
      <c r="D24" s="95" t="s">
        <v>17</v>
      </c>
      <c r="E24" s="95" t="s">
        <v>60</v>
      </c>
      <c r="F24" s="95" t="s">
        <v>43</v>
      </c>
      <c r="G24" s="61">
        <f>G25</f>
        <v>360.89</v>
      </c>
      <c r="H24" s="61">
        <f t="shared" si="0"/>
        <v>150.76</v>
      </c>
      <c r="I24" s="61"/>
      <c r="J24" s="61">
        <f>J25</f>
        <v>511.65</v>
      </c>
    </row>
    <row r="25" spans="1:10" ht="24.75" customHeight="1">
      <c r="A25" s="74" t="s">
        <v>112</v>
      </c>
      <c r="B25" s="45" t="s">
        <v>80</v>
      </c>
      <c r="C25" s="71" t="s">
        <v>15</v>
      </c>
      <c r="D25" s="71" t="s">
        <v>17</v>
      </c>
      <c r="E25" s="71" t="s">
        <v>60</v>
      </c>
      <c r="F25" s="71" t="s">
        <v>43</v>
      </c>
      <c r="G25" s="25">
        <f>G26</f>
        <v>360.89</v>
      </c>
      <c r="H25" s="61">
        <f t="shared" si="0"/>
        <v>150.76</v>
      </c>
      <c r="I25" s="61"/>
      <c r="J25" s="25">
        <f>J26</f>
        <v>511.65</v>
      </c>
    </row>
    <row r="26" spans="1:10" ht="15.75" customHeight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4" t="s">
        <v>174</v>
      </c>
      <c r="B27" s="69" t="s">
        <v>80</v>
      </c>
      <c r="C27" s="95" t="s">
        <v>15</v>
      </c>
      <c r="D27" s="95" t="s">
        <v>20</v>
      </c>
      <c r="E27" s="95" t="s">
        <v>172</v>
      </c>
      <c r="F27" s="95" t="s">
        <v>43</v>
      </c>
      <c r="G27" s="61"/>
      <c r="H27" s="61">
        <f t="shared" si="0"/>
        <v>10</v>
      </c>
      <c r="I27" s="61"/>
      <c r="J27" s="61">
        <f>J28+J29</f>
        <v>10</v>
      </c>
    </row>
    <row r="28" spans="1:10" ht="11.25" customHeight="1">
      <c r="A28" s="74" t="s">
        <v>169</v>
      </c>
      <c r="B28" s="45" t="s">
        <v>80</v>
      </c>
      <c r="C28" s="71" t="s">
        <v>15</v>
      </c>
      <c r="D28" s="71" t="s">
        <v>20</v>
      </c>
      <c r="E28" s="71" t="s">
        <v>171</v>
      </c>
      <c r="F28" s="71" t="s">
        <v>133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4" t="s">
        <v>175</v>
      </c>
      <c r="B29" s="45" t="s">
        <v>80</v>
      </c>
      <c r="C29" s="71" t="s">
        <v>15</v>
      </c>
      <c r="D29" s="71" t="s">
        <v>20</v>
      </c>
      <c r="E29" s="71" t="s">
        <v>173</v>
      </c>
      <c r="F29" s="71" t="s">
        <v>133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4" t="s">
        <v>220</v>
      </c>
      <c r="B30" s="45" t="s">
        <v>80</v>
      </c>
      <c r="C30" s="71" t="s">
        <v>15</v>
      </c>
      <c r="D30" s="71" t="s">
        <v>126</v>
      </c>
      <c r="E30" s="71" t="s">
        <v>42</v>
      </c>
      <c r="F30" s="71" t="s">
        <v>43</v>
      </c>
      <c r="G30" s="61">
        <f>G31</f>
        <v>10</v>
      </c>
      <c r="H30" s="25">
        <f t="shared" si="0"/>
        <v>0</v>
      </c>
      <c r="I30" s="25"/>
      <c r="J30" s="61">
        <f>J31</f>
        <v>10</v>
      </c>
    </row>
    <row r="31" spans="1:10" ht="12" customHeight="1">
      <c r="A31" s="74" t="s">
        <v>103</v>
      </c>
      <c r="B31" s="45" t="s">
        <v>80</v>
      </c>
      <c r="C31" s="71" t="s">
        <v>15</v>
      </c>
      <c r="D31" s="71" t="s">
        <v>126</v>
      </c>
      <c r="E31" s="71" t="s">
        <v>219</v>
      </c>
      <c r="F31" s="71" t="s">
        <v>43</v>
      </c>
      <c r="G31" s="61">
        <f>G32</f>
        <v>10</v>
      </c>
      <c r="H31" s="25">
        <f t="shared" si="0"/>
        <v>0</v>
      </c>
      <c r="I31" s="25"/>
      <c r="J31" s="61">
        <f>J32</f>
        <v>10</v>
      </c>
    </row>
    <row r="32" spans="1:10" ht="26.25" customHeight="1">
      <c r="A32" s="74" t="s">
        <v>45</v>
      </c>
      <c r="B32" s="45" t="s">
        <v>80</v>
      </c>
      <c r="C32" s="71" t="s">
        <v>15</v>
      </c>
      <c r="D32" s="71" t="s">
        <v>126</v>
      </c>
      <c r="E32" s="71" t="s">
        <v>102</v>
      </c>
      <c r="F32" s="71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4" t="s">
        <v>218</v>
      </c>
      <c r="B33" s="45" t="s">
        <v>80</v>
      </c>
      <c r="C33" s="71" t="s">
        <v>15</v>
      </c>
      <c r="D33" s="71" t="s">
        <v>126</v>
      </c>
      <c r="E33" s="71" t="s">
        <v>102</v>
      </c>
      <c r="F33" s="71" t="s">
        <v>143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8" t="s">
        <v>221</v>
      </c>
      <c r="B34" s="69" t="s">
        <v>80</v>
      </c>
      <c r="C34" s="95" t="s">
        <v>17</v>
      </c>
      <c r="D34" s="95" t="s">
        <v>16</v>
      </c>
      <c r="E34" s="95" t="s">
        <v>42</v>
      </c>
      <c r="F34" s="95" t="s">
        <v>43</v>
      </c>
      <c r="G34" s="61">
        <f>G35</f>
        <v>56.900000000000006</v>
      </c>
      <c r="H34" s="61">
        <f t="shared" si="0"/>
        <v>-2.5</v>
      </c>
      <c r="I34" s="61"/>
      <c r="J34" s="61">
        <f>J35</f>
        <v>54.400000000000006</v>
      </c>
    </row>
    <row r="35" spans="1:10" ht="13.5" customHeight="1">
      <c r="A35" s="70" t="s">
        <v>57</v>
      </c>
      <c r="B35" s="45" t="s">
        <v>80</v>
      </c>
      <c r="C35" s="71" t="s">
        <v>17</v>
      </c>
      <c r="D35" s="71" t="s">
        <v>18</v>
      </c>
      <c r="E35" s="71" t="s">
        <v>42</v>
      </c>
      <c r="F35" s="71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9" t="s">
        <v>61</v>
      </c>
      <c r="B36" s="45" t="s">
        <v>80</v>
      </c>
      <c r="C36" s="71" t="s">
        <v>17</v>
      </c>
      <c r="D36" s="71" t="s">
        <v>18</v>
      </c>
      <c r="E36" s="71" t="s">
        <v>62</v>
      </c>
      <c r="F36" s="71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4" t="s">
        <v>70</v>
      </c>
      <c r="B37" s="45" t="s">
        <v>80</v>
      </c>
      <c r="C37" s="71" t="s">
        <v>19</v>
      </c>
      <c r="D37" s="71" t="s">
        <v>56</v>
      </c>
      <c r="E37" s="71" t="s">
        <v>42</v>
      </c>
      <c r="F37" s="71" t="s">
        <v>43</v>
      </c>
      <c r="G37" s="61">
        <f>G38</f>
        <v>0</v>
      </c>
      <c r="H37" s="25">
        <f t="shared" si="0"/>
        <v>0</v>
      </c>
      <c r="I37" s="25"/>
      <c r="J37" s="61">
        <f>J38</f>
        <v>0</v>
      </c>
    </row>
    <row r="38" spans="1:10" ht="25.5" customHeight="1">
      <c r="A38" s="74" t="s">
        <v>113</v>
      </c>
      <c r="B38" s="45" t="s">
        <v>80</v>
      </c>
      <c r="C38" s="71" t="s">
        <v>19</v>
      </c>
      <c r="D38" s="71" t="s">
        <v>56</v>
      </c>
      <c r="E38" s="71" t="s">
        <v>101</v>
      </c>
      <c r="F38" s="71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4" t="s">
        <v>112</v>
      </c>
      <c r="B39" s="45" t="s">
        <v>80</v>
      </c>
      <c r="C39" s="71" t="s">
        <v>19</v>
      </c>
      <c r="D39" s="71" t="s">
        <v>56</v>
      </c>
      <c r="E39" s="71" t="s">
        <v>101</v>
      </c>
      <c r="F39" s="71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4" t="s">
        <v>212</v>
      </c>
      <c r="B40" s="45" t="s">
        <v>80</v>
      </c>
      <c r="C40" s="71" t="s">
        <v>17</v>
      </c>
      <c r="D40" s="71" t="s">
        <v>18</v>
      </c>
      <c r="E40" s="71" t="s">
        <v>62</v>
      </c>
      <c r="F40" s="71" t="s">
        <v>132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4" t="s">
        <v>213</v>
      </c>
      <c r="B41" s="45" t="s">
        <v>80</v>
      </c>
      <c r="C41" s="71" t="s">
        <v>17</v>
      </c>
      <c r="D41" s="71" t="s">
        <v>18</v>
      </c>
      <c r="E41" s="71" t="s">
        <v>62</v>
      </c>
      <c r="F41" s="71" t="s">
        <v>133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4" t="s">
        <v>226</v>
      </c>
      <c r="B42" s="69" t="s">
        <v>80</v>
      </c>
      <c r="C42" s="95" t="s">
        <v>19</v>
      </c>
      <c r="D42" s="95" t="s">
        <v>16</v>
      </c>
      <c r="E42" s="95" t="s">
        <v>42</v>
      </c>
      <c r="F42" s="95" t="s">
        <v>43</v>
      </c>
      <c r="G42" s="61">
        <f>G43</f>
        <v>0</v>
      </c>
      <c r="H42" s="25">
        <f t="shared" si="0"/>
        <v>458.1</v>
      </c>
      <c r="I42" s="25"/>
      <c r="J42" s="61">
        <f>J43</f>
        <v>458.1</v>
      </c>
    </row>
    <row r="43" spans="1:10" ht="12.75">
      <c r="A43" s="74" t="s">
        <v>198</v>
      </c>
      <c r="B43" s="45" t="s">
        <v>80</v>
      </c>
      <c r="C43" s="71" t="s">
        <v>19</v>
      </c>
      <c r="D43" s="71" t="s">
        <v>197</v>
      </c>
      <c r="E43" s="71" t="s">
        <v>42</v>
      </c>
      <c r="F43" s="71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4" t="s">
        <v>225</v>
      </c>
      <c r="B44" s="45" t="s">
        <v>80</v>
      </c>
      <c r="C44" s="71" t="s">
        <v>19</v>
      </c>
      <c r="D44" s="71" t="s">
        <v>197</v>
      </c>
      <c r="E44" s="71" t="s">
        <v>224</v>
      </c>
      <c r="F44" s="71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4" t="s">
        <v>223</v>
      </c>
      <c r="B45" s="45" t="s">
        <v>80</v>
      </c>
      <c r="C45" s="71" t="s">
        <v>19</v>
      </c>
      <c r="D45" s="71" t="s">
        <v>197</v>
      </c>
      <c r="E45" s="71" t="s">
        <v>222</v>
      </c>
      <c r="F45" s="71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4" t="s">
        <v>213</v>
      </c>
      <c r="B46" s="45" t="s">
        <v>80</v>
      </c>
      <c r="C46" s="71" t="s">
        <v>19</v>
      </c>
      <c r="D46" s="71" t="s">
        <v>197</v>
      </c>
      <c r="E46" s="71" t="s">
        <v>222</v>
      </c>
      <c r="F46" s="71" t="s">
        <v>133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4" t="s">
        <v>46</v>
      </c>
      <c r="B47" s="45" t="s">
        <v>80</v>
      </c>
      <c r="C47" s="71" t="s">
        <v>20</v>
      </c>
      <c r="D47" s="71" t="s">
        <v>20</v>
      </c>
      <c r="E47" s="71" t="s">
        <v>42</v>
      </c>
      <c r="F47" s="71" t="s">
        <v>43</v>
      </c>
      <c r="G47" s="61">
        <f>G48</f>
        <v>93.03999999999999</v>
      </c>
      <c r="H47" s="61">
        <f t="shared" si="0"/>
        <v>-9.399999999999991</v>
      </c>
      <c r="I47" s="61"/>
      <c r="J47" s="61">
        <f>J49+J50</f>
        <v>83.64</v>
      </c>
    </row>
    <row r="48" spans="1:10" ht="25.5">
      <c r="A48" s="74" t="s">
        <v>47</v>
      </c>
      <c r="B48" s="45" t="s">
        <v>80</v>
      </c>
      <c r="C48" s="71" t="s">
        <v>20</v>
      </c>
      <c r="D48" s="71" t="s">
        <v>20</v>
      </c>
      <c r="E48" s="71" t="s">
        <v>90</v>
      </c>
      <c r="F48" s="71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4" t="s">
        <v>134</v>
      </c>
      <c r="B49" s="45" t="s">
        <v>80</v>
      </c>
      <c r="C49" s="71" t="s">
        <v>20</v>
      </c>
      <c r="D49" s="71" t="s">
        <v>20</v>
      </c>
      <c r="E49" s="71" t="s">
        <v>90</v>
      </c>
      <c r="F49" s="71" t="s">
        <v>132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4" t="s">
        <v>135</v>
      </c>
      <c r="B50" s="45" t="s">
        <v>80</v>
      </c>
      <c r="C50" s="71" t="s">
        <v>20</v>
      </c>
      <c r="D50" s="71" t="s">
        <v>20</v>
      </c>
      <c r="E50" s="71" t="s">
        <v>90</v>
      </c>
      <c r="F50" s="71" t="s">
        <v>133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6" t="s">
        <v>63</v>
      </c>
      <c r="B51" s="69" t="s">
        <v>80</v>
      </c>
      <c r="C51" s="69" t="s">
        <v>23</v>
      </c>
      <c r="D51" s="69" t="s">
        <v>16</v>
      </c>
      <c r="E51" s="69" t="s">
        <v>42</v>
      </c>
      <c r="F51" s="69" t="s">
        <v>43</v>
      </c>
      <c r="G51" s="61">
        <f>G52+G61</f>
        <v>382.50000000000006</v>
      </c>
      <c r="H51" s="61">
        <f t="shared" si="0"/>
        <v>142.21999999999997</v>
      </c>
      <c r="I51" s="61"/>
      <c r="J51" s="61">
        <f>J52+J61</f>
        <v>524.72</v>
      </c>
    </row>
    <row r="52" spans="1:10" ht="12.75">
      <c r="A52" s="109" t="s">
        <v>231</v>
      </c>
      <c r="B52" s="45" t="s">
        <v>80</v>
      </c>
      <c r="C52" s="45" t="s">
        <v>23</v>
      </c>
      <c r="D52" s="45" t="s">
        <v>17</v>
      </c>
      <c r="E52" s="45" t="s">
        <v>42</v>
      </c>
      <c r="F52" s="45" t="s">
        <v>43</v>
      </c>
      <c r="G52" s="25">
        <f>G53</f>
        <v>350.70000000000005</v>
      </c>
      <c r="H52" s="61">
        <f t="shared" si="0"/>
        <v>73.89999999999998</v>
      </c>
      <c r="I52" s="61"/>
      <c r="J52" s="25">
        <f>J53</f>
        <v>424.6</v>
      </c>
    </row>
    <row r="53" spans="1:10" ht="12.75">
      <c r="A53" s="109" t="s">
        <v>229</v>
      </c>
      <c r="B53" s="45" t="s">
        <v>80</v>
      </c>
      <c r="C53" s="45" t="s">
        <v>23</v>
      </c>
      <c r="D53" s="45" t="s">
        <v>17</v>
      </c>
      <c r="E53" s="45" t="s">
        <v>230</v>
      </c>
      <c r="F53" s="45" t="s">
        <v>43</v>
      </c>
      <c r="G53" s="25">
        <f>G54</f>
        <v>350.70000000000005</v>
      </c>
      <c r="H53" s="61">
        <f t="shared" si="0"/>
        <v>73.89999999999998</v>
      </c>
      <c r="I53" s="61"/>
      <c r="J53" s="25">
        <f>J54</f>
        <v>424.6</v>
      </c>
    </row>
    <row r="54" spans="1:10" ht="25.5">
      <c r="A54" s="109" t="s">
        <v>228</v>
      </c>
      <c r="B54" s="45" t="s">
        <v>80</v>
      </c>
      <c r="C54" s="45" t="s">
        <v>23</v>
      </c>
      <c r="D54" s="45" t="s">
        <v>17</v>
      </c>
      <c r="E54" s="45" t="s">
        <v>91</v>
      </c>
      <c r="F54" s="45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4" t="s">
        <v>212</v>
      </c>
      <c r="B55" s="45" t="s">
        <v>80</v>
      </c>
      <c r="C55" s="45" t="s">
        <v>23</v>
      </c>
      <c r="D55" s="45" t="s">
        <v>17</v>
      </c>
      <c r="E55" s="45" t="s">
        <v>91</v>
      </c>
      <c r="F55" s="45" t="s">
        <v>132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4" t="s">
        <v>213</v>
      </c>
      <c r="B56" s="45" t="s">
        <v>80</v>
      </c>
      <c r="C56" s="45" t="s">
        <v>23</v>
      </c>
      <c r="D56" s="45" t="s">
        <v>17</v>
      </c>
      <c r="E56" s="45" t="s">
        <v>91</v>
      </c>
      <c r="F56" s="45" t="s">
        <v>133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4" t="s">
        <v>181</v>
      </c>
      <c r="B57" s="45" t="s">
        <v>80</v>
      </c>
      <c r="C57" s="45" t="s">
        <v>23</v>
      </c>
      <c r="D57" s="45" t="s">
        <v>17</v>
      </c>
      <c r="E57" s="45" t="s">
        <v>179</v>
      </c>
      <c r="F57" s="45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4" t="s">
        <v>182</v>
      </c>
      <c r="B58" s="45" t="s">
        <v>180</v>
      </c>
      <c r="C58" s="45" t="s">
        <v>23</v>
      </c>
      <c r="D58" s="45" t="s">
        <v>17</v>
      </c>
      <c r="E58" s="45" t="s">
        <v>179</v>
      </c>
      <c r="F58" s="45" t="s">
        <v>133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8" t="s">
        <v>63</v>
      </c>
      <c r="B59" s="45" t="s">
        <v>80</v>
      </c>
      <c r="C59" s="71" t="s">
        <v>23</v>
      </c>
      <c r="D59" s="71" t="s">
        <v>16</v>
      </c>
      <c r="E59" s="71" t="s">
        <v>42</v>
      </c>
      <c r="F59" s="71" t="s">
        <v>43</v>
      </c>
      <c r="G59" s="61">
        <f>G63</f>
        <v>31.8</v>
      </c>
      <c r="H59" s="25">
        <f t="shared" si="0"/>
        <v>68.32000000000001</v>
      </c>
      <c r="I59" s="25"/>
      <c r="J59" s="61">
        <f>J63</f>
        <v>100.12</v>
      </c>
    </row>
    <row r="60" spans="1:10" ht="12.75">
      <c r="A60" s="74"/>
      <c r="B60" s="45" t="s">
        <v>80</v>
      </c>
      <c r="C60" s="71" t="s">
        <v>23</v>
      </c>
      <c r="D60" s="71" t="s">
        <v>18</v>
      </c>
      <c r="E60" s="71" t="s">
        <v>129</v>
      </c>
      <c r="F60" s="71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4" t="s">
        <v>128</v>
      </c>
      <c r="B61" s="45" t="s">
        <v>80</v>
      </c>
      <c r="C61" s="71" t="s">
        <v>23</v>
      </c>
      <c r="D61" s="71" t="s">
        <v>18</v>
      </c>
      <c r="E61" s="71" t="s">
        <v>42</v>
      </c>
      <c r="F61" s="71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4" t="s">
        <v>128</v>
      </c>
      <c r="B62" s="45" t="s">
        <v>80</v>
      </c>
      <c r="C62" s="71" t="s">
        <v>23</v>
      </c>
      <c r="D62" s="71" t="s">
        <v>18</v>
      </c>
      <c r="E62" s="71" t="s">
        <v>227</v>
      </c>
      <c r="F62" s="71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4" t="s">
        <v>213</v>
      </c>
      <c r="B63" s="45" t="s">
        <v>80</v>
      </c>
      <c r="C63" s="71" t="s">
        <v>23</v>
      </c>
      <c r="D63" s="71" t="s">
        <v>18</v>
      </c>
      <c r="E63" s="71" t="s">
        <v>129</v>
      </c>
      <c r="F63" s="71" t="s">
        <v>133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4" t="s">
        <v>235</v>
      </c>
      <c r="B64" s="69" t="s">
        <v>80</v>
      </c>
      <c r="C64" s="95" t="s">
        <v>20</v>
      </c>
      <c r="D64" s="95" t="s">
        <v>16</v>
      </c>
      <c r="E64" s="95" t="s">
        <v>42</v>
      </c>
      <c r="F64" s="95" t="s">
        <v>43</v>
      </c>
      <c r="G64" s="61">
        <f>G65</f>
        <v>83.64</v>
      </c>
      <c r="H64" s="61">
        <f t="shared" si="0"/>
        <v>5.560000000000002</v>
      </c>
      <c r="I64" s="61"/>
      <c r="J64" s="61">
        <f>J65</f>
        <v>89.2</v>
      </c>
    </row>
    <row r="65" spans="1:10" ht="12.75">
      <c r="A65" s="74" t="s">
        <v>46</v>
      </c>
      <c r="B65" s="45" t="s">
        <v>80</v>
      </c>
      <c r="C65" s="71" t="s">
        <v>20</v>
      </c>
      <c r="D65" s="71" t="s">
        <v>20</v>
      </c>
      <c r="E65" s="71" t="s">
        <v>42</v>
      </c>
      <c r="F65" s="71" t="s">
        <v>43</v>
      </c>
      <c r="G65" s="25">
        <f>G66</f>
        <v>83.64</v>
      </c>
      <c r="H65" s="61">
        <f t="shared" si="0"/>
        <v>5.560000000000002</v>
      </c>
      <c r="I65" s="61"/>
      <c r="J65" s="25">
        <f>J66</f>
        <v>89.2</v>
      </c>
    </row>
    <row r="66" spans="1:10" ht="25.5">
      <c r="A66" s="74" t="s">
        <v>234</v>
      </c>
      <c r="B66" s="45" t="s">
        <v>80</v>
      </c>
      <c r="C66" s="71" t="s">
        <v>20</v>
      </c>
      <c r="D66" s="71" t="s">
        <v>20</v>
      </c>
      <c r="E66" s="71" t="s">
        <v>233</v>
      </c>
      <c r="F66" s="71" t="s">
        <v>43</v>
      </c>
      <c r="G66" s="25">
        <f>G67</f>
        <v>83.64</v>
      </c>
      <c r="H66" s="61">
        <f t="shared" si="0"/>
        <v>5.560000000000002</v>
      </c>
      <c r="I66" s="61"/>
      <c r="J66" s="25">
        <f>J67</f>
        <v>89.2</v>
      </c>
    </row>
    <row r="67" spans="1:10" ht="25.5">
      <c r="A67" s="74" t="s">
        <v>232</v>
      </c>
      <c r="B67" s="45" t="s">
        <v>80</v>
      </c>
      <c r="C67" s="71" t="s">
        <v>20</v>
      </c>
      <c r="D67" s="71" t="s">
        <v>20</v>
      </c>
      <c r="E67" s="71" t="s">
        <v>90</v>
      </c>
      <c r="F67" s="71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4" t="s">
        <v>212</v>
      </c>
      <c r="B68" s="45" t="s">
        <v>80</v>
      </c>
      <c r="C68" s="71" t="s">
        <v>20</v>
      </c>
      <c r="D68" s="71" t="s">
        <v>20</v>
      </c>
      <c r="E68" s="71" t="s">
        <v>90</v>
      </c>
      <c r="F68" s="71" t="s">
        <v>132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4" t="s">
        <v>213</v>
      </c>
      <c r="B69" s="45" t="s">
        <v>80</v>
      </c>
      <c r="C69" s="71" t="s">
        <v>20</v>
      </c>
      <c r="D69" s="71" t="s">
        <v>20</v>
      </c>
      <c r="E69" s="71" t="s">
        <v>90</v>
      </c>
      <c r="F69" s="71" t="s">
        <v>133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6" t="s">
        <v>238</v>
      </c>
      <c r="B70" s="69" t="s">
        <v>80</v>
      </c>
      <c r="C70" s="69" t="s">
        <v>24</v>
      </c>
      <c r="D70" s="69" t="s">
        <v>16</v>
      </c>
      <c r="E70" s="69" t="s">
        <v>42</v>
      </c>
      <c r="F70" s="69" t="s">
        <v>43</v>
      </c>
      <c r="G70" s="61">
        <f>G72+G78+G84</f>
        <v>2184.39</v>
      </c>
      <c r="H70" s="61">
        <f t="shared" si="0"/>
        <v>-1708.3999999999999</v>
      </c>
      <c r="I70" s="61"/>
      <c r="J70" s="61">
        <f>J72+J78+J84</f>
        <v>475.98999999999995</v>
      </c>
    </row>
    <row r="71" spans="1:10" ht="12.75">
      <c r="A71" s="74" t="s">
        <v>237</v>
      </c>
      <c r="B71" s="45" t="s">
        <v>80</v>
      </c>
      <c r="C71" s="71" t="s">
        <v>24</v>
      </c>
      <c r="D71" s="71" t="s">
        <v>16</v>
      </c>
      <c r="E71" s="71" t="s">
        <v>42</v>
      </c>
      <c r="F71" s="71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4" t="s">
        <v>48</v>
      </c>
      <c r="B72" s="69" t="s">
        <v>80</v>
      </c>
      <c r="C72" s="95" t="s">
        <v>24</v>
      </c>
      <c r="D72" s="95" t="s">
        <v>15</v>
      </c>
      <c r="E72" s="95" t="s">
        <v>42</v>
      </c>
      <c r="F72" s="95" t="s">
        <v>43</v>
      </c>
      <c r="G72" s="61">
        <f>G73</f>
        <v>1476.7099999999998</v>
      </c>
      <c r="H72" s="61">
        <f t="shared" si="1"/>
        <v>-1149.06</v>
      </c>
      <c r="I72" s="61"/>
      <c r="J72" s="61">
        <f>J73</f>
        <v>327.65</v>
      </c>
    </row>
    <row r="73" spans="1:10" ht="25.5">
      <c r="A73" s="74" t="s">
        <v>49</v>
      </c>
      <c r="B73" s="45" t="s">
        <v>80</v>
      </c>
      <c r="C73" s="71" t="s">
        <v>24</v>
      </c>
      <c r="D73" s="71" t="s">
        <v>15</v>
      </c>
      <c r="E73" s="71" t="s">
        <v>236</v>
      </c>
      <c r="F73" s="71" t="s">
        <v>43</v>
      </c>
      <c r="G73" s="25">
        <f>G74</f>
        <v>1476.7099999999998</v>
      </c>
      <c r="H73" s="61">
        <f t="shared" si="1"/>
        <v>-1149.06</v>
      </c>
      <c r="I73" s="61"/>
      <c r="J73" s="25">
        <f>J74</f>
        <v>327.65</v>
      </c>
    </row>
    <row r="74" spans="1:10" ht="25.5">
      <c r="A74" s="74" t="s">
        <v>47</v>
      </c>
      <c r="B74" s="45" t="s">
        <v>80</v>
      </c>
      <c r="C74" s="71" t="s">
        <v>24</v>
      </c>
      <c r="D74" s="71" t="s">
        <v>15</v>
      </c>
      <c r="E74" s="71" t="s">
        <v>64</v>
      </c>
      <c r="F74" s="71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4" t="s">
        <v>212</v>
      </c>
      <c r="B75" s="45" t="s">
        <v>80</v>
      </c>
      <c r="C75" s="71" t="s">
        <v>24</v>
      </c>
      <c r="D75" s="71" t="s">
        <v>15</v>
      </c>
      <c r="E75" s="71" t="s">
        <v>64</v>
      </c>
      <c r="F75" s="71" t="s">
        <v>132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4" t="s">
        <v>213</v>
      </c>
      <c r="B76" s="45" t="s">
        <v>80</v>
      </c>
      <c r="C76" s="71" t="s">
        <v>24</v>
      </c>
      <c r="D76" s="71" t="s">
        <v>15</v>
      </c>
      <c r="E76" s="71" t="s">
        <v>64</v>
      </c>
      <c r="F76" s="71" t="s">
        <v>133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6" t="s">
        <v>238</v>
      </c>
      <c r="B77" s="69" t="s">
        <v>80</v>
      </c>
      <c r="C77" s="69" t="s">
        <v>24</v>
      </c>
      <c r="D77" s="69" t="s">
        <v>16</v>
      </c>
      <c r="E77" s="69" t="s">
        <v>42</v>
      </c>
      <c r="F77" s="69" t="s">
        <v>43</v>
      </c>
      <c r="G77" s="61">
        <f>G78</f>
        <v>570.29</v>
      </c>
      <c r="H77" s="61">
        <f t="shared" si="1"/>
        <v>-434.13</v>
      </c>
      <c r="I77" s="61"/>
      <c r="J77" s="61">
        <f>J78</f>
        <v>136.16</v>
      </c>
    </row>
    <row r="78" spans="1:10" ht="12.75">
      <c r="A78" s="84" t="s">
        <v>48</v>
      </c>
      <c r="B78" s="69" t="s">
        <v>80</v>
      </c>
      <c r="C78" s="95" t="s">
        <v>24</v>
      </c>
      <c r="D78" s="95" t="s">
        <v>15</v>
      </c>
      <c r="E78" s="95" t="s">
        <v>42</v>
      </c>
      <c r="F78" s="95" t="s">
        <v>43</v>
      </c>
      <c r="G78" s="61">
        <f>G79</f>
        <v>570.29</v>
      </c>
      <c r="H78" s="61">
        <f t="shared" si="1"/>
        <v>-434.13</v>
      </c>
      <c r="I78" s="61"/>
      <c r="J78" s="61">
        <f>J79</f>
        <v>136.16</v>
      </c>
    </row>
    <row r="79" spans="1:10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239</v>
      </c>
      <c r="F79" s="98" t="s">
        <v>43</v>
      </c>
      <c r="G79" s="61">
        <f>G80</f>
        <v>570.29</v>
      </c>
      <c r="H79" s="61">
        <f t="shared" si="1"/>
        <v>-434.13</v>
      </c>
      <c r="I79" s="61"/>
      <c r="J79" s="61">
        <f>J80</f>
        <v>136.16</v>
      </c>
    </row>
    <row r="80" spans="1:10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4" t="s">
        <v>212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4" t="s">
        <v>213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6" t="s">
        <v>238</v>
      </c>
      <c r="B83" s="69" t="s">
        <v>80</v>
      </c>
      <c r="C83" s="95" t="s">
        <v>24</v>
      </c>
      <c r="D83" s="95" t="s">
        <v>16</v>
      </c>
      <c r="E83" s="98" t="s">
        <v>42</v>
      </c>
      <c r="F83" s="98" t="s">
        <v>43</v>
      </c>
      <c r="G83" s="61">
        <f>G84</f>
        <v>137.39</v>
      </c>
      <c r="H83" s="61">
        <f t="shared" si="1"/>
        <v>-125.20999999999998</v>
      </c>
      <c r="I83" s="61"/>
      <c r="J83" s="61">
        <f>J84</f>
        <v>12.18</v>
      </c>
    </row>
    <row r="84" spans="1:10" ht="12.75">
      <c r="A84" s="110" t="s">
        <v>27</v>
      </c>
      <c r="B84" s="69" t="s">
        <v>80</v>
      </c>
      <c r="C84" s="95" t="s">
        <v>24</v>
      </c>
      <c r="D84" s="95" t="s">
        <v>15</v>
      </c>
      <c r="E84" s="98" t="s">
        <v>42</v>
      </c>
      <c r="F84" s="98" t="s">
        <v>43</v>
      </c>
      <c r="G84" s="61">
        <f>G85</f>
        <v>137.39</v>
      </c>
      <c r="H84" s="61">
        <f t="shared" si="1"/>
        <v>-125.20999999999998</v>
      </c>
      <c r="I84" s="61"/>
      <c r="J84" s="61">
        <f>J85</f>
        <v>12.18</v>
      </c>
    </row>
    <row r="85" spans="1:10" ht="12.75">
      <c r="A85" s="110" t="s">
        <v>241</v>
      </c>
      <c r="B85" s="69" t="s">
        <v>80</v>
      </c>
      <c r="C85" s="95" t="s">
        <v>24</v>
      </c>
      <c r="D85" s="95" t="s">
        <v>15</v>
      </c>
      <c r="E85" s="98" t="s">
        <v>240</v>
      </c>
      <c r="F85" s="98" t="s">
        <v>43</v>
      </c>
      <c r="G85" s="61">
        <f>G86</f>
        <v>137.39</v>
      </c>
      <c r="H85" s="61">
        <f t="shared" si="1"/>
        <v>-125.20999999999998</v>
      </c>
      <c r="I85" s="61"/>
      <c r="J85" s="61">
        <f>J86</f>
        <v>12.18</v>
      </c>
    </row>
    <row r="86" spans="1:10" ht="25.5">
      <c r="A86" s="74" t="s">
        <v>47</v>
      </c>
      <c r="B86" s="45" t="s">
        <v>80</v>
      </c>
      <c r="C86" s="71" t="s">
        <v>24</v>
      </c>
      <c r="D86" s="71" t="s">
        <v>15</v>
      </c>
      <c r="E86" s="71" t="s">
        <v>130</v>
      </c>
      <c r="F86" s="71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4" t="s">
        <v>212</v>
      </c>
      <c r="B87" s="45" t="s">
        <v>80</v>
      </c>
      <c r="C87" s="71" t="s">
        <v>24</v>
      </c>
      <c r="D87" s="71" t="s">
        <v>15</v>
      </c>
      <c r="E87" s="71" t="s">
        <v>130</v>
      </c>
      <c r="F87" s="71" t="s">
        <v>132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4" t="s">
        <v>213</v>
      </c>
      <c r="B88" s="45" t="s">
        <v>80</v>
      </c>
      <c r="C88" s="71" t="s">
        <v>24</v>
      </c>
      <c r="D88" s="71" t="s">
        <v>15</v>
      </c>
      <c r="E88" s="71" t="s">
        <v>130</v>
      </c>
      <c r="F88" s="71" t="s">
        <v>133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4" t="s">
        <v>127</v>
      </c>
      <c r="B89" s="69" t="s">
        <v>80</v>
      </c>
      <c r="C89" s="95" t="s">
        <v>126</v>
      </c>
      <c r="D89" s="95" t="s">
        <v>16</v>
      </c>
      <c r="E89" s="95" t="s">
        <v>42</v>
      </c>
      <c r="F89" s="95" t="s">
        <v>43</v>
      </c>
      <c r="G89" s="61">
        <f>G90</f>
        <v>0</v>
      </c>
      <c r="H89" s="61">
        <f t="shared" si="1"/>
        <v>769.69</v>
      </c>
      <c r="I89" s="61"/>
      <c r="J89" s="61">
        <f>J90</f>
        <v>769.69</v>
      </c>
    </row>
    <row r="90" spans="1:10" ht="25.5">
      <c r="A90" s="74" t="s">
        <v>202</v>
      </c>
      <c r="B90" s="45" t="s">
        <v>80</v>
      </c>
      <c r="C90" s="71" t="s">
        <v>126</v>
      </c>
      <c r="D90" s="71" t="s">
        <v>23</v>
      </c>
      <c r="E90" s="71" t="s">
        <v>42</v>
      </c>
      <c r="F90" s="71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4" t="s">
        <v>244</v>
      </c>
      <c r="B91" s="45" t="s">
        <v>80</v>
      </c>
      <c r="C91" s="71" t="s">
        <v>126</v>
      </c>
      <c r="D91" s="71" t="s">
        <v>23</v>
      </c>
      <c r="E91" s="71" t="s">
        <v>243</v>
      </c>
      <c r="F91" s="71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4" t="s">
        <v>47</v>
      </c>
      <c r="B92" s="45" t="s">
        <v>80</v>
      </c>
      <c r="C92" s="71" t="s">
        <v>126</v>
      </c>
      <c r="D92" s="71" t="s">
        <v>23</v>
      </c>
      <c r="E92" s="71" t="s">
        <v>242</v>
      </c>
      <c r="F92" s="71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4" t="s">
        <v>212</v>
      </c>
      <c r="B93" s="45" t="s">
        <v>80</v>
      </c>
      <c r="C93" s="71" t="s">
        <v>126</v>
      </c>
      <c r="D93" s="71" t="s">
        <v>23</v>
      </c>
      <c r="E93" s="71" t="s">
        <v>242</v>
      </c>
      <c r="F93" s="71" t="s">
        <v>132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2" t="s">
        <v>28</v>
      </c>
      <c r="B94" s="69"/>
      <c r="C94" s="69"/>
      <c r="D94" s="69"/>
      <c r="E94" s="69"/>
      <c r="F94" s="69"/>
      <c r="G94" s="61">
        <f>G8+G34+G42+G51+G64+G70+G89</f>
        <v>4554.74</v>
      </c>
      <c r="H94" s="61">
        <f>J94-G94</f>
        <v>-183.6800000000003</v>
      </c>
      <c r="I94" s="61"/>
      <c r="J94" s="61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5" customWidth="1"/>
    <col min="2" max="2" width="25.875" style="186" customWidth="1"/>
    <col min="3" max="3" width="95.00390625" style="187" customWidth="1"/>
    <col min="4" max="16384" width="9.125" style="173" customWidth="1"/>
  </cols>
  <sheetData>
    <row r="1" spans="1:3" s="1" customFormat="1" ht="37.5" customHeight="1">
      <c r="A1" s="309" t="s">
        <v>341</v>
      </c>
      <c r="B1" s="309"/>
      <c r="C1" s="309"/>
    </row>
    <row r="2" spans="1:3" s="157" customFormat="1" ht="18.75">
      <c r="A2" s="155"/>
      <c r="B2" s="155"/>
      <c r="C2" s="156"/>
    </row>
    <row r="3" spans="1:3" s="161" customFormat="1" ht="35.25" customHeight="1">
      <c r="A3" s="158" t="s">
        <v>262</v>
      </c>
      <c r="B3" s="159" t="s">
        <v>342</v>
      </c>
      <c r="C3" s="160" t="s">
        <v>343</v>
      </c>
    </row>
    <row r="4" spans="1:3" s="165" customFormat="1" ht="50.25" customHeight="1">
      <c r="A4" s="162">
        <v>1</v>
      </c>
      <c r="B4" s="163" t="s">
        <v>344</v>
      </c>
      <c r="C4" s="164" t="s">
        <v>345</v>
      </c>
    </row>
    <row r="5" spans="1:3" ht="63" customHeight="1">
      <c r="A5" s="162">
        <v>19</v>
      </c>
      <c r="B5" s="180" t="s">
        <v>380</v>
      </c>
      <c r="C5" s="164" t="s">
        <v>381</v>
      </c>
    </row>
    <row r="6" spans="1:3" ht="70.5" customHeight="1">
      <c r="A6" s="169">
        <v>20</v>
      </c>
      <c r="B6" s="181" t="s">
        <v>382</v>
      </c>
      <c r="C6" s="182" t="s">
        <v>212</v>
      </c>
    </row>
    <row r="7" spans="1:3" ht="51" customHeight="1">
      <c r="A7" s="169">
        <v>21</v>
      </c>
      <c r="B7" s="181" t="s">
        <v>383</v>
      </c>
      <c r="C7" s="189" t="s">
        <v>389</v>
      </c>
    </row>
    <row r="8" spans="1:3" s="165" customFormat="1" ht="48.75" customHeight="1">
      <c r="A8" s="166">
        <v>2</v>
      </c>
      <c r="B8" s="167" t="s">
        <v>346</v>
      </c>
      <c r="C8" s="168" t="s">
        <v>347</v>
      </c>
    </row>
    <row r="9" spans="1:3" s="165" customFormat="1" ht="93" customHeight="1">
      <c r="A9" s="169">
        <v>3</v>
      </c>
      <c r="B9" s="170" t="s">
        <v>348</v>
      </c>
      <c r="C9" s="171" t="s">
        <v>349</v>
      </c>
    </row>
    <row r="10" spans="1:3" s="165" customFormat="1" ht="102" customHeight="1">
      <c r="A10" s="169">
        <v>4</v>
      </c>
      <c r="B10" s="170" t="s">
        <v>350</v>
      </c>
      <c r="C10" s="171" t="s">
        <v>351</v>
      </c>
    </row>
    <row r="11" spans="1:3" s="165" customFormat="1" ht="98.25" customHeight="1">
      <c r="A11" s="169">
        <v>5</v>
      </c>
      <c r="B11" s="170" t="s">
        <v>352</v>
      </c>
      <c r="C11" s="171" t="s">
        <v>353</v>
      </c>
    </row>
    <row r="12" spans="1:3" s="157" customFormat="1" ht="45" customHeight="1">
      <c r="A12" s="166">
        <v>6</v>
      </c>
      <c r="B12" s="167" t="s">
        <v>354</v>
      </c>
      <c r="C12" s="168" t="s">
        <v>355</v>
      </c>
    </row>
    <row r="13" spans="1:3" ht="81.75" customHeight="1">
      <c r="A13" s="169">
        <v>7</v>
      </c>
      <c r="B13" s="170" t="s">
        <v>356</v>
      </c>
      <c r="C13" s="172" t="s">
        <v>357</v>
      </c>
    </row>
    <row r="14" spans="1:3" ht="82.5" customHeight="1">
      <c r="A14" s="169">
        <v>8</v>
      </c>
      <c r="B14" s="170" t="s">
        <v>358</v>
      </c>
      <c r="C14" s="172" t="s">
        <v>359</v>
      </c>
    </row>
    <row r="15" spans="1:3" ht="90" customHeight="1">
      <c r="A15" s="169">
        <v>9</v>
      </c>
      <c r="B15" s="170" t="s">
        <v>360</v>
      </c>
      <c r="C15" s="172" t="s">
        <v>361</v>
      </c>
    </row>
    <row r="16" spans="1:3" s="157" customFormat="1" ht="117.75" customHeight="1">
      <c r="A16" s="169">
        <v>10</v>
      </c>
      <c r="B16" s="170" t="s">
        <v>362</v>
      </c>
      <c r="C16" s="174" t="s">
        <v>363</v>
      </c>
    </row>
    <row r="17" spans="1:3" ht="81.75" customHeight="1">
      <c r="A17" s="169">
        <v>11</v>
      </c>
      <c r="B17" s="170" t="s">
        <v>364</v>
      </c>
      <c r="C17" s="174" t="s">
        <v>365</v>
      </c>
    </row>
    <row r="18" spans="1:3" s="157" customFormat="1" ht="45" customHeight="1">
      <c r="A18" s="166">
        <v>12</v>
      </c>
      <c r="B18" s="167" t="s">
        <v>366</v>
      </c>
      <c r="C18" s="168" t="s">
        <v>367</v>
      </c>
    </row>
    <row r="19" spans="1:3" ht="56.25">
      <c r="A19" s="169">
        <v>13</v>
      </c>
      <c r="B19" s="170" t="s">
        <v>368</v>
      </c>
      <c r="C19" s="172" t="s">
        <v>369</v>
      </c>
    </row>
    <row r="20" spans="1:3" ht="84.75" customHeight="1">
      <c r="A20" s="169">
        <v>14</v>
      </c>
      <c r="B20" s="170" t="s">
        <v>370</v>
      </c>
      <c r="C20" s="172" t="s">
        <v>371</v>
      </c>
    </row>
    <row r="21" spans="1:3" ht="96" customHeight="1">
      <c r="A21" s="169">
        <v>15</v>
      </c>
      <c r="B21" s="170" t="s">
        <v>372</v>
      </c>
      <c r="C21" s="175" t="s">
        <v>373</v>
      </c>
    </row>
    <row r="22" spans="1:3" s="157" customFormat="1" ht="58.5">
      <c r="A22" s="166">
        <v>16</v>
      </c>
      <c r="B22" s="176" t="s">
        <v>374</v>
      </c>
      <c r="C22" s="177" t="s">
        <v>375</v>
      </c>
    </row>
    <row r="23" spans="1:3" ht="106.5" customHeight="1">
      <c r="A23" s="169">
        <v>17</v>
      </c>
      <c r="B23" s="178" t="s">
        <v>376</v>
      </c>
      <c r="C23" s="179" t="s">
        <v>377</v>
      </c>
    </row>
    <row r="24" spans="1:3" ht="96.75" customHeight="1">
      <c r="A24" s="169">
        <v>18</v>
      </c>
      <c r="B24" s="178" t="s">
        <v>378</v>
      </c>
      <c r="C24" s="179" t="s">
        <v>379</v>
      </c>
    </row>
    <row r="25" spans="1:3" s="157" customFormat="1" ht="56.25" customHeight="1">
      <c r="A25" s="162">
        <v>22</v>
      </c>
      <c r="B25" s="163" t="s">
        <v>384</v>
      </c>
      <c r="C25" s="183" t="s">
        <v>271</v>
      </c>
    </row>
    <row r="26" spans="1:3" s="157" customFormat="1" ht="43.5" customHeight="1">
      <c r="A26" s="169">
        <v>23</v>
      </c>
      <c r="B26" s="170" t="s">
        <v>385</v>
      </c>
      <c r="C26" s="169" t="s">
        <v>386</v>
      </c>
    </row>
    <row r="27" spans="1:3" s="165" customFormat="1" ht="24" customHeight="1">
      <c r="A27" s="169">
        <v>24</v>
      </c>
      <c r="B27" s="170" t="s">
        <v>387</v>
      </c>
      <c r="C27" s="184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9"/>
  <sheetViews>
    <sheetView zoomScalePageLayoutView="0" workbookViewId="0" topLeftCell="A72">
      <selection activeCell="A131" sqref="A131"/>
    </sheetView>
  </sheetViews>
  <sheetFormatPr defaultColWidth="9.00390625" defaultRowHeight="12.75"/>
  <cols>
    <col min="1" max="1" width="39.00390625" style="0" customWidth="1"/>
    <col min="2" max="2" width="2.00390625" style="0" hidden="1" customWidth="1"/>
    <col min="3" max="3" width="6.00390625" style="0" customWidth="1"/>
    <col min="4" max="4" width="5.375" style="0" customWidth="1"/>
    <col min="5" max="5" width="11.375" style="0" customWidth="1"/>
    <col min="6" max="6" width="6.00390625" style="0" customWidth="1"/>
    <col min="7" max="7" width="11.125" style="0" hidden="1" customWidth="1"/>
    <col min="8" max="8" width="19.625" style="15" customWidth="1"/>
    <col min="9" max="9" width="8.00390625" style="0" hidden="1" customWidth="1"/>
    <col min="10" max="10" width="7.875" style="15" hidden="1" customWidth="1"/>
    <col min="11" max="11" width="16.25390625" style="0" customWidth="1"/>
  </cols>
  <sheetData>
    <row r="1" spans="1:12" ht="85.5" customHeight="1">
      <c r="A1" s="304"/>
      <c r="B1" s="304"/>
      <c r="C1" s="304"/>
      <c r="D1" s="304"/>
      <c r="E1" s="304"/>
      <c r="F1" s="281" t="s">
        <v>411</v>
      </c>
      <c r="G1" s="281"/>
      <c r="H1" s="281"/>
      <c r="I1" s="281"/>
      <c r="J1" s="281"/>
      <c r="K1" s="18"/>
      <c r="L1" s="18"/>
    </row>
    <row r="2" spans="1:13" s="1" customFormat="1" ht="83.25" customHeight="1">
      <c r="A2" s="288" t="s">
        <v>407</v>
      </c>
      <c r="B2" s="288"/>
      <c r="C2" s="288"/>
      <c r="D2" s="288"/>
      <c r="E2" s="288"/>
      <c r="F2" s="288"/>
      <c r="G2" s="288"/>
      <c r="H2" s="288"/>
      <c r="I2" s="288"/>
      <c r="J2" s="288"/>
      <c r="K2" s="303"/>
      <c r="L2" s="303"/>
      <c r="M2" s="303"/>
    </row>
    <row r="3" spans="1:10" s="1" customFormat="1" ht="14.25" customHeight="1">
      <c r="A3" s="77"/>
      <c r="B3" s="77"/>
      <c r="C3" s="77"/>
      <c r="D3" s="77"/>
      <c r="E3" s="77"/>
      <c r="F3" s="77"/>
      <c r="G3" s="77"/>
      <c r="H3" s="253" t="s">
        <v>7</v>
      </c>
      <c r="I3" s="77"/>
      <c r="J3" s="75" t="s">
        <v>7</v>
      </c>
    </row>
    <row r="4" spans="1:10" s="1" customFormat="1" ht="14.25" customHeight="1">
      <c r="A4" s="289" t="s">
        <v>12</v>
      </c>
      <c r="B4" s="289" t="s">
        <v>13</v>
      </c>
      <c r="C4" s="289" t="s">
        <v>8</v>
      </c>
      <c r="D4" s="289" t="s">
        <v>9</v>
      </c>
      <c r="E4" s="289" t="s">
        <v>10</v>
      </c>
      <c r="F4" s="289" t="s">
        <v>11</v>
      </c>
      <c r="G4" s="152"/>
      <c r="H4" s="302" t="s">
        <v>251</v>
      </c>
      <c r="I4" s="300" t="s">
        <v>97</v>
      </c>
      <c r="J4" s="302" t="s">
        <v>96</v>
      </c>
    </row>
    <row r="5" spans="1:10" s="9" customFormat="1" ht="39.75" customHeight="1">
      <c r="A5" s="290"/>
      <c r="B5" s="290"/>
      <c r="C5" s="290"/>
      <c r="D5" s="290"/>
      <c r="E5" s="290"/>
      <c r="F5" s="290"/>
      <c r="G5" s="153" t="s">
        <v>93</v>
      </c>
      <c r="H5" s="301"/>
      <c r="I5" s="301"/>
      <c r="J5" s="301"/>
    </row>
    <row r="6" spans="1:10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76">
        <v>9</v>
      </c>
      <c r="I6" s="67">
        <v>8</v>
      </c>
      <c r="J6" s="76">
        <v>9</v>
      </c>
    </row>
    <row r="7" spans="1:11" ht="14.25" customHeight="1" hidden="1">
      <c r="A7" s="86" t="s">
        <v>207</v>
      </c>
      <c r="B7" s="69" t="s">
        <v>80</v>
      </c>
      <c r="C7" s="69"/>
      <c r="D7" s="69"/>
      <c r="E7" s="69"/>
      <c r="F7" s="69"/>
      <c r="G7" s="61" t="e">
        <f>G32+#REF!+G56</f>
        <v>#REF!</v>
      </c>
      <c r="H7" s="61" t="e">
        <f>H32+#REF!+H56+#REF!</f>
        <v>#REF!</v>
      </c>
      <c r="I7" s="61" t="e">
        <f>J7-G7</f>
        <v>#REF!</v>
      </c>
      <c r="J7" s="61" t="e">
        <f>J32+#REF!+J56+#REF!</f>
        <v>#REF!</v>
      </c>
      <c r="K7" s="297"/>
    </row>
    <row r="8" spans="1:11" ht="25.5" customHeight="1">
      <c r="A8" s="86" t="s">
        <v>332</v>
      </c>
      <c r="B8" s="69" t="s">
        <v>80</v>
      </c>
      <c r="C8" s="69" t="s">
        <v>16</v>
      </c>
      <c r="D8" s="69" t="s">
        <v>16</v>
      </c>
      <c r="E8" s="69" t="s">
        <v>42</v>
      </c>
      <c r="F8" s="69" t="s">
        <v>43</v>
      </c>
      <c r="G8" s="61">
        <f>G9</f>
        <v>1998.96</v>
      </c>
      <c r="H8" s="61">
        <f>H9+H69+H104+H115+H129+H162+H175</f>
        <v>3471.6900000000005</v>
      </c>
      <c r="I8" s="61">
        <f aca="true" t="shared" si="0" ref="I8:I18">J8-H8</f>
        <v>-18.27000000000089</v>
      </c>
      <c r="J8" s="61">
        <f>J9+J64+J69+J104+J108+J115+J118+J129+J139+J162+J169+J175</f>
        <v>3453.4199999999996</v>
      </c>
      <c r="K8" s="297"/>
    </row>
    <row r="9" spans="1:11" ht="14.25" customHeight="1">
      <c r="A9" s="86" t="s">
        <v>208</v>
      </c>
      <c r="B9" s="69" t="s">
        <v>80</v>
      </c>
      <c r="C9" s="69" t="s">
        <v>15</v>
      </c>
      <c r="D9" s="69" t="s">
        <v>16</v>
      </c>
      <c r="E9" s="69" t="s">
        <v>42</v>
      </c>
      <c r="F9" s="69" t="s">
        <v>43</v>
      </c>
      <c r="G9" s="61">
        <f>G11+G32+G52+G56</f>
        <v>1998.96</v>
      </c>
      <c r="H9" s="61">
        <f>H10+H43+H60</f>
        <v>1659.83</v>
      </c>
      <c r="I9" s="61">
        <f t="shared" si="0"/>
        <v>-74.1400000000001</v>
      </c>
      <c r="J9" s="61">
        <f>J10+J15+J20+J43+J52+J60</f>
        <v>1585.6899999999998</v>
      </c>
      <c r="K9" s="297"/>
    </row>
    <row r="10" spans="1:11" s="104" customFormat="1" ht="14.25" customHeight="1">
      <c r="A10" s="68" t="s">
        <v>337</v>
      </c>
      <c r="B10" s="69" t="s">
        <v>80</v>
      </c>
      <c r="C10" s="69" t="s">
        <v>15</v>
      </c>
      <c r="D10" s="69" t="s">
        <v>17</v>
      </c>
      <c r="E10" s="145" t="s">
        <v>259</v>
      </c>
      <c r="F10" s="154" t="s">
        <v>43</v>
      </c>
      <c r="G10" s="61"/>
      <c r="H10" s="61">
        <f>H15</f>
        <v>460.52</v>
      </c>
      <c r="I10" s="61">
        <f t="shared" si="0"/>
        <v>-460.52</v>
      </c>
      <c r="J10" s="61">
        <f>J11</f>
        <v>0</v>
      </c>
      <c r="K10" s="297"/>
    </row>
    <row r="11" spans="1:11" ht="14.25" customHeight="1" hidden="1">
      <c r="A11" s="34" t="s">
        <v>271</v>
      </c>
      <c r="B11" s="135" t="s">
        <v>80</v>
      </c>
      <c r="C11" s="135" t="s">
        <v>15</v>
      </c>
      <c r="D11" s="135" t="s">
        <v>17</v>
      </c>
      <c r="E11" s="142" t="s">
        <v>310</v>
      </c>
      <c r="F11" s="142" t="s">
        <v>43</v>
      </c>
      <c r="G11" s="61">
        <f>G12+G20</f>
        <v>0</v>
      </c>
      <c r="H11" s="25">
        <f>H12</f>
        <v>388.34</v>
      </c>
      <c r="I11" s="25">
        <f t="shared" si="0"/>
        <v>-388.34</v>
      </c>
      <c r="J11" s="25">
        <f>J12</f>
        <v>0</v>
      </c>
      <c r="K11" s="297"/>
    </row>
    <row r="12" spans="1:11" s="104" customFormat="1" ht="25.5" customHeight="1" hidden="1">
      <c r="A12" s="146" t="s">
        <v>272</v>
      </c>
      <c r="B12" s="45" t="s">
        <v>80</v>
      </c>
      <c r="C12" s="45" t="s">
        <v>15</v>
      </c>
      <c r="D12" s="45" t="s">
        <v>17</v>
      </c>
      <c r="E12" s="190" t="s">
        <v>310</v>
      </c>
      <c r="F12" s="190" t="s">
        <v>43</v>
      </c>
      <c r="G12" s="25">
        <f aca="true" t="shared" si="1" ref="G12:J13">G13</f>
        <v>0</v>
      </c>
      <c r="H12" s="25">
        <f t="shared" si="1"/>
        <v>388.34</v>
      </c>
      <c r="I12" s="25">
        <f t="shared" si="0"/>
        <v>-388.34</v>
      </c>
      <c r="J12" s="25">
        <f t="shared" si="1"/>
        <v>0</v>
      </c>
      <c r="K12" s="297"/>
    </row>
    <row r="13" spans="1:11" ht="27.75" customHeight="1" hidden="1">
      <c r="A13" s="34" t="s">
        <v>273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90" t="s">
        <v>43</v>
      </c>
      <c r="G13" s="25">
        <f t="shared" si="1"/>
        <v>0</v>
      </c>
      <c r="H13" s="25">
        <f t="shared" si="1"/>
        <v>388.34</v>
      </c>
      <c r="I13" s="25">
        <f t="shared" si="0"/>
        <v>-388.34</v>
      </c>
      <c r="J13" s="25">
        <f t="shared" si="1"/>
        <v>0</v>
      </c>
      <c r="K13" s="297"/>
    </row>
    <row r="14" spans="1:11" ht="36.75" customHeight="1" hidden="1">
      <c r="A14" s="137" t="s">
        <v>212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90" t="s">
        <v>132</v>
      </c>
      <c r="G14" s="25">
        <v>0</v>
      </c>
      <c r="H14" s="25">
        <v>388.34</v>
      </c>
      <c r="I14" s="25">
        <f t="shared" si="0"/>
        <v>-388.34</v>
      </c>
      <c r="J14" s="25">
        <v>0</v>
      </c>
      <c r="K14" s="297"/>
    </row>
    <row r="15" spans="1:11" s="212" customFormat="1" ht="26.25" customHeight="1">
      <c r="A15" s="208" t="s">
        <v>272</v>
      </c>
      <c r="B15" s="209" t="s">
        <v>80</v>
      </c>
      <c r="C15" s="209" t="s">
        <v>15</v>
      </c>
      <c r="D15" s="209" t="s">
        <v>17</v>
      </c>
      <c r="E15" s="209" t="s">
        <v>384</v>
      </c>
      <c r="F15" s="209" t="s">
        <v>43</v>
      </c>
      <c r="G15" s="209"/>
      <c r="H15" s="210">
        <f>H16</f>
        <v>460.52</v>
      </c>
      <c r="I15" s="210">
        <f t="shared" si="0"/>
        <v>-72.18</v>
      </c>
      <c r="J15" s="211">
        <f>J16</f>
        <v>388.34</v>
      </c>
      <c r="K15" s="297"/>
    </row>
    <row r="16" spans="1:11" s="199" customFormat="1" ht="27.75" customHeight="1">
      <c r="A16" s="213" t="s">
        <v>391</v>
      </c>
      <c r="B16" s="214" t="s">
        <v>80</v>
      </c>
      <c r="C16" s="214" t="s">
        <v>15</v>
      </c>
      <c r="D16" s="214" t="s">
        <v>17</v>
      </c>
      <c r="E16" s="214" t="s">
        <v>385</v>
      </c>
      <c r="F16" s="214" t="s">
        <v>43</v>
      </c>
      <c r="G16" s="213"/>
      <c r="H16" s="215">
        <f>H17+H18</f>
        <v>460.52</v>
      </c>
      <c r="I16" s="216">
        <f t="shared" si="0"/>
        <v>-72.18</v>
      </c>
      <c r="J16" s="217">
        <f>J17+J18</f>
        <v>388.34</v>
      </c>
      <c r="K16" s="297"/>
    </row>
    <row r="17" spans="1:11" s="199" customFormat="1" ht="25.5" customHeight="1">
      <c r="A17" s="213" t="s">
        <v>392</v>
      </c>
      <c r="B17" s="214" t="s">
        <v>80</v>
      </c>
      <c r="C17" s="214" t="s">
        <v>15</v>
      </c>
      <c r="D17" s="214" t="s">
        <v>17</v>
      </c>
      <c r="E17" s="214" t="s">
        <v>385</v>
      </c>
      <c r="F17" s="214" t="s">
        <v>132</v>
      </c>
      <c r="G17" s="213"/>
      <c r="H17" s="215">
        <v>353.7</v>
      </c>
      <c r="I17" s="216">
        <f t="shared" si="0"/>
        <v>-55.43000000000001</v>
      </c>
      <c r="J17" s="217">
        <v>298.27</v>
      </c>
      <c r="K17" s="297"/>
    </row>
    <row r="18" spans="1:11" s="199" customFormat="1" ht="48.75" customHeight="1">
      <c r="A18" s="213" t="s">
        <v>390</v>
      </c>
      <c r="B18" s="214" t="s">
        <v>80</v>
      </c>
      <c r="C18" s="214" t="s">
        <v>15</v>
      </c>
      <c r="D18" s="214" t="s">
        <v>17</v>
      </c>
      <c r="E18" s="214" t="s">
        <v>385</v>
      </c>
      <c r="F18" s="214" t="s">
        <v>388</v>
      </c>
      <c r="G18" s="213"/>
      <c r="H18" s="216">
        <v>106.82</v>
      </c>
      <c r="I18" s="216">
        <f t="shared" si="0"/>
        <v>-16.75</v>
      </c>
      <c r="J18" s="217">
        <v>90.07</v>
      </c>
      <c r="K18" s="297"/>
    </row>
    <row r="19" spans="1:11" s="212" customFormat="1" ht="57" customHeight="1" hidden="1">
      <c r="A19" s="218" t="s">
        <v>200</v>
      </c>
      <c r="B19" s="219" t="s">
        <v>80</v>
      </c>
      <c r="C19" s="219" t="s">
        <v>15</v>
      </c>
      <c r="D19" s="219" t="s">
        <v>19</v>
      </c>
      <c r="E19" s="220" t="s">
        <v>42</v>
      </c>
      <c r="F19" s="220" t="s">
        <v>43</v>
      </c>
      <c r="G19" s="211"/>
      <c r="H19" s="211">
        <f>H20+H43</f>
        <v>2367.06</v>
      </c>
      <c r="I19" s="211"/>
      <c r="J19" s="211">
        <f aca="true" t="shared" si="2" ref="J19:J92">H19+I19</f>
        <v>2367.06</v>
      </c>
      <c r="K19" s="297"/>
    </row>
    <row r="20" spans="1:11" s="212" customFormat="1" ht="51.75" customHeight="1" hidden="1">
      <c r="A20" s="221" t="s">
        <v>314</v>
      </c>
      <c r="B20" s="222" t="s">
        <v>80</v>
      </c>
      <c r="C20" s="222" t="s">
        <v>15</v>
      </c>
      <c r="D20" s="222" t="s">
        <v>19</v>
      </c>
      <c r="E20" s="223" t="s">
        <v>308</v>
      </c>
      <c r="F20" s="223" t="s">
        <v>43</v>
      </c>
      <c r="G20" s="211">
        <f>G21</f>
        <v>0</v>
      </c>
      <c r="H20" s="211">
        <f>H21</f>
        <v>1177.75</v>
      </c>
      <c r="I20" s="211">
        <f>I21</f>
        <v>-1177.75</v>
      </c>
      <c r="J20" s="217">
        <f t="shared" si="2"/>
        <v>0</v>
      </c>
      <c r="K20" s="297"/>
    </row>
    <row r="21" spans="1:11" s="199" customFormat="1" ht="38.25" customHeight="1" hidden="1">
      <c r="A21" s="224" t="s">
        <v>329</v>
      </c>
      <c r="B21" s="225" t="s">
        <v>80</v>
      </c>
      <c r="C21" s="225" t="s">
        <v>15</v>
      </c>
      <c r="D21" s="225" t="s">
        <v>19</v>
      </c>
      <c r="E21" s="226" t="s">
        <v>309</v>
      </c>
      <c r="F21" s="226" t="s">
        <v>43</v>
      </c>
      <c r="G21" s="217">
        <f>G22+G24+G25+G26+G27</f>
        <v>0</v>
      </c>
      <c r="H21" s="217">
        <f>H22+H24+H25+H26+H27</f>
        <v>1177.75</v>
      </c>
      <c r="I21" s="217">
        <f>I22+I24+I25+I26+I27</f>
        <v>-1177.75</v>
      </c>
      <c r="J21" s="217">
        <f>J22+J24+J25+J26+J27</f>
        <v>0</v>
      </c>
      <c r="K21" s="297"/>
    </row>
    <row r="22" spans="1:11" s="199" customFormat="1" ht="36" customHeight="1" hidden="1">
      <c r="A22" s="227" t="s">
        <v>212</v>
      </c>
      <c r="B22" s="225" t="s">
        <v>80</v>
      </c>
      <c r="C22" s="225" t="s">
        <v>15</v>
      </c>
      <c r="D22" s="225" t="s">
        <v>19</v>
      </c>
      <c r="E22" s="226" t="s">
        <v>309</v>
      </c>
      <c r="F22" s="226" t="s">
        <v>132</v>
      </c>
      <c r="G22" s="217">
        <v>0</v>
      </c>
      <c r="H22" s="217">
        <v>862.83</v>
      </c>
      <c r="I22" s="217">
        <f>J22-H22</f>
        <v>-862.83</v>
      </c>
      <c r="J22" s="217">
        <v>0</v>
      </c>
      <c r="K22" s="297"/>
    </row>
    <row r="23" spans="1:11" s="199" customFormat="1" ht="26.25" customHeight="1" hidden="1">
      <c r="A23" s="228" t="s">
        <v>311</v>
      </c>
      <c r="B23" s="225" t="s">
        <v>80</v>
      </c>
      <c r="C23" s="225" t="s">
        <v>15</v>
      </c>
      <c r="D23" s="225" t="s">
        <v>19</v>
      </c>
      <c r="E23" s="226" t="s">
        <v>309</v>
      </c>
      <c r="F23" s="226" t="s">
        <v>312</v>
      </c>
      <c r="G23" s="217"/>
      <c r="H23" s="217"/>
      <c r="I23" s="217"/>
      <c r="J23" s="217">
        <f t="shared" si="2"/>
        <v>0</v>
      </c>
      <c r="K23" s="297"/>
    </row>
    <row r="24" spans="1:11" s="199" customFormat="1" ht="39" customHeight="1" hidden="1">
      <c r="A24" s="228" t="s">
        <v>276</v>
      </c>
      <c r="B24" s="225" t="s">
        <v>80</v>
      </c>
      <c r="C24" s="225" t="s">
        <v>15</v>
      </c>
      <c r="D24" s="225" t="s">
        <v>19</v>
      </c>
      <c r="E24" s="226" t="s">
        <v>309</v>
      </c>
      <c r="F24" s="226" t="s">
        <v>142</v>
      </c>
      <c r="G24" s="217">
        <v>0</v>
      </c>
      <c r="H24" s="217">
        <v>45</v>
      </c>
      <c r="I24" s="217">
        <f>J24-H24</f>
        <v>-45</v>
      </c>
      <c r="J24" s="217">
        <v>0</v>
      </c>
      <c r="K24" s="297"/>
    </row>
    <row r="25" spans="1:11" s="199" customFormat="1" ht="39.75" customHeight="1" hidden="1">
      <c r="A25" s="228" t="s">
        <v>277</v>
      </c>
      <c r="B25" s="225" t="s">
        <v>80</v>
      </c>
      <c r="C25" s="225" t="s">
        <v>15</v>
      </c>
      <c r="D25" s="225" t="s">
        <v>19</v>
      </c>
      <c r="E25" s="226" t="s">
        <v>309</v>
      </c>
      <c r="F25" s="226" t="s">
        <v>133</v>
      </c>
      <c r="G25" s="217">
        <v>0</v>
      </c>
      <c r="H25" s="217">
        <v>221.72</v>
      </c>
      <c r="I25" s="217">
        <f>J25-H25</f>
        <v>-221.72</v>
      </c>
      <c r="J25" s="217">
        <v>0</v>
      </c>
      <c r="K25" s="297"/>
    </row>
    <row r="26" spans="1:11" s="199" customFormat="1" ht="26.25" customHeight="1" hidden="1">
      <c r="A26" s="228" t="s">
        <v>278</v>
      </c>
      <c r="B26" s="225" t="s">
        <v>80</v>
      </c>
      <c r="C26" s="225" t="s">
        <v>15</v>
      </c>
      <c r="D26" s="225" t="s">
        <v>19</v>
      </c>
      <c r="E26" s="226" t="s">
        <v>309</v>
      </c>
      <c r="F26" s="226" t="s">
        <v>141</v>
      </c>
      <c r="G26" s="217">
        <v>0</v>
      </c>
      <c r="H26" s="217">
        <v>33.56</v>
      </c>
      <c r="I26" s="217">
        <f>J26-H26</f>
        <v>-33.56</v>
      </c>
      <c r="J26" s="217">
        <v>0</v>
      </c>
      <c r="K26" s="297"/>
    </row>
    <row r="27" spans="1:11" s="199" customFormat="1" ht="26.25" customHeight="1" hidden="1">
      <c r="A27" s="228" t="s">
        <v>279</v>
      </c>
      <c r="B27" s="225" t="s">
        <v>80</v>
      </c>
      <c r="C27" s="225" t="s">
        <v>15</v>
      </c>
      <c r="D27" s="225" t="s">
        <v>19</v>
      </c>
      <c r="E27" s="226" t="s">
        <v>309</v>
      </c>
      <c r="F27" s="226" t="s">
        <v>140</v>
      </c>
      <c r="G27" s="217">
        <v>0</v>
      </c>
      <c r="H27" s="217">
        <v>14.64</v>
      </c>
      <c r="I27" s="217">
        <f>J27-H27</f>
        <v>-14.64</v>
      </c>
      <c r="J27" s="217">
        <v>0</v>
      </c>
      <c r="K27" s="297"/>
    </row>
    <row r="28" spans="1:11" s="199" customFormat="1" ht="39.75" customHeight="1" hidden="1">
      <c r="A28" s="229" t="s">
        <v>199</v>
      </c>
      <c r="B28" s="219" t="s">
        <v>80</v>
      </c>
      <c r="C28" s="219" t="s">
        <v>15</v>
      </c>
      <c r="D28" s="219" t="s">
        <v>17</v>
      </c>
      <c r="E28" s="219" t="s">
        <v>42</v>
      </c>
      <c r="F28" s="219" t="s">
        <v>43</v>
      </c>
      <c r="G28" s="211">
        <f aca="true" t="shared" si="3" ref="G28:I30">G29</f>
        <v>0</v>
      </c>
      <c r="H28" s="211">
        <f t="shared" si="3"/>
        <v>0</v>
      </c>
      <c r="I28" s="211">
        <f t="shared" si="3"/>
        <v>1</v>
      </c>
      <c r="J28" s="217">
        <f t="shared" si="2"/>
        <v>1</v>
      </c>
      <c r="K28" s="297"/>
    </row>
    <row r="29" spans="1:11" s="199" customFormat="1" ht="51" customHeight="1" hidden="1">
      <c r="A29" s="228" t="s">
        <v>210</v>
      </c>
      <c r="B29" s="230" t="s">
        <v>80</v>
      </c>
      <c r="C29" s="231" t="s">
        <v>15</v>
      </c>
      <c r="D29" s="231" t="s">
        <v>17</v>
      </c>
      <c r="E29" s="231" t="s">
        <v>209</v>
      </c>
      <c r="F29" s="231" t="s">
        <v>43</v>
      </c>
      <c r="G29" s="217">
        <f t="shared" si="3"/>
        <v>0</v>
      </c>
      <c r="H29" s="217">
        <f t="shared" si="3"/>
        <v>0</v>
      </c>
      <c r="I29" s="217">
        <f t="shared" si="3"/>
        <v>1</v>
      </c>
      <c r="J29" s="217">
        <f t="shared" si="2"/>
        <v>1</v>
      </c>
      <c r="K29" s="297"/>
    </row>
    <row r="30" spans="1:11" s="199" customFormat="1" ht="13.5" customHeight="1" hidden="1">
      <c r="A30" s="228" t="s">
        <v>211</v>
      </c>
      <c r="B30" s="230" t="s">
        <v>80</v>
      </c>
      <c r="C30" s="231" t="s">
        <v>15</v>
      </c>
      <c r="D30" s="231" t="s">
        <v>17</v>
      </c>
      <c r="E30" s="231" t="s">
        <v>60</v>
      </c>
      <c r="F30" s="231" t="s">
        <v>43</v>
      </c>
      <c r="G30" s="217">
        <f t="shared" si="3"/>
        <v>0</v>
      </c>
      <c r="H30" s="217">
        <f t="shared" si="3"/>
        <v>0</v>
      </c>
      <c r="I30" s="217">
        <f t="shared" si="3"/>
        <v>1</v>
      </c>
      <c r="J30" s="217">
        <f t="shared" si="2"/>
        <v>1</v>
      </c>
      <c r="K30" s="297"/>
    </row>
    <row r="31" spans="1:11" s="199" customFormat="1" ht="39.75" customHeight="1" hidden="1">
      <c r="A31" s="228" t="s">
        <v>212</v>
      </c>
      <c r="B31" s="230" t="s">
        <v>80</v>
      </c>
      <c r="C31" s="231" t="s">
        <v>15</v>
      </c>
      <c r="D31" s="231" t="s">
        <v>17</v>
      </c>
      <c r="E31" s="231" t="s">
        <v>60</v>
      </c>
      <c r="F31" s="231" t="s">
        <v>132</v>
      </c>
      <c r="G31" s="217">
        <v>0</v>
      </c>
      <c r="H31" s="217">
        <v>0</v>
      </c>
      <c r="I31" s="217">
        <v>1</v>
      </c>
      <c r="J31" s="217">
        <f t="shared" si="2"/>
        <v>1</v>
      </c>
      <c r="K31" s="297"/>
    </row>
    <row r="32" spans="1:11" s="199" customFormat="1" ht="42" customHeight="1" hidden="1">
      <c r="A32" s="229" t="s">
        <v>217</v>
      </c>
      <c r="B32" s="219" t="s">
        <v>80</v>
      </c>
      <c r="C32" s="232" t="s">
        <v>15</v>
      </c>
      <c r="D32" s="232" t="s">
        <v>19</v>
      </c>
      <c r="E32" s="232" t="s">
        <v>42</v>
      </c>
      <c r="F32" s="232" t="s">
        <v>43</v>
      </c>
      <c r="G32" s="211">
        <f>G33+G36</f>
        <v>1983.96</v>
      </c>
      <c r="H32" s="211">
        <f>H33+H36</f>
        <v>0</v>
      </c>
      <c r="I32" s="211">
        <f>I33+I36</f>
        <v>0</v>
      </c>
      <c r="J32" s="217">
        <f t="shared" si="2"/>
        <v>0</v>
      </c>
      <c r="K32" s="297"/>
    </row>
    <row r="33" spans="1:11" s="199" customFormat="1" ht="50.25" customHeight="1" hidden="1">
      <c r="A33" s="228" t="s">
        <v>216</v>
      </c>
      <c r="B33" s="230" t="s">
        <v>80</v>
      </c>
      <c r="C33" s="231" t="s">
        <v>15</v>
      </c>
      <c r="D33" s="231" t="s">
        <v>19</v>
      </c>
      <c r="E33" s="231" t="s">
        <v>209</v>
      </c>
      <c r="F33" s="231" t="s">
        <v>43</v>
      </c>
      <c r="G33" s="217">
        <f aca="true" t="shared" si="4" ref="G33:I34">G34</f>
        <v>727</v>
      </c>
      <c r="H33" s="217">
        <f t="shared" si="4"/>
        <v>0</v>
      </c>
      <c r="I33" s="217">
        <f t="shared" si="4"/>
        <v>0</v>
      </c>
      <c r="J33" s="217">
        <f t="shared" si="2"/>
        <v>0</v>
      </c>
      <c r="K33" s="297"/>
    </row>
    <row r="34" spans="1:11" s="199" customFormat="1" ht="24.75" customHeight="1" hidden="1">
      <c r="A34" s="228" t="s">
        <v>215</v>
      </c>
      <c r="B34" s="230" t="s">
        <v>80</v>
      </c>
      <c r="C34" s="231" t="s">
        <v>15</v>
      </c>
      <c r="D34" s="231" t="s">
        <v>19</v>
      </c>
      <c r="E34" s="231" t="s">
        <v>60</v>
      </c>
      <c r="F34" s="231" t="s">
        <v>43</v>
      </c>
      <c r="G34" s="217">
        <f t="shared" si="4"/>
        <v>727</v>
      </c>
      <c r="H34" s="217">
        <f t="shared" si="4"/>
        <v>0</v>
      </c>
      <c r="I34" s="217">
        <f t="shared" si="4"/>
        <v>0</v>
      </c>
      <c r="J34" s="217">
        <f t="shared" si="2"/>
        <v>0</v>
      </c>
      <c r="K34" s="297"/>
    </row>
    <row r="35" spans="1:11" s="199" customFormat="1" ht="37.5" customHeight="1" hidden="1">
      <c r="A35" s="228" t="s">
        <v>212</v>
      </c>
      <c r="B35" s="230" t="s">
        <v>80</v>
      </c>
      <c r="C35" s="231" t="s">
        <v>15</v>
      </c>
      <c r="D35" s="231" t="s">
        <v>19</v>
      </c>
      <c r="E35" s="231" t="s">
        <v>60</v>
      </c>
      <c r="F35" s="231" t="s">
        <v>132</v>
      </c>
      <c r="G35" s="217">
        <v>727</v>
      </c>
      <c r="H35" s="217">
        <v>0</v>
      </c>
      <c r="I35" s="217"/>
      <c r="J35" s="217">
        <f t="shared" si="2"/>
        <v>0</v>
      </c>
      <c r="K35" s="200"/>
    </row>
    <row r="36" spans="1:10" s="212" customFormat="1" ht="12.75" customHeight="1" hidden="1">
      <c r="A36" s="233" t="s">
        <v>41</v>
      </c>
      <c r="B36" s="219" t="s">
        <v>80</v>
      </c>
      <c r="C36" s="232" t="s">
        <v>15</v>
      </c>
      <c r="D36" s="232" t="s">
        <v>19</v>
      </c>
      <c r="E36" s="232" t="s">
        <v>58</v>
      </c>
      <c r="F36" s="232" t="s">
        <v>43</v>
      </c>
      <c r="G36" s="211">
        <f>G38+G39+G40+G41+G42</f>
        <v>1256.96</v>
      </c>
      <c r="H36" s="211">
        <f>H38+H39+H40+H41+H42</f>
        <v>0</v>
      </c>
      <c r="I36" s="211">
        <f>I38+I39+I40+I41+I42</f>
        <v>0</v>
      </c>
      <c r="J36" s="217">
        <f t="shared" si="2"/>
        <v>0</v>
      </c>
    </row>
    <row r="37" spans="1:10" s="199" customFormat="1" ht="25.5" customHeight="1" hidden="1">
      <c r="A37" s="228" t="s">
        <v>112</v>
      </c>
      <c r="B37" s="230" t="s">
        <v>80</v>
      </c>
      <c r="C37" s="231" t="s">
        <v>15</v>
      </c>
      <c r="D37" s="231" t="s">
        <v>19</v>
      </c>
      <c r="E37" s="231" t="s">
        <v>58</v>
      </c>
      <c r="F37" s="231" t="s">
        <v>43</v>
      </c>
      <c r="G37" s="217">
        <f>G38+G39+G40+G41+G42</f>
        <v>1256.96</v>
      </c>
      <c r="H37" s="217">
        <f>H38+H39+H40+H41+H42</f>
        <v>0</v>
      </c>
      <c r="I37" s="217">
        <f>I38+I39+I40+I41+I42</f>
        <v>0</v>
      </c>
      <c r="J37" s="217">
        <f t="shared" si="2"/>
        <v>0</v>
      </c>
    </row>
    <row r="38" spans="1:10" s="199" customFormat="1" ht="38.25" customHeight="1" hidden="1">
      <c r="A38" s="228" t="s">
        <v>212</v>
      </c>
      <c r="B38" s="230" t="s">
        <v>80</v>
      </c>
      <c r="C38" s="231" t="s">
        <v>15</v>
      </c>
      <c r="D38" s="231" t="s">
        <v>19</v>
      </c>
      <c r="E38" s="231" t="s">
        <v>58</v>
      </c>
      <c r="F38" s="231" t="s">
        <v>132</v>
      </c>
      <c r="G38" s="217">
        <v>972.15</v>
      </c>
      <c r="H38" s="217">
        <v>0</v>
      </c>
      <c r="I38" s="217"/>
      <c r="J38" s="217">
        <f t="shared" si="2"/>
        <v>0</v>
      </c>
    </row>
    <row r="39" spans="1:10" s="199" customFormat="1" ht="26.25" customHeight="1" hidden="1">
      <c r="A39" s="228" t="s">
        <v>144</v>
      </c>
      <c r="B39" s="230" t="s">
        <v>80</v>
      </c>
      <c r="C39" s="231" t="s">
        <v>15</v>
      </c>
      <c r="D39" s="231" t="s">
        <v>19</v>
      </c>
      <c r="E39" s="231" t="s">
        <v>58</v>
      </c>
      <c r="F39" s="231" t="s">
        <v>142</v>
      </c>
      <c r="G39" s="217">
        <v>45</v>
      </c>
      <c r="H39" s="217">
        <v>0</v>
      </c>
      <c r="I39" s="217"/>
      <c r="J39" s="217">
        <f t="shared" si="2"/>
        <v>0</v>
      </c>
    </row>
    <row r="40" spans="1:10" s="199" customFormat="1" ht="39" customHeight="1" hidden="1">
      <c r="A40" s="228" t="s">
        <v>213</v>
      </c>
      <c r="B40" s="230" t="s">
        <v>80</v>
      </c>
      <c r="C40" s="231" t="s">
        <v>15</v>
      </c>
      <c r="D40" s="231" t="s">
        <v>19</v>
      </c>
      <c r="E40" s="231" t="s">
        <v>58</v>
      </c>
      <c r="F40" s="231" t="s">
        <v>133</v>
      </c>
      <c r="G40" s="217">
        <v>191.61</v>
      </c>
      <c r="H40" s="217">
        <v>0</v>
      </c>
      <c r="I40" s="217"/>
      <c r="J40" s="217">
        <f t="shared" si="2"/>
        <v>0</v>
      </c>
    </row>
    <row r="41" spans="1:10" s="199" customFormat="1" ht="26.25" customHeight="1" hidden="1">
      <c r="A41" s="228" t="s">
        <v>145</v>
      </c>
      <c r="B41" s="230" t="s">
        <v>80</v>
      </c>
      <c r="C41" s="231" t="s">
        <v>15</v>
      </c>
      <c r="D41" s="231" t="s">
        <v>19</v>
      </c>
      <c r="E41" s="231" t="s">
        <v>58</v>
      </c>
      <c r="F41" s="231" t="s">
        <v>141</v>
      </c>
      <c r="G41" s="217">
        <v>33.56</v>
      </c>
      <c r="H41" s="217">
        <v>0</v>
      </c>
      <c r="I41" s="217"/>
      <c r="J41" s="217">
        <f t="shared" si="2"/>
        <v>0</v>
      </c>
    </row>
    <row r="42" spans="1:10" s="199" customFormat="1" ht="24.75" customHeight="1" hidden="1">
      <c r="A42" s="228" t="s">
        <v>214</v>
      </c>
      <c r="B42" s="230" t="s">
        <v>80</v>
      </c>
      <c r="C42" s="231" t="s">
        <v>15</v>
      </c>
      <c r="D42" s="231" t="s">
        <v>19</v>
      </c>
      <c r="E42" s="231" t="s">
        <v>58</v>
      </c>
      <c r="F42" s="231" t="s">
        <v>140</v>
      </c>
      <c r="G42" s="217">
        <v>14.64</v>
      </c>
      <c r="H42" s="217">
        <v>0</v>
      </c>
      <c r="I42" s="217"/>
      <c r="J42" s="217">
        <f t="shared" si="2"/>
        <v>0</v>
      </c>
    </row>
    <row r="43" spans="1:10" s="199" customFormat="1" ht="43.5" customHeight="1">
      <c r="A43" s="198" t="s">
        <v>410</v>
      </c>
      <c r="B43" s="234">
        <v>801</v>
      </c>
      <c r="C43" s="219" t="s">
        <v>15</v>
      </c>
      <c r="D43" s="219" t="s">
        <v>19</v>
      </c>
      <c r="E43" s="234" t="s">
        <v>344</v>
      </c>
      <c r="F43" s="219" t="s">
        <v>43</v>
      </c>
      <c r="G43" s="233"/>
      <c r="H43" s="211">
        <f>H44+H47</f>
        <v>1189.31</v>
      </c>
      <c r="I43" s="211">
        <f aca="true" t="shared" si="5" ref="I43:I55">J43-H43</f>
        <v>-1.9600000000000364</v>
      </c>
      <c r="J43" s="211">
        <f>J44+J47</f>
        <v>1187.35</v>
      </c>
    </row>
    <row r="44" spans="1:10" s="199" customFormat="1" ht="41.25" customHeight="1">
      <c r="A44" s="235" t="s">
        <v>329</v>
      </c>
      <c r="B44" s="230">
        <v>801</v>
      </c>
      <c r="C44" s="230" t="s">
        <v>15</v>
      </c>
      <c r="D44" s="230" t="s">
        <v>19</v>
      </c>
      <c r="E44" s="230" t="s">
        <v>380</v>
      </c>
      <c r="F44" s="230" t="s">
        <v>43</v>
      </c>
      <c r="G44" s="236"/>
      <c r="H44" s="217">
        <f>H45+H46</f>
        <v>925.85</v>
      </c>
      <c r="I44" s="217">
        <f t="shared" si="5"/>
        <v>61.59000000000003</v>
      </c>
      <c r="J44" s="217">
        <f>J45+J46</f>
        <v>987.44</v>
      </c>
    </row>
    <row r="45" spans="1:10" s="199" customFormat="1" ht="26.25" customHeight="1">
      <c r="A45" s="228" t="s">
        <v>392</v>
      </c>
      <c r="B45" s="230" t="s">
        <v>80</v>
      </c>
      <c r="C45" s="230" t="s">
        <v>15</v>
      </c>
      <c r="D45" s="230" t="s">
        <v>19</v>
      </c>
      <c r="E45" s="230" t="s">
        <v>382</v>
      </c>
      <c r="F45" s="230">
        <v>121</v>
      </c>
      <c r="G45" s="236"/>
      <c r="H45" s="217">
        <v>718.77</v>
      </c>
      <c r="I45" s="217">
        <f t="shared" si="5"/>
        <v>55.84000000000003</v>
      </c>
      <c r="J45" s="217">
        <v>774.61</v>
      </c>
    </row>
    <row r="46" spans="1:10" s="199" customFormat="1" ht="51" customHeight="1">
      <c r="A46" s="213" t="s">
        <v>390</v>
      </c>
      <c r="B46" s="230" t="s">
        <v>80</v>
      </c>
      <c r="C46" s="230" t="s">
        <v>15</v>
      </c>
      <c r="D46" s="230" t="s">
        <v>19</v>
      </c>
      <c r="E46" s="230" t="s">
        <v>382</v>
      </c>
      <c r="F46" s="230">
        <v>129</v>
      </c>
      <c r="G46" s="236"/>
      <c r="H46" s="217">
        <v>207.08</v>
      </c>
      <c r="I46" s="217">
        <f t="shared" si="5"/>
        <v>5.75</v>
      </c>
      <c r="J46" s="217">
        <v>212.83</v>
      </c>
    </row>
    <row r="47" spans="1:10" s="199" customFormat="1" ht="40.5" customHeight="1">
      <c r="A47" s="228" t="s">
        <v>393</v>
      </c>
      <c r="B47" s="230" t="s">
        <v>80</v>
      </c>
      <c r="C47" s="230" t="s">
        <v>15</v>
      </c>
      <c r="D47" s="230" t="s">
        <v>19</v>
      </c>
      <c r="E47" s="230" t="s">
        <v>383</v>
      </c>
      <c r="F47" s="230" t="s">
        <v>43</v>
      </c>
      <c r="G47" s="236"/>
      <c r="H47" s="217">
        <f>H48+H49+H50+H51</f>
        <v>263.46</v>
      </c>
      <c r="I47" s="217">
        <f t="shared" si="5"/>
        <v>-63.55000000000001</v>
      </c>
      <c r="J47" s="217">
        <f>J48+J49+J50+J51</f>
        <v>199.90999999999997</v>
      </c>
    </row>
    <row r="48" spans="1:10" s="199" customFormat="1" ht="37.5" customHeight="1">
      <c r="A48" s="228" t="s">
        <v>276</v>
      </c>
      <c r="B48" s="230" t="s">
        <v>80</v>
      </c>
      <c r="C48" s="230" t="s">
        <v>15</v>
      </c>
      <c r="D48" s="230" t="s">
        <v>19</v>
      </c>
      <c r="E48" s="230" t="s">
        <v>383</v>
      </c>
      <c r="F48" s="230">
        <v>242</v>
      </c>
      <c r="G48" s="236"/>
      <c r="H48" s="217">
        <v>73.8</v>
      </c>
      <c r="I48" s="217">
        <f t="shared" si="5"/>
        <v>-28.799999999999997</v>
      </c>
      <c r="J48" s="217">
        <v>45</v>
      </c>
    </row>
    <row r="49" spans="1:10" s="199" customFormat="1" ht="42" customHeight="1">
      <c r="A49" s="228" t="s">
        <v>277</v>
      </c>
      <c r="B49" s="230" t="s">
        <v>80</v>
      </c>
      <c r="C49" s="230" t="s">
        <v>15</v>
      </c>
      <c r="D49" s="230" t="s">
        <v>19</v>
      </c>
      <c r="E49" s="230" t="s">
        <v>383</v>
      </c>
      <c r="F49" s="230">
        <v>244</v>
      </c>
      <c r="G49" s="236"/>
      <c r="H49" s="217">
        <v>102.73</v>
      </c>
      <c r="I49" s="217">
        <f t="shared" si="5"/>
        <v>3.9799999999999898</v>
      </c>
      <c r="J49" s="217">
        <v>106.71</v>
      </c>
    </row>
    <row r="50" spans="1:10" s="199" customFormat="1" ht="24" customHeight="1">
      <c r="A50" s="228" t="s">
        <v>278</v>
      </c>
      <c r="B50" s="230" t="s">
        <v>80</v>
      </c>
      <c r="C50" s="230" t="s">
        <v>15</v>
      </c>
      <c r="D50" s="230" t="s">
        <v>19</v>
      </c>
      <c r="E50" s="230" t="s">
        <v>383</v>
      </c>
      <c r="F50" s="230">
        <v>851</v>
      </c>
      <c r="G50" s="236"/>
      <c r="H50" s="217">
        <v>44.57</v>
      </c>
      <c r="I50" s="217">
        <f t="shared" si="5"/>
        <v>-11.009999999999998</v>
      </c>
      <c r="J50" s="217">
        <v>33.56</v>
      </c>
    </row>
    <row r="51" spans="1:10" s="199" customFormat="1" ht="24.75" customHeight="1">
      <c r="A51" s="228" t="s">
        <v>279</v>
      </c>
      <c r="B51" s="230" t="s">
        <v>80</v>
      </c>
      <c r="C51" s="230" t="s">
        <v>15</v>
      </c>
      <c r="D51" s="230" t="s">
        <v>19</v>
      </c>
      <c r="E51" s="230" t="s">
        <v>383</v>
      </c>
      <c r="F51" s="230">
        <v>852</v>
      </c>
      <c r="G51" s="236"/>
      <c r="H51" s="217">
        <v>42.36</v>
      </c>
      <c r="I51" s="217">
        <f t="shared" si="5"/>
        <v>-27.72</v>
      </c>
      <c r="J51" s="217">
        <v>14.64</v>
      </c>
    </row>
    <row r="52" spans="1:10" s="212" customFormat="1" ht="15.75" customHeight="1" hidden="1">
      <c r="A52" s="237" t="s">
        <v>271</v>
      </c>
      <c r="B52" s="222" t="s">
        <v>80</v>
      </c>
      <c r="C52" s="238" t="s">
        <v>15</v>
      </c>
      <c r="D52" s="238" t="s">
        <v>16</v>
      </c>
      <c r="E52" s="238" t="s">
        <v>42</v>
      </c>
      <c r="F52" s="232" t="s">
        <v>43</v>
      </c>
      <c r="G52" s="211">
        <f aca="true" t="shared" si="6" ref="G52:H54">G53</f>
        <v>0</v>
      </c>
      <c r="H52" s="211">
        <f t="shared" si="6"/>
        <v>15</v>
      </c>
      <c r="I52" s="211">
        <f t="shared" si="5"/>
        <v>-15</v>
      </c>
      <c r="J52" s="217">
        <f>J53</f>
        <v>0</v>
      </c>
    </row>
    <row r="53" spans="1:10" s="199" customFormat="1" ht="27" customHeight="1" hidden="1">
      <c r="A53" s="239" t="s">
        <v>272</v>
      </c>
      <c r="B53" s="225" t="s">
        <v>80</v>
      </c>
      <c r="C53" s="240" t="s">
        <v>15</v>
      </c>
      <c r="D53" s="240" t="s">
        <v>126</v>
      </c>
      <c r="E53" s="240" t="s">
        <v>281</v>
      </c>
      <c r="F53" s="231" t="s">
        <v>43</v>
      </c>
      <c r="G53" s="217">
        <f t="shared" si="6"/>
        <v>0</v>
      </c>
      <c r="H53" s="217">
        <f t="shared" si="6"/>
        <v>15</v>
      </c>
      <c r="I53" s="211">
        <f t="shared" si="5"/>
        <v>-15</v>
      </c>
      <c r="J53" s="217">
        <f>J54</f>
        <v>0</v>
      </c>
    </row>
    <row r="54" spans="1:10" s="199" customFormat="1" ht="23.25" customHeight="1" hidden="1">
      <c r="A54" s="241" t="s">
        <v>45</v>
      </c>
      <c r="B54" s="225" t="s">
        <v>80</v>
      </c>
      <c r="C54" s="240" t="s">
        <v>15</v>
      </c>
      <c r="D54" s="240" t="s">
        <v>126</v>
      </c>
      <c r="E54" s="240" t="s">
        <v>281</v>
      </c>
      <c r="F54" s="231" t="s">
        <v>43</v>
      </c>
      <c r="G54" s="217">
        <f t="shared" si="6"/>
        <v>0</v>
      </c>
      <c r="H54" s="217">
        <f t="shared" si="6"/>
        <v>15</v>
      </c>
      <c r="I54" s="211">
        <f t="shared" si="5"/>
        <v>-15</v>
      </c>
      <c r="J54" s="217">
        <f>J55</f>
        <v>0</v>
      </c>
    </row>
    <row r="55" spans="1:10" s="199" customFormat="1" ht="12.75" customHeight="1" hidden="1">
      <c r="A55" s="228" t="s">
        <v>218</v>
      </c>
      <c r="B55" s="225" t="s">
        <v>80</v>
      </c>
      <c r="C55" s="240" t="s">
        <v>15</v>
      </c>
      <c r="D55" s="240" t="s">
        <v>126</v>
      </c>
      <c r="E55" s="240" t="s">
        <v>281</v>
      </c>
      <c r="F55" s="231" t="s">
        <v>143</v>
      </c>
      <c r="G55" s="217">
        <v>0</v>
      </c>
      <c r="H55" s="217">
        <v>15</v>
      </c>
      <c r="I55" s="211">
        <f t="shared" si="5"/>
        <v>-15</v>
      </c>
      <c r="J55" s="217">
        <v>0</v>
      </c>
    </row>
    <row r="56" spans="1:10" s="199" customFormat="1" ht="12.75" customHeight="1" hidden="1">
      <c r="A56" s="233" t="s">
        <v>220</v>
      </c>
      <c r="B56" s="230" t="s">
        <v>80</v>
      </c>
      <c r="C56" s="231" t="s">
        <v>15</v>
      </c>
      <c r="D56" s="231" t="s">
        <v>126</v>
      </c>
      <c r="E56" s="231" t="s">
        <v>42</v>
      </c>
      <c r="F56" s="231" t="s">
        <v>43</v>
      </c>
      <c r="G56" s="211">
        <f aca="true" t="shared" si="7" ref="G56:I58">G57</f>
        <v>15</v>
      </c>
      <c r="H56" s="211">
        <f t="shared" si="7"/>
        <v>0</v>
      </c>
      <c r="I56" s="211">
        <f t="shared" si="7"/>
        <v>0</v>
      </c>
      <c r="J56" s="217">
        <f t="shared" si="2"/>
        <v>0</v>
      </c>
    </row>
    <row r="57" spans="1:10" s="199" customFormat="1" ht="12.75" customHeight="1" hidden="1">
      <c r="A57" s="228" t="s">
        <v>103</v>
      </c>
      <c r="B57" s="230" t="s">
        <v>80</v>
      </c>
      <c r="C57" s="231" t="s">
        <v>15</v>
      </c>
      <c r="D57" s="231" t="s">
        <v>126</v>
      </c>
      <c r="E57" s="231" t="s">
        <v>219</v>
      </c>
      <c r="F57" s="231" t="s">
        <v>43</v>
      </c>
      <c r="G57" s="217">
        <f t="shared" si="7"/>
        <v>15</v>
      </c>
      <c r="H57" s="217">
        <f t="shared" si="7"/>
        <v>0</v>
      </c>
      <c r="I57" s="217">
        <f t="shared" si="7"/>
        <v>0</v>
      </c>
      <c r="J57" s="217">
        <f t="shared" si="2"/>
        <v>0</v>
      </c>
    </row>
    <row r="58" spans="1:10" s="199" customFormat="1" ht="12.75" customHeight="1" hidden="1">
      <c r="A58" s="228" t="s">
        <v>45</v>
      </c>
      <c r="B58" s="230" t="s">
        <v>80</v>
      </c>
      <c r="C58" s="231" t="s">
        <v>15</v>
      </c>
      <c r="D58" s="231" t="s">
        <v>126</v>
      </c>
      <c r="E58" s="231" t="s">
        <v>102</v>
      </c>
      <c r="F58" s="231" t="s">
        <v>43</v>
      </c>
      <c r="G58" s="217">
        <f t="shared" si="7"/>
        <v>15</v>
      </c>
      <c r="H58" s="217">
        <f t="shared" si="7"/>
        <v>0</v>
      </c>
      <c r="I58" s="217">
        <f t="shared" si="7"/>
        <v>0</v>
      </c>
      <c r="J58" s="217">
        <f t="shared" si="2"/>
        <v>0</v>
      </c>
    </row>
    <row r="59" spans="1:10" s="199" customFormat="1" ht="13.5" customHeight="1" hidden="1">
      <c r="A59" s="228" t="s">
        <v>218</v>
      </c>
      <c r="B59" s="230" t="s">
        <v>80</v>
      </c>
      <c r="C59" s="231" t="s">
        <v>15</v>
      </c>
      <c r="D59" s="231" t="s">
        <v>126</v>
      </c>
      <c r="E59" s="231" t="s">
        <v>102</v>
      </c>
      <c r="F59" s="231" t="s">
        <v>143</v>
      </c>
      <c r="G59" s="217">
        <v>15</v>
      </c>
      <c r="H59" s="217">
        <v>0</v>
      </c>
      <c r="I59" s="217"/>
      <c r="J59" s="217">
        <f t="shared" si="2"/>
        <v>0</v>
      </c>
    </row>
    <row r="60" spans="1:10" s="199" customFormat="1" ht="13.5" customHeight="1">
      <c r="A60" s="237" t="s">
        <v>271</v>
      </c>
      <c r="B60" s="219" t="s">
        <v>80</v>
      </c>
      <c r="C60" s="232" t="s">
        <v>15</v>
      </c>
      <c r="D60" s="232" t="s">
        <v>126</v>
      </c>
      <c r="E60" s="232" t="s">
        <v>384</v>
      </c>
      <c r="F60" s="232" t="s">
        <v>43</v>
      </c>
      <c r="G60" s="211"/>
      <c r="H60" s="211">
        <f>H61</f>
        <v>10</v>
      </c>
      <c r="I60" s="211">
        <f>J60-H60</f>
        <v>0</v>
      </c>
      <c r="J60" s="211">
        <f>J61</f>
        <v>10</v>
      </c>
    </row>
    <row r="61" spans="1:10" s="199" customFormat="1" ht="24" customHeight="1">
      <c r="A61" s="239" t="s">
        <v>272</v>
      </c>
      <c r="B61" s="230" t="s">
        <v>80</v>
      </c>
      <c r="C61" s="231" t="s">
        <v>15</v>
      </c>
      <c r="D61" s="231" t="s">
        <v>126</v>
      </c>
      <c r="E61" s="231" t="s">
        <v>387</v>
      </c>
      <c r="F61" s="231" t="s">
        <v>43</v>
      </c>
      <c r="G61" s="217"/>
      <c r="H61" s="217">
        <f>H62</f>
        <v>10</v>
      </c>
      <c r="I61" s="217">
        <f>J61-H61</f>
        <v>0</v>
      </c>
      <c r="J61" s="217">
        <f>J62</f>
        <v>10</v>
      </c>
    </row>
    <row r="62" spans="1:10" s="199" customFormat="1" ht="27" customHeight="1">
      <c r="A62" s="241" t="s">
        <v>45</v>
      </c>
      <c r="B62" s="230" t="s">
        <v>80</v>
      </c>
      <c r="C62" s="231" t="s">
        <v>15</v>
      </c>
      <c r="D62" s="231" t="s">
        <v>126</v>
      </c>
      <c r="E62" s="231" t="s">
        <v>387</v>
      </c>
      <c r="F62" s="231" t="s">
        <v>143</v>
      </c>
      <c r="G62" s="217"/>
      <c r="H62" s="217">
        <v>10</v>
      </c>
      <c r="I62" s="217">
        <f>J62-H62</f>
        <v>0</v>
      </c>
      <c r="J62" s="217">
        <v>10</v>
      </c>
    </row>
    <row r="63" spans="1:10" s="199" customFormat="1" ht="13.5" customHeight="1" hidden="1">
      <c r="A63" s="228" t="s">
        <v>218</v>
      </c>
      <c r="B63" s="230"/>
      <c r="C63" s="231"/>
      <c r="D63" s="231"/>
      <c r="E63" s="231"/>
      <c r="F63" s="231"/>
      <c r="G63" s="217"/>
      <c r="H63" s="217"/>
      <c r="I63" s="217"/>
      <c r="J63" s="217"/>
    </row>
    <row r="64" spans="1:10" s="212" customFormat="1" ht="13.5" customHeight="1" hidden="1">
      <c r="A64" s="237" t="s">
        <v>271</v>
      </c>
      <c r="B64" s="219" t="s">
        <v>80</v>
      </c>
      <c r="C64" s="232" t="s">
        <v>17</v>
      </c>
      <c r="D64" s="232" t="s">
        <v>16</v>
      </c>
      <c r="E64" s="232" t="s">
        <v>316</v>
      </c>
      <c r="F64" s="232" t="s">
        <v>43</v>
      </c>
      <c r="G64" s="211">
        <f>G65</f>
        <v>0</v>
      </c>
      <c r="H64" s="211">
        <f>H65</f>
        <v>60.6</v>
      </c>
      <c r="I64" s="211">
        <f aca="true" t="shared" si="8" ref="I64:I75">J64-H64</f>
        <v>-60.6</v>
      </c>
      <c r="J64" s="217">
        <f>J65</f>
        <v>0</v>
      </c>
    </row>
    <row r="65" spans="1:10" s="199" customFormat="1" ht="24.75" customHeight="1" hidden="1">
      <c r="A65" s="242" t="s">
        <v>57</v>
      </c>
      <c r="B65" s="230" t="s">
        <v>80</v>
      </c>
      <c r="C65" s="231" t="s">
        <v>17</v>
      </c>
      <c r="D65" s="231" t="s">
        <v>18</v>
      </c>
      <c r="E65" s="231" t="s">
        <v>259</v>
      </c>
      <c r="F65" s="231" t="s">
        <v>43</v>
      </c>
      <c r="G65" s="217">
        <f>G66</f>
        <v>0</v>
      </c>
      <c r="H65" s="217">
        <f>H66</f>
        <v>60.6</v>
      </c>
      <c r="I65" s="211">
        <f t="shared" si="8"/>
        <v>-60.6</v>
      </c>
      <c r="J65" s="217">
        <f>J66</f>
        <v>0</v>
      </c>
    </row>
    <row r="66" spans="1:10" s="199" customFormat="1" ht="36" customHeight="1" hidden="1">
      <c r="A66" s="241" t="s">
        <v>61</v>
      </c>
      <c r="B66" s="230" t="s">
        <v>80</v>
      </c>
      <c r="C66" s="231" t="s">
        <v>17</v>
      </c>
      <c r="D66" s="231" t="s">
        <v>18</v>
      </c>
      <c r="E66" s="231" t="s">
        <v>315</v>
      </c>
      <c r="F66" s="231" t="s">
        <v>43</v>
      </c>
      <c r="G66" s="217">
        <f>G67+G68</f>
        <v>0</v>
      </c>
      <c r="H66" s="217">
        <f>H67+H68</f>
        <v>60.6</v>
      </c>
      <c r="I66" s="211">
        <f t="shared" si="8"/>
        <v>-60.6</v>
      </c>
      <c r="J66" s="217">
        <f>J67+J68</f>
        <v>0</v>
      </c>
    </row>
    <row r="67" spans="1:10" s="199" customFormat="1" ht="35.25" customHeight="1" hidden="1">
      <c r="A67" s="213" t="s">
        <v>212</v>
      </c>
      <c r="B67" s="230" t="s">
        <v>80</v>
      </c>
      <c r="C67" s="231" t="s">
        <v>17</v>
      </c>
      <c r="D67" s="231" t="s">
        <v>18</v>
      </c>
      <c r="E67" s="231" t="s">
        <v>315</v>
      </c>
      <c r="F67" s="231" t="s">
        <v>132</v>
      </c>
      <c r="G67" s="217">
        <v>0</v>
      </c>
      <c r="H67" s="217">
        <v>58.2</v>
      </c>
      <c r="I67" s="211">
        <f t="shared" si="8"/>
        <v>-58.2</v>
      </c>
      <c r="J67" s="217">
        <v>0</v>
      </c>
    </row>
    <row r="68" spans="1:10" s="199" customFormat="1" ht="24.75" customHeight="1" hidden="1">
      <c r="A68" s="228" t="s">
        <v>277</v>
      </c>
      <c r="B68" s="230" t="s">
        <v>80</v>
      </c>
      <c r="C68" s="231" t="s">
        <v>17</v>
      </c>
      <c r="D68" s="231" t="s">
        <v>18</v>
      </c>
      <c r="E68" s="231" t="s">
        <v>315</v>
      </c>
      <c r="F68" s="231" t="s">
        <v>133</v>
      </c>
      <c r="G68" s="217">
        <v>0</v>
      </c>
      <c r="H68" s="217">
        <v>2.4</v>
      </c>
      <c r="I68" s="211">
        <f t="shared" si="8"/>
        <v>-2.4</v>
      </c>
      <c r="J68" s="217">
        <v>0</v>
      </c>
    </row>
    <row r="69" spans="1:10" s="199" customFormat="1" ht="14.25" customHeight="1">
      <c r="A69" s="198" t="s">
        <v>57</v>
      </c>
      <c r="B69" s="230" t="s">
        <v>80</v>
      </c>
      <c r="C69" s="219" t="s">
        <v>17</v>
      </c>
      <c r="D69" s="219" t="s">
        <v>18</v>
      </c>
      <c r="E69" s="219" t="s">
        <v>394</v>
      </c>
      <c r="F69" s="232" t="s">
        <v>43</v>
      </c>
      <c r="G69" s="211"/>
      <c r="H69" s="211">
        <f>H70</f>
        <v>60.9</v>
      </c>
      <c r="I69" s="211">
        <f t="shared" si="8"/>
        <v>2.8000000000000043</v>
      </c>
      <c r="J69" s="211">
        <f>J72</f>
        <v>63.7</v>
      </c>
    </row>
    <row r="70" spans="1:10" s="199" customFormat="1" ht="40.5" customHeight="1">
      <c r="A70" s="198" t="s">
        <v>410</v>
      </c>
      <c r="B70" s="225" t="s">
        <v>80</v>
      </c>
      <c r="C70" s="231" t="s">
        <v>17</v>
      </c>
      <c r="D70" s="231" t="s">
        <v>18</v>
      </c>
      <c r="E70" s="243" t="s">
        <v>344</v>
      </c>
      <c r="F70" s="232" t="s">
        <v>43</v>
      </c>
      <c r="G70" s="211"/>
      <c r="H70" s="217">
        <f>H71</f>
        <v>60.9</v>
      </c>
      <c r="I70" s="211"/>
      <c r="J70" s="211"/>
    </row>
    <row r="71" spans="1:10" s="199" customFormat="1" ht="38.25" customHeight="1">
      <c r="A71" s="244" t="s">
        <v>408</v>
      </c>
      <c r="B71" s="225" t="s">
        <v>80</v>
      </c>
      <c r="C71" s="231" t="s">
        <v>17</v>
      </c>
      <c r="D71" s="231" t="s">
        <v>18</v>
      </c>
      <c r="E71" s="243" t="s">
        <v>346</v>
      </c>
      <c r="F71" s="231" t="s">
        <v>43</v>
      </c>
      <c r="G71" s="211"/>
      <c r="H71" s="217">
        <f>H72</f>
        <v>60.9</v>
      </c>
      <c r="I71" s="211"/>
      <c r="J71" s="211"/>
    </row>
    <row r="72" spans="1:10" s="199" customFormat="1" ht="38.25" customHeight="1">
      <c r="A72" s="235" t="s">
        <v>61</v>
      </c>
      <c r="B72" s="230" t="s">
        <v>80</v>
      </c>
      <c r="C72" s="230" t="s">
        <v>17</v>
      </c>
      <c r="D72" s="230" t="s">
        <v>18</v>
      </c>
      <c r="E72" s="230" t="s">
        <v>395</v>
      </c>
      <c r="F72" s="231" t="s">
        <v>43</v>
      </c>
      <c r="G72" s="217"/>
      <c r="H72" s="217">
        <f>H73+H74+H75</f>
        <v>60.9</v>
      </c>
      <c r="I72" s="217">
        <f t="shared" si="8"/>
        <v>2.8000000000000043</v>
      </c>
      <c r="J72" s="217">
        <f>J73+J74+J75</f>
        <v>63.7</v>
      </c>
    </row>
    <row r="73" spans="1:10" s="199" customFormat="1" ht="25.5" customHeight="1">
      <c r="A73" s="235" t="s">
        <v>392</v>
      </c>
      <c r="B73" s="230" t="s">
        <v>80</v>
      </c>
      <c r="C73" s="230" t="s">
        <v>17</v>
      </c>
      <c r="D73" s="230" t="s">
        <v>18</v>
      </c>
      <c r="E73" s="230" t="s">
        <v>395</v>
      </c>
      <c r="F73" s="231" t="s">
        <v>132</v>
      </c>
      <c r="G73" s="217"/>
      <c r="H73" s="217">
        <v>45.48</v>
      </c>
      <c r="I73" s="217">
        <f t="shared" si="8"/>
        <v>2.4000000000000057</v>
      </c>
      <c r="J73" s="217">
        <v>47.88</v>
      </c>
    </row>
    <row r="74" spans="1:10" s="199" customFormat="1" ht="24.75" customHeight="1">
      <c r="A74" s="213" t="s">
        <v>390</v>
      </c>
      <c r="B74" s="230" t="s">
        <v>80</v>
      </c>
      <c r="C74" s="230" t="s">
        <v>17</v>
      </c>
      <c r="D74" s="230" t="s">
        <v>18</v>
      </c>
      <c r="E74" s="230" t="s">
        <v>395</v>
      </c>
      <c r="F74" s="231" t="s">
        <v>388</v>
      </c>
      <c r="G74" s="217"/>
      <c r="H74" s="217">
        <v>13.74</v>
      </c>
      <c r="I74" s="217">
        <f t="shared" si="8"/>
        <v>0.7200000000000006</v>
      </c>
      <c r="J74" s="217">
        <v>14.46</v>
      </c>
    </row>
    <row r="75" spans="1:10" s="199" customFormat="1" ht="41.25" customHeight="1">
      <c r="A75" s="228" t="s">
        <v>277</v>
      </c>
      <c r="B75" s="230" t="s">
        <v>80</v>
      </c>
      <c r="C75" s="230" t="s">
        <v>17</v>
      </c>
      <c r="D75" s="230" t="s">
        <v>18</v>
      </c>
      <c r="E75" s="230" t="s">
        <v>395</v>
      </c>
      <c r="F75" s="231" t="s">
        <v>133</v>
      </c>
      <c r="G75" s="217"/>
      <c r="H75" s="217">
        <v>1.68</v>
      </c>
      <c r="I75" s="217">
        <f t="shared" si="8"/>
        <v>-0.31999999999999984</v>
      </c>
      <c r="J75" s="217">
        <v>1.36</v>
      </c>
    </row>
    <row r="76" spans="1:10" s="199" customFormat="1" ht="12.75" customHeight="1" hidden="1">
      <c r="A76" s="229" t="s">
        <v>221</v>
      </c>
      <c r="B76" s="219" t="s">
        <v>80</v>
      </c>
      <c r="C76" s="232" t="s">
        <v>17</v>
      </c>
      <c r="D76" s="232" t="s">
        <v>16</v>
      </c>
      <c r="E76" s="232" t="s">
        <v>42</v>
      </c>
      <c r="F76" s="232" t="s">
        <v>43</v>
      </c>
      <c r="G76" s="211">
        <f aca="true" t="shared" si="9" ref="G76:I77">G77</f>
        <v>54.400000000000006</v>
      </c>
      <c r="H76" s="211">
        <f t="shared" si="9"/>
        <v>0</v>
      </c>
      <c r="I76" s="211">
        <f t="shared" si="9"/>
        <v>0</v>
      </c>
      <c r="J76" s="217">
        <f t="shared" si="2"/>
        <v>0</v>
      </c>
    </row>
    <row r="77" spans="1:10" s="199" customFormat="1" ht="17.25" customHeight="1" hidden="1">
      <c r="A77" s="245" t="s">
        <v>57</v>
      </c>
      <c r="B77" s="230" t="s">
        <v>80</v>
      </c>
      <c r="C77" s="231" t="s">
        <v>17</v>
      </c>
      <c r="D77" s="231" t="s">
        <v>18</v>
      </c>
      <c r="E77" s="231" t="s">
        <v>317</v>
      </c>
      <c r="F77" s="231" t="s">
        <v>43</v>
      </c>
      <c r="G77" s="217">
        <f t="shared" si="9"/>
        <v>54.400000000000006</v>
      </c>
      <c r="H77" s="217">
        <f t="shared" si="9"/>
        <v>0</v>
      </c>
      <c r="I77" s="217">
        <f t="shared" si="9"/>
        <v>0</v>
      </c>
      <c r="J77" s="217">
        <f t="shared" si="2"/>
        <v>0</v>
      </c>
    </row>
    <row r="78" spans="1:10" s="199" customFormat="1" ht="39.75" customHeight="1" hidden="1">
      <c r="A78" s="246" t="s">
        <v>61</v>
      </c>
      <c r="B78" s="230" t="s">
        <v>80</v>
      </c>
      <c r="C78" s="231" t="s">
        <v>17</v>
      </c>
      <c r="D78" s="231" t="s">
        <v>18</v>
      </c>
      <c r="E78" s="231" t="s">
        <v>318</v>
      </c>
      <c r="F78" s="231" t="s">
        <v>43</v>
      </c>
      <c r="G78" s="217">
        <f>G82+G83</f>
        <v>54.400000000000006</v>
      </c>
      <c r="H78" s="217">
        <f>H82+H83</f>
        <v>0</v>
      </c>
      <c r="I78" s="217">
        <f>I82+I83</f>
        <v>0</v>
      </c>
      <c r="J78" s="217">
        <f t="shared" si="2"/>
        <v>0</v>
      </c>
    </row>
    <row r="79" spans="1:10" s="199" customFormat="1" ht="25.5" customHeight="1" hidden="1">
      <c r="A79" s="233" t="s">
        <v>70</v>
      </c>
      <c r="B79" s="230" t="s">
        <v>80</v>
      </c>
      <c r="C79" s="231" t="s">
        <v>19</v>
      </c>
      <c r="D79" s="231" t="s">
        <v>56</v>
      </c>
      <c r="E79" s="231" t="s">
        <v>42</v>
      </c>
      <c r="F79" s="231" t="s">
        <v>43</v>
      </c>
      <c r="G79" s="211">
        <f aca="true" t="shared" si="10" ref="G79:I80">G80</f>
        <v>0</v>
      </c>
      <c r="H79" s="211">
        <f t="shared" si="10"/>
        <v>0</v>
      </c>
      <c r="I79" s="211">
        <f t="shared" si="10"/>
        <v>0</v>
      </c>
      <c r="J79" s="217">
        <f t="shared" si="2"/>
        <v>0</v>
      </c>
    </row>
    <row r="80" spans="1:10" s="199" customFormat="1" ht="25.5" customHeight="1" hidden="1">
      <c r="A80" s="228" t="s">
        <v>113</v>
      </c>
      <c r="B80" s="230" t="s">
        <v>80</v>
      </c>
      <c r="C80" s="231" t="s">
        <v>19</v>
      </c>
      <c r="D80" s="231" t="s">
        <v>56</v>
      </c>
      <c r="E80" s="231" t="s">
        <v>101</v>
      </c>
      <c r="F80" s="231" t="s">
        <v>43</v>
      </c>
      <c r="G80" s="217">
        <f t="shared" si="10"/>
        <v>0</v>
      </c>
      <c r="H80" s="217">
        <f t="shared" si="10"/>
        <v>0</v>
      </c>
      <c r="I80" s="217">
        <f t="shared" si="10"/>
        <v>0</v>
      </c>
      <c r="J80" s="217">
        <f t="shared" si="2"/>
        <v>0</v>
      </c>
    </row>
    <row r="81" spans="1:10" s="199" customFormat="1" ht="25.5" customHeight="1" hidden="1">
      <c r="A81" s="228" t="s">
        <v>112</v>
      </c>
      <c r="B81" s="230" t="s">
        <v>80</v>
      </c>
      <c r="C81" s="231" t="s">
        <v>19</v>
      </c>
      <c r="D81" s="231" t="s">
        <v>56</v>
      </c>
      <c r="E81" s="231" t="s">
        <v>101</v>
      </c>
      <c r="F81" s="231" t="s">
        <v>59</v>
      </c>
      <c r="G81" s="217">
        <v>0</v>
      </c>
      <c r="H81" s="217">
        <v>0</v>
      </c>
      <c r="I81" s="217">
        <v>0</v>
      </c>
      <c r="J81" s="217">
        <f t="shared" si="2"/>
        <v>0</v>
      </c>
    </row>
    <row r="82" spans="1:10" s="199" customFormat="1" ht="12.75" customHeight="1" hidden="1">
      <c r="A82" s="228" t="s">
        <v>212</v>
      </c>
      <c r="B82" s="230" t="s">
        <v>80</v>
      </c>
      <c r="C82" s="231" t="s">
        <v>17</v>
      </c>
      <c r="D82" s="231" t="s">
        <v>18</v>
      </c>
      <c r="E82" s="231" t="s">
        <v>318</v>
      </c>
      <c r="F82" s="231" t="s">
        <v>132</v>
      </c>
      <c r="G82" s="217">
        <v>52.2</v>
      </c>
      <c r="H82" s="217">
        <v>0</v>
      </c>
      <c r="I82" s="217"/>
      <c r="J82" s="217">
        <f t="shared" si="2"/>
        <v>0</v>
      </c>
    </row>
    <row r="83" spans="1:10" s="199" customFormat="1" ht="12.75" customHeight="1" hidden="1">
      <c r="A83" s="228" t="s">
        <v>213</v>
      </c>
      <c r="B83" s="230" t="s">
        <v>80</v>
      </c>
      <c r="C83" s="231" t="s">
        <v>17</v>
      </c>
      <c r="D83" s="231" t="s">
        <v>18</v>
      </c>
      <c r="E83" s="231" t="s">
        <v>318</v>
      </c>
      <c r="F83" s="231" t="s">
        <v>133</v>
      </c>
      <c r="G83" s="217">
        <v>2.2</v>
      </c>
      <c r="H83" s="217">
        <v>0</v>
      </c>
      <c r="I83" s="217"/>
      <c r="J83" s="217">
        <f t="shared" si="2"/>
        <v>0</v>
      </c>
    </row>
    <row r="84" spans="1:10" s="199" customFormat="1" ht="12.75" customHeight="1" hidden="1">
      <c r="A84" s="233" t="s">
        <v>226</v>
      </c>
      <c r="B84" s="219" t="s">
        <v>80</v>
      </c>
      <c r="C84" s="232" t="s">
        <v>19</v>
      </c>
      <c r="D84" s="232" t="s">
        <v>16</v>
      </c>
      <c r="E84" s="232" t="s">
        <v>42</v>
      </c>
      <c r="F84" s="232" t="s">
        <v>43</v>
      </c>
      <c r="G84" s="211">
        <f aca="true" t="shared" si="11" ref="G84:I87">G85</f>
        <v>477.8</v>
      </c>
      <c r="H84" s="211">
        <f t="shared" si="11"/>
        <v>0</v>
      </c>
      <c r="I84" s="211">
        <f t="shared" si="11"/>
        <v>0</v>
      </c>
      <c r="J84" s="217">
        <f t="shared" si="2"/>
        <v>0</v>
      </c>
    </row>
    <row r="85" spans="1:10" s="199" customFormat="1" ht="12.75" customHeight="1" hidden="1">
      <c r="A85" s="228" t="s">
        <v>198</v>
      </c>
      <c r="B85" s="230" t="s">
        <v>80</v>
      </c>
      <c r="C85" s="231" t="s">
        <v>19</v>
      </c>
      <c r="D85" s="231" t="s">
        <v>197</v>
      </c>
      <c r="E85" s="231" t="s">
        <v>42</v>
      </c>
      <c r="F85" s="231" t="s">
        <v>43</v>
      </c>
      <c r="G85" s="217">
        <f t="shared" si="11"/>
        <v>477.8</v>
      </c>
      <c r="H85" s="217">
        <f t="shared" si="11"/>
        <v>0</v>
      </c>
      <c r="I85" s="217">
        <f t="shared" si="11"/>
        <v>0</v>
      </c>
      <c r="J85" s="217">
        <f t="shared" si="2"/>
        <v>0</v>
      </c>
    </row>
    <row r="86" spans="1:10" s="199" customFormat="1" ht="12.75" customHeight="1" hidden="1">
      <c r="A86" s="228" t="s">
        <v>225</v>
      </c>
      <c r="B86" s="230" t="s">
        <v>80</v>
      </c>
      <c r="C86" s="231" t="s">
        <v>19</v>
      </c>
      <c r="D86" s="231" t="s">
        <v>197</v>
      </c>
      <c r="E86" s="231" t="s">
        <v>224</v>
      </c>
      <c r="F86" s="231" t="s">
        <v>43</v>
      </c>
      <c r="G86" s="217">
        <f t="shared" si="11"/>
        <v>477.8</v>
      </c>
      <c r="H86" s="217">
        <f t="shared" si="11"/>
        <v>0</v>
      </c>
      <c r="I86" s="217">
        <f t="shared" si="11"/>
        <v>0</v>
      </c>
      <c r="J86" s="217">
        <f t="shared" si="2"/>
        <v>0</v>
      </c>
    </row>
    <row r="87" spans="1:10" s="199" customFormat="1" ht="12.75" customHeight="1" hidden="1">
      <c r="A87" s="228" t="s">
        <v>223</v>
      </c>
      <c r="B87" s="230" t="s">
        <v>80</v>
      </c>
      <c r="C87" s="231" t="s">
        <v>19</v>
      </c>
      <c r="D87" s="231" t="s">
        <v>197</v>
      </c>
      <c r="E87" s="231" t="s">
        <v>222</v>
      </c>
      <c r="F87" s="231" t="s">
        <v>43</v>
      </c>
      <c r="G87" s="217">
        <f t="shared" si="11"/>
        <v>477.8</v>
      </c>
      <c r="H87" s="217">
        <f t="shared" si="11"/>
        <v>0</v>
      </c>
      <c r="I87" s="217">
        <f t="shared" si="11"/>
        <v>0</v>
      </c>
      <c r="J87" s="217">
        <f t="shared" si="2"/>
        <v>0</v>
      </c>
    </row>
    <row r="88" spans="1:10" s="199" customFormat="1" ht="48.75" customHeight="1" hidden="1">
      <c r="A88" s="228" t="s">
        <v>213</v>
      </c>
      <c r="B88" s="230" t="s">
        <v>80</v>
      </c>
      <c r="C88" s="231" t="s">
        <v>19</v>
      </c>
      <c r="D88" s="231" t="s">
        <v>197</v>
      </c>
      <c r="E88" s="231" t="s">
        <v>222</v>
      </c>
      <c r="F88" s="231" t="s">
        <v>133</v>
      </c>
      <c r="G88" s="217">
        <v>477.8</v>
      </c>
      <c r="H88" s="217">
        <v>0</v>
      </c>
      <c r="I88" s="217"/>
      <c r="J88" s="217">
        <f t="shared" si="2"/>
        <v>0</v>
      </c>
    </row>
    <row r="89" spans="1:10" s="199" customFormat="1" ht="12.75" customHeight="1" hidden="1">
      <c r="A89" s="233" t="s">
        <v>46</v>
      </c>
      <c r="B89" s="230" t="s">
        <v>80</v>
      </c>
      <c r="C89" s="231" t="s">
        <v>20</v>
      </c>
      <c r="D89" s="231" t="s">
        <v>20</v>
      </c>
      <c r="E89" s="231" t="s">
        <v>42</v>
      </c>
      <c r="F89" s="231" t="s">
        <v>43</v>
      </c>
      <c r="G89" s="211">
        <f>G90</f>
        <v>93.03999999999999</v>
      </c>
      <c r="H89" s="211">
        <f>H91+H92</f>
        <v>83.64</v>
      </c>
      <c r="I89" s="211">
        <f>I91+I92</f>
        <v>83.64</v>
      </c>
      <c r="J89" s="217">
        <f t="shared" si="2"/>
        <v>167.28</v>
      </c>
    </row>
    <row r="90" spans="1:10" s="199" customFormat="1" ht="25.5" customHeight="1" hidden="1">
      <c r="A90" s="228" t="s">
        <v>47</v>
      </c>
      <c r="B90" s="230" t="s">
        <v>80</v>
      </c>
      <c r="C90" s="231" t="s">
        <v>20</v>
      </c>
      <c r="D90" s="231" t="s">
        <v>20</v>
      </c>
      <c r="E90" s="231" t="s">
        <v>90</v>
      </c>
      <c r="F90" s="231" t="s">
        <v>43</v>
      </c>
      <c r="G90" s="217">
        <f>G91+G92</f>
        <v>93.03999999999999</v>
      </c>
      <c r="H90" s="217">
        <f>H91+H92</f>
        <v>83.64</v>
      </c>
      <c r="I90" s="217">
        <f>I91+I92</f>
        <v>83.64</v>
      </c>
      <c r="J90" s="217">
        <f t="shared" si="2"/>
        <v>167.28</v>
      </c>
    </row>
    <row r="91" spans="1:10" s="199" customFormat="1" ht="12.75" customHeight="1" hidden="1">
      <c r="A91" s="228" t="s">
        <v>134</v>
      </c>
      <c r="B91" s="230" t="s">
        <v>80</v>
      </c>
      <c r="C91" s="231" t="s">
        <v>20</v>
      </c>
      <c r="D91" s="231" t="s">
        <v>20</v>
      </c>
      <c r="E91" s="231" t="s">
        <v>90</v>
      </c>
      <c r="F91" s="231" t="s">
        <v>132</v>
      </c>
      <c r="G91" s="217">
        <v>78.97</v>
      </c>
      <c r="H91" s="217">
        <v>81.14</v>
      </c>
      <c r="I91" s="217">
        <v>81.14</v>
      </c>
      <c r="J91" s="217">
        <f t="shared" si="2"/>
        <v>162.28</v>
      </c>
    </row>
    <row r="92" spans="1:10" s="199" customFormat="1" ht="25.5" customHeight="1" hidden="1">
      <c r="A92" s="228" t="s">
        <v>135</v>
      </c>
      <c r="B92" s="230" t="s">
        <v>80</v>
      </c>
      <c r="C92" s="231" t="s">
        <v>20</v>
      </c>
      <c r="D92" s="231" t="s">
        <v>20</v>
      </c>
      <c r="E92" s="231" t="s">
        <v>90</v>
      </c>
      <c r="F92" s="231" t="s">
        <v>133</v>
      </c>
      <c r="G92" s="217">
        <v>14.07</v>
      </c>
      <c r="H92" s="217">
        <v>2.5</v>
      </c>
      <c r="I92" s="217">
        <v>2.5</v>
      </c>
      <c r="J92" s="217">
        <f t="shared" si="2"/>
        <v>5</v>
      </c>
    </row>
    <row r="93" spans="1:11" s="199" customFormat="1" ht="12.75" customHeight="1" hidden="1">
      <c r="A93" s="247" t="s">
        <v>63</v>
      </c>
      <c r="B93" s="219" t="s">
        <v>80</v>
      </c>
      <c r="C93" s="219" t="s">
        <v>23</v>
      </c>
      <c r="D93" s="219" t="s">
        <v>16</v>
      </c>
      <c r="E93" s="219" t="s">
        <v>42</v>
      </c>
      <c r="F93" s="219" t="s">
        <v>43</v>
      </c>
      <c r="G93" s="211">
        <f>G94+G111+G103</f>
        <v>524.72</v>
      </c>
      <c r="H93" s="211">
        <f>H94+H111+H103</f>
        <v>946.44</v>
      </c>
      <c r="I93" s="211">
        <f>I94+I111+I103</f>
        <v>-946.44</v>
      </c>
      <c r="J93" s="217">
        <f aca="true" t="shared" si="12" ref="J93:J173">H93+I93</f>
        <v>0</v>
      </c>
      <c r="K93" s="200"/>
    </row>
    <row r="94" spans="1:11" s="199" customFormat="1" ht="12.75" customHeight="1" hidden="1">
      <c r="A94" s="248" t="s">
        <v>231</v>
      </c>
      <c r="B94" s="230" t="s">
        <v>80</v>
      </c>
      <c r="C94" s="230" t="s">
        <v>23</v>
      </c>
      <c r="D94" s="230" t="s">
        <v>17</v>
      </c>
      <c r="E94" s="230" t="s">
        <v>42</v>
      </c>
      <c r="F94" s="230" t="s">
        <v>43</v>
      </c>
      <c r="G94" s="217">
        <f aca="true" t="shared" si="13" ref="G94:I95">G95</f>
        <v>424.6</v>
      </c>
      <c r="H94" s="217">
        <f t="shared" si="13"/>
        <v>0</v>
      </c>
      <c r="I94" s="217">
        <f t="shared" si="13"/>
        <v>0</v>
      </c>
      <c r="J94" s="217">
        <f t="shared" si="12"/>
        <v>0</v>
      </c>
      <c r="K94" s="200"/>
    </row>
    <row r="95" spans="1:11" s="199" customFormat="1" ht="13.5" customHeight="1" hidden="1">
      <c r="A95" s="248" t="s">
        <v>229</v>
      </c>
      <c r="B95" s="230" t="s">
        <v>80</v>
      </c>
      <c r="C95" s="230" t="s">
        <v>23</v>
      </c>
      <c r="D95" s="230" t="s">
        <v>17</v>
      </c>
      <c r="E95" s="230" t="s">
        <v>230</v>
      </c>
      <c r="F95" s="230" t="s">
        <v>43</v>
      </c>
      <c r="G95" s="217">
        <f t="shared" si="13"/>
        <v>424.6</v>
      </c>
      <c r="H95" s="217">
        <f t="shared" si="13"/>
        <v>0</v>
      </c>
      <c r="I95" s="217">
        <f t="shared" si="13"/>
        <v>0</v>
      </c>
      <c r="J95" s="217">
        <f t="shared" si="12"/>
        <v>0</v>
      </c>
      <c r="K95" s="200"/>
    </row>
    <row r="96" spans="1:11" s="199" customFormat="1" ht="26.25" customHeight="1" hidden="1">
      <c r="A96" s="248" t="s">
        <v>228</v>
      </c>
      <c r="B96" s="230" t="s">
        <v>80</v>
      </c>
      <c r="C96" s="230" t="s">
        <v>23</v>
      </c>
      <c r="D96" s="230" t="s">
        <v>17</v>
      </c>
      <c r="E96" s="230" t="s">
        <v>91</v>
      </c>
      <c r="F96" s="230" t="s">
        <v>43</v>
      </c>
      <c r="G96" s="217">
        <f>G97+G98</f>
        <v>424.6</v>
      </c>
      <c r="H96" s="217">
        <f>H97+H98</f>
        <v>0</v>
      </c>
      <c r="I96" s="217">
        <f>I97+I98</f>
        <v>0</v>
      </c>
      <c r="J96" s="217">
        <f t="shared" si="12"/>
        <v>0</v>
      </c>
      <c r="K96" s="200"/>
    </row>
    <row r="97" spans="1:11" s="199" customFormat="1" ht="38.25" customHeight="1" hidden="1">
      <c r="A97" s="228" t="s">
        <v>212</v>
      </c>
      <c r="B97" s="230" t="s">
        <v>80</v>
      </c>
      <c r="C97" s="230" t="s">
        <v>23</v>
      </c>
      <c r="D97" s="230" t="s">
        <v>17</v>
      </c>
      <c r="E97" s="230" t="s">
        <v>91</v>
      </c>
      <c r="F97" s="230" t="s">
        <v>132</v>
      </c>
      <c r="G97" s="217">
        <v>252.14</v>
      </c>
      <c r="H97" s="217">
        <v>0</v>
      </c>
      <c r="I97" s="217"/>
      <c r="J97" s="217">
        <f t="shared" si="12"/>
        <v>0</v>
      </c>
      <c r="K97" s="200"/>
    </row>
    <row r="98" spans="1:11" s="199" customFormat="1" ht="36" customHeight="1" hidden="1">
      <c r="A98" s="228" t="s">
        <v>213</v>
      </c>
      <c r="B98" s="230" t="s">
        <v>80</v>
      </c>
      <c r="C98" s="230" t="s">
        <v>23</v>
      </c>
      <c r="D98" s="230" t="s">
        <v>17</v>
      </c>
      <c r="E98" s="230" t="s">
        <v>91</v>
      </c>
      <c r="F98" s="230" t="s">
        <v>133</v>
      </c>
      <c r="G98" s="217">
        <v>172.46</v>
      </c>
      <c r="H98" s="217">
        <v>0</v>
      </c>
      <c r="I98" s="217"/>
      <c r="J98" s="217">
        <f t="shared" si="12"/>
        <v>0</v>
      </c>
      <c r="K98" s="200"/>
    </row>
    <row r="99" spans="1:11" s="199" customFormat="1" ht="25.5" customHeight="1" hidden="1">
      <c r="A99" s="228" t="s">
        <v>181</v>
      </c>
      <c r="B99" s="230" t="s">
        <v>80</v>
      </c>
      <c r="C99" s="230" t="s">
        <v>23</v>
      </c>
      <c r="D99" s="230" t="s">
        <v>17</v>
      </c>
      <c r="E99" s="230" t="s">
        <v>179</v>
      </c>
      <c r="F99" s="230" t="s">
        <v>43</v>
      </c>
      <c r="G99" s="217"/>
      <c r="H99" s="217">
        <f>H100</f>
        <v>30</v>
      </c>
      <c r="I99" s="217">
        <f>I100</f>
        <v>31</v>
      </c>
      <c r="J99" s="217">
        <f t="shared" si="12"/>
        <v>61</v>
      </c>
      <c r="K99" s="200"/>
    </row>
    <row r="100" spans="1:11" s="199" customFormat="1" ht="25.5" customHeight="1" hidden="1">
      <c r="A100" s="228" t="s">
        <v>182</v>
      </c>
      <c r="B100" s="230" t="s">
        <v>180</v>
      </c>
      <c r="C100" s="230" t="s">
        <v>23</v>
      </c>
      <c r="D100" s="230" t="s">
        <v>17</v>
      </c>
      <c r="E100" s="230" t="s">
        <v>179</v>
      </c>
      <c r="F100" s="230" t="s">
        <v>133</v>
      </c>
      <c r="G100" s="217"/>
      <c r="H100" s="217">
        <v>30</v>
      </c>
      <c r="I100" s="217">
        <v>31</v>
      </c>
      <c r="J100" s="217">
        <f t="shared" si="12"/>
        <v>61</v>
      </c>
      <c r="K100" s="200"/>
    </row>
    <row r="101" spans="1:10" s="199" customFormat="1" ht="12.75" customHeight="1" hidden="1">
      <c r="A101" s="249" t="s">
        <v>63</v>
      </c>
      <c r="B101" s="230" t="s">
        <v>80</v>
      </c>
      <c r="C101" s="231" t="s">
        <v>23</v>
      </c>
      <c r="D101" s="231" t="s">
        <v>16</v>
      </c>
      <c r="E101" s="231" t="s">
        <v>42</v>
      </c>
      <c r="F101" s="231" t="s">
        <v>43</v>
      </c>
      <c r="G101" s="211">
        <f>G114</f>
        <v>100.12</v>
      </c>
      <c r="H101" s="211">
        <f>H114</f>
        <v>0</v>
      </c>
      <c r="I101" s="211">
        <f>I114</f>
        <v>0</v>
      </c>
      <c r="J101" s="217">
        <f t="shared" si="12"/>
        <v>0</v>
      </c>
    </row>
    <row r="102" spans="1:10" s="199" customFormat="1" ht="12.75" customHeight="1" hidden="1">
      <c r="A102" s="228"/>
      <c r="B102" s="230" t="s">
        <v>80</v>
      </c>
      <c r="C102" s="231" t="s">
        <v>23</v>
      </c>
      <c r="D102" s="231" t="s">
        <v>18</v>
      </c>
      <c r="E102" s="231" t="s">
        <v>129</v>
      </c>
      <c r="F102" s="231" t="s">
        <v>43</v>
      </c>
      <c r="G102" s="217" t="e">
        <f>#REF!</f>
        <v>#REF!</v>
      </c>
      <c r="H102" s="217" t="e">
        <f>#REF!</f>
        <v>#REF!</v>
      </c>
      <c r="I102" s="217" t="e">
        <f>#REF!</f>
        <v>#REF!</v>
      </c>
      <c r="J102" s="217" t="e">
        <f t="shared" si="12"/>
        <v>#REF!</v>
      </c>
    </row>
    <row r="103" spans="1:10" s="201" customFormat="1" ht="36.75" customHeight="1" hidden="1">
      <c r="A103" s="239" t="s">
        <v>314</v>
      </c>
      <c r="B103" s="230" t="s">
        <v>80</v>
      </c>
      <c r="C103" s="231" t="s">
        <v>23</v>
      </c>
      <c r="D103" s="231" t="s">
        <v>18</v>
      </c>
      <c r="E103" s="231" t="s">
        <v>308</v>
      </c>
      <c r="F103" s="231" t="s">
        <v>43</v>
      </c>
      <c r="G103" s="217">
        <f>G108</f>
        <v>0</v>
      </c>
      <c r="H103" s="217">
        <f>H108</f>
        <v>473.22</v>
      </c>
      <c r="I103" s="217">
        <f>I108</f>
        <v>-473.22</v>
      </c>
      <c r="J103" s="217">
        <f t="shared" si="12"/>
        <v>0</v>
      </c>
    </row>
    <row r="104" spans="1:10" s="201" customFormat="1" ht="51.75" customHeight="1" hidden="1">
      <c r="A104" s="198" t="s">
        <v>396</v>
      </c>
      <c r="B104" s="219" t="s">
        <v>80</v>
      </c>
      <c r="C104" s="219" t="s">
        <v>19</v>
      </c>
      <c r="D104" s="219" t="s">
        <v>56</v>
      </c>
      <c r="E104" s="219" t="s">
        <v>374</v>
      </c>
      <c r="F104" s="219" t="s">
        <v>43</v>
      </c>
      <c r="G104" s="217"/>
      <c r="H104" s="211">
        <f>H105</f>
        <v>0</v>
      </c>
      <c r="I104" s="211">
        <f aca="true" t="shared" si="14" ref="I104:I111">J104-H104</f>
        <v>152.41</v>
      </c>
      <c r="J104" s="211">
        <f>J105</f>
        <v>152.41</v>
      </c>
    </row>
    <row r="105" spans="1:10" s="201" customFormat="1" ht="90.75" customHeight="1" hidden="1">
      <c r="A105" s="235" t="s">
        <v>397</v>
      </c>
      <c r="B105" s="230" t="s">
        <v>80</v>
      </c>
      <c r="C105" s="230" t="s">
        <v>19</v>
      </c>
      <c r="D105" s="230" t="s">
        <v>56</v>
      </c>
      <c r="E105" s="230" t="s">
        <v>376</v>
      </c>
      <c r="F105" s="230" t="s">
        <v>43</v>
      </c>
      <c r="G105" s="217"/>
      <c r="H105" s="217">
        <f>H106+H107</f>
        <v>0</v>
      </c>
      <c r="I105" s="217">
        <f t="shared" si="14"/>
        <v>152.41</v>
      </c>
      <c r="J105" s="217">
        <f>J106+J107</f>
        <v>152.41</v>
      </c>
    </row>
    <row r="106" spans="1:10" s="201" customFormat="1" ht="28.5" customHeight="1" hidden="1">
      <c r="A106" s="235" t="s">
        <v>392</v>
      </c>
      <c r="B106" s="230" t="s">
        <v>80</v>
      </c>
      <c r="C106" s="230" t="s">
        <v>19</v>
      </c>
      <c r="D106" s="230" t="s">
        <v>56</v>
      </c>
      <c r="E106" s="230" t="s">
        <v>376</v>
      </c>
      <c r="F106" s="230" t="s">
        <v>132</v>
      </c>
      <c r="G106" s="217"/>
      <c r="H106" s="217"/>
      <c r="I106" s="217">
        <f t="shared" si="14"/>
        <v>117.06</v>
      </c>
      <c r="J106" s="217">
        <v>117.06</v>
      </c>
    </row>
    <row r="107" spans="1:10" s="201" customFormat="1" ht="51" customHeight="1" hidden="1">
      <c r="A107" s="213" t="s">
        <v>390</v>
      </c>
      <c r="B107" s="230"/>
      <c r="C107" s="230" t="s">
        <v>19</v>
      </c>
      <c r="D107" s="230" t="s">
        <v>56</v>
      </c>
      <c r="E107" s="230" t="s">
        <v>376</v>
      </c>
      <c r="F107" s="230" t="s">
        <v>388</v>
      </c>
      <c r="G107" s="217"/>
      <c r="H107" s="217"/>
      <c r="I107" s="217">
        <f t="shared" si="14"/>
        <v>35.35</v>
      </c>
      <c r="J107" s="217">
        <v>35.35</v>
      </c>
    </row>
    <row r="108" spans="1:10" s="199" customFormat="1" ht="26.25" customHeight="1" hidden="1">
      <c r="A108" s="250" t="s">
        <v>294</v>
      </c>
      <c r="B108" s="219" t="s">
        <v>80</v>
      </c>
      <c r="C108" s="232" t="s">
        <v>23</v>
      </c>
      <c r="D108" s="232" t="s">
        <v>16</v>
      </c>
      <c r="E108" s="232" t="s">
        <v>42</v>
      </c>
      <c r="F108" s="232" t="s">
        <v>43</v>
      </c>
      <c r="G108" s="211">
        <f>G109</f>
        <v>0</v>
      </c>
      <c r="H108" s="211">
        <f>H109</f>
        <v>473.22</v>
      </c>
      <c r="I108" s="211">
        <f t="shared" si="14"/>
        <v>-473.22</v>
      </c>
      <c r="J108" s="211">
        <f>J109</f>
        <v>0</v>
      </c>
    </row>
    <row r="109" spans="1:10" s="199" customFormat="1" ht="26.25" customHeight="1" hidden="1">
      <c r="A109" s="224" t="s">
        <v>295</v>
      </c>
      <c r="B109" s="230" t="s">
        <v>80</v>
      </c>
      <c r="C109" s="231" t="s">
        <v>23</v>
      </c>
      <c r="D109" s="231" t="s">
        <v>18</v>
      </c>
      <c r="E109" s="231" t="s">
        <v>42</v>
      </c>
      <c r="F109" s="231" t="s">
        <v>43</v>
      </c>
      <c r="G109" s="217">
        <f>G110</f>
        <v>0</v>
      </c>
      <c r="H109" s="217">
        <f>H110</f>
        <v>473.22</v>
      </c>
      <c r="I109" s="217">
        <f t="shared" si="14"/>
        <v>-473.22</v>
      </c>
      <c r="J109" s="217">
        <f>J110</f>
        <v>0</v>
      </c>
    </row>
    <row r="110" spans="1:10" s="199" customFormat="1" ht="25.5" customHeight="1" hidden="1">
      <c r="A110" s="228" t="s">
        <v>296</v>
      </c>
      <c r="B110" s="230" t="s">
        <v>80</v>
      </c>
      <c r="C110" s="231" t="s">
        <v>23</v>
      </c>
      <c r="D110" s="231" t="s">
        <v>18</v>
      </c>
      <c r="E110" s="231" t="s">
        <v>319</v>
      </c>
      <c r="F110" s="231" t="s">
        <v>43</v>
      </c>
      <c r="G110" s="217">
        <v>0</v>
      </c>
      <c r="H110" s="217">
        <f>H111</f>
        <v>473.22</v>
      </c>
      <c r="I110" s="217">
        <f t="shared" si="14"/>
        <v>-473.22</v>
      </c>
      <c r="J110" s="217">
        <f>J111</f>
        <v>0</v>
      </c>
    </row>
    <row r="111" spans="1:10" s="199" customFormat="1" ht="12.75" customHeight="1" hidden="1">
      <c r="A111" s="228" t="s">
        <v>128</v>
      </c>
      <c r="B111" s="230" t="s">
        <v>80</v>
      </c>
      <c r="C111" s="231" t="s">
        <v>23</v>
      </c>
      <c r="D111" s="231" t="s">
        <v>18</v>
      </c>
      <c r="E111" s="231" t="s">
        <v>319</v>
      </c>
      <c r="F111" s="231" t="s">
        <v>133</v>
      </c>
      <c r="G111" s="217">
        <f aca="true" t="shared" si="15" ref="G111:I113">G112</f>
        <v>100.12</v>
      </c>
      <c r="H111" s="217">
        <v>473.22</v>
      </c>
      <c r="I111" s="217">
        <f t="shared" si="14"/>
        <v>-473.22</v>
      </c>
      <c r="J111" s="217">
        <v>0</v>
      </c>
    </row>
    <row r="112" spans="1:10" s="199" customFormat="1" ht="12.75" customHeight="1" hidden="1">
      <c r="A112" s="228" t="s">
        <v>128</v>
      </c>
      <c r="B112" s="230" t="s">
        <v>80</v>
      </c>
      <c r="C112" s="231" t="s">
        <v>23</v>
      </c>
      <c r="D112" s="231" t="s">
        <v>18</v>
      </c>
      <c r="E112" s="231" t="s">
        <v>227</v>
      </c>
      <c r="F112" s="231" t="s">
        <v>43</v>
      </c>
      <c r="G112" s="217">
        <f t="shared" si="15"/>
        <v>100.12</v>
      </c>
      <c r="H112" s="217">
        <f t="shared" si="15"/>
        <v>0</v>
      </c>
      <c r="I112" s="217">
        <f t="shared" si="15"/>
        <v>0</v>
      </c>
      <c r="J112" s="217">
        <f t="shared" si="12"/>
        <v>0</v>
      </c>
    </row>
    <row r="113" spans="1:10" s="199" customFormat="1" ht="22.5" customHeight="1" hidden="1">
      <c r="A113" s="228" t="s">
        <v>245</v>
      </c>
      <c r="B113" s="230" t="s">
        <v>80</v>
      </c>
      <c r="C113" s="231" t="s">
        <v>23</v>
      </c>
      <c r="D113" s="231" t="s">
        <v>18</v>
      </c>
      <c r="E113" s="231" t="s">
        <v>129</v>
      </c>
      <c r="F113" s="231" t="s">
        <v>43</v>
      </c>
      <c r="G113" s="217">
        <f t="shared" si="15"/>
        <v>100.12</v>
      </c>
      <c r="H113" s="217">
        <f t="shared" si="15"/>
        <v>0</v>
      </c>
      <c r="I113" s="217">
        <f t="shared" si="15"/>
        <v>0</v>
      </c>
      <c r="J113" s="217">
        <f t="shared" si="12"/>
        <v>0</v>
      </c>
    </row>
    <row r="114" spans="1:10" s="199" customFormat="1" ht="36.75" customHeight="1" hidden="1">
      <c r="A114" s="228" t="s">
        <v>213</v>
      </c>
      <c r="B114" s="230" t="s">
        <v>80</v>
      </c>
      <c r="C114" s="231" t="s">
        <v>23</v>
      </c>
      <c r="D114" s="231" t="s">
        <v>18</v>
      </c>
      <c r="E114" s="231" t="s">
        <v>129</v>
      </c>
      <c r="F114" s="231" t="s">
        <v>133</v>
      </c>
      <c r="G114" s="217">
        <v>100.12</v>
      </c>
      <c r="H114" s="217">
        <v>0</v>
      </c>
      <c r="I114" s="217"/>
      <c r="J114" s="217">
        <f t="shared" si="12"/>
        <v>0</v>
      </c>
    </row>
    <row r="115" spans="1:10" s="199" customFormat="1" ht="26.25" customHeight="1">
      <c r="A115" s="198" t="s">
        <v>294</v>
      </c>
      <c r="B115" s="230" t="s">
        <v>80</v>
      </c>
      <c r="C115" s="219" t="s">
        <v>23</v>
      </c>
      <c r="D115" s="219" t="s">
        <v>16</v>
      </c>
      <c r="E115" s="232" t="s">
        <v>394</v>
      </c>
      <c r="F115" s="232" t="s">
        <v>43</v>
      </c>
      <c r="G115" s="217"/>
      <c r="H115" s="211">
        <f>H116</f>
        <v>373.38</v>
      </c>
      <c r="I115" s="211">
        <f aca="true" t="shared" si="16" ref="I115:I123">J115-H115</f>
        <v>109.5</v>
      </c>
      <c r="J115" s="211">
        <f>J116</f>
        <v>482.88</v>
      </c>
    </row>
    <row r="116" spans="1:10" s="199" customFormat="1" ht="37.5" customHeight="1">
      <c r="A116" s="224" t="s">
        <v>295</v>
      </c>
      <c r="B116" s="230" t="s">
        <v>80</v>
      </c>
      <c r="C116" s="230" t="s">
        <v>23</v>
      </c>
      <c r="D116" s="230" t="s">
        <v>18</v>
      </c>
      <c r="E116" s="231" t="s">
        <v>356</v>
      </c>
      <c r="F116" s="231" t="s">
        <v>43</v>
      </c>
      <c r="G116" s="217"/>
      <c r="H116" s="217">
        <f>H117</f>
        <v>373.38</v>
      </c>
      <c r="I116" s="217">
        <f t="shared" si="16"/>
        <v>109.5</v>
      </c>
      <c r="J116" s="217">
        <f>J117</f>
        <v>482.88</v>
      </c>
    </row>
    <row r="117" spans="1:10" s="199" customFormat="1" ht="29.25" customHeight="1">
      <c r="A117" s="235" t="s">
        <v>296</v>
      </c>
      <c r="B117" s="230" t="s">
        <v>80</v>
      </c>
      <c r="C117" s="230" t="s">
        <v>23</v>
      </c>
      <c r="D117" s="230" t="s">
        <v>18</v>
      </c>
      <c r="E117" s="231" t="s">
        <v>356</v>
      </c>
      <c r="F117" s="231" t="s">
        <v>133</v>
      </c>
      <c r="G117" s="217"/>
      <c r="H117" s="217">
        <v>373.38</v>
      </c>
      <c r="I117" s="217">
        <f t="shared" si="16"/>
        <v>109.5</v>
      </c>
      <c r="J117" s="217">
        <v>482.88</v>
      </c>
    </row>
    <row r="118" spans="1:10" s="199" customFormat="1" ht="39" customHeight="1" hidden="1">
      <c r="A118" s="198" t="s">
        <v>322</v>
      </c>
      <c r="B118" s="219" t="s">
        <v>80</v>
      </c>
      <c r="C118" s="232" t="s">
        <v>20</v>
      </c>
      <c r="D118" s="232" t="s">
        <v>16</v>
      </c>
      <c r="E118" s="232" t="s">
        <v>42</v>
      </c>
      <c r="F118" s="232" t="s">
        <v>43</v>
      </c>
      <c r="G118" s="211">
        <f>G119+G124</f>
        <v>89.2</v>
      </c>
      <c r="H118" s="211">
        <f>H119+H124</f>
        <v>89.2</v>
      </c>
      <c r="I118" s="211">
        <f t="shared" si="16"/>
        <v>-89.2</v>
      </c>
      <c r="J118" s="217">
        <f>J120</f>
        <v>0</v>
      </c>
    </row>
    <row r="119" spans="1:10" s="199" customFormat="1" ht="11.25" customHeight="1" hidden="1">
      <c r="A119" s="239" t="s">
        <v>314</v>
      </c>
      <c r="B119" s="230" t="s">
        <v>80</v>
      </c>
      <c r="C119" s="231" t="s">
        <v>20</v>
      </c>
      <c r="D119" s="231" t="s">
        <v>16</v>
      </c>
      <c r="E119" s="231" t="s">
        <v>308</v>
      </c>
      <c r="F119" s="231" t="s">
        <v>43</v>
      </c>
      <c r="G119" s="217">
        <f>G120</f>
        <v>0</v>
      </c>
      <c r="H119" s="217">
        <f>H120</f>
        <v>89.2</v>
      </c>
      <c r="I119" s="211">
        <f t="shared" si="16"/>
        <v>-91.2</v>
      </c>
      <c r="J119" s="217">
        <f t="shared" si="12"/>
        <v>91.2</v>
      </c>
    </row>
    <row r="120" spans="1:10" s="199" customFormat="1" ht="63.75" customHeight="1" hidden="1">
      <c r="A120" s="235" t="s">
        <v>323</v>
      </c>
      <c r="B120" s="230" t="s">
        <v>80</v>
      </c>
      <c r="C120" s="231" t="s">
        <v>20</v>
      </c>
      <c r="D120" s="231" t="s">
        <v>20</v>
      </c>
      <c r="E120" s="231" t="s">
        <v>42</v>
      </c>
      <c r="F120" s="231" t="s">
        <v>43</v>
      </c>
      <c r="G120" s="217">
        <f>G121</f>
        <v>0</v>
      </c>
      <c r="H120" s="217">
        <f>H121</f>
        <v>89.2</v>
      </c>
      <c r="I120" s="217">
        <f t="shared" si="16"/>
        <v>-89.2</v>
      </c>
      <c r="J120" s="217">
        <f>J121</f>
        <v>0</v>
      </c>
    </row>
    <row r="121" spans="1:10" s="199" customFormat="1" ht="39.75" customHeight="1" hidden="1">
      <c r="A121" s="235" t="s">
        <v>212</v>
      </c>
      <c r="B121" s="230" t="s">
        <v>80</v>
      </c>
      <c r="C121" s="231" t="s">
        <v>20</v>
      </c>
      <c r="D121" s="231" t="s">
        <v>20</v>
      </c>
      <c r="E121" s="231" t="s">
        <v>321</v>
      </c>
      <c r="F121" s="231" t="s">
        <v>43</v>
      </c>
      <c r="G121" s="217">
        <f>G122+G123</f>
        <v>0</v>
      </c>
      <c r="H121" s="217">
        <f>H122+H123</f>
        <v>89.2</v>
      </c>
      <c r="I121" s="217">
        <f t="shared" si="16"/>
        <v>-89.2</v>
      </c>
      <c r="J121" s="217">
        <f>J122+J123</f>
        <v>0</v>
      </c>
    </row>
    <row r="122" spans="1:10" s="199" customFormat="1" ht="37.5" customHeight="1" hidden="1">
      <c r="A122" s="235" t="s">
        <v>212</v>
      </c>
      <c r="B122" s="230" t="s">
        <v>80</v>
      </c>
      <c r="C122" s="231" t="s">
        <v>20</v>
      </c>
      <c r="D122" s="231" t="s">
        <v>20</v>
      </c>
      <c r="E122" s="231" t="s">
        <v>321</v>
      </c>
      <c r="F122" s="231" t="s">
        <v>132</v>
      </c>
      <c r="G122" s="217">
        <v>0</v>
      </c>
      <c r="H122" s="217">
        <v>88.2</v>
      </c>
      <c r="I122" s="217">
        <f t="shared" si="16"/>
        <v>-88.2</v>
      </c>
      <c r="J122" s="217">
        <v>0</v>
      </c>
    </row>
    <row r="123" spans="1:10" s="199" customFormat="1" ht="36" customHeight="1" hidden="1">
      <c r="A123" s="228" t="s">
        <v>277</v>
      </c>
      <c r="B123" s="230" t="s">
        <v>80</v>
      </c>
      <c r="C123" s="231" t="s">
        <v>20</v>
      </c>
      <c r="D123" s="231" t="s">
        <v>20</v>
      </c>
      <c r="E123" s="231" t="s">
        <v>321</v>
      </c>
      <c r="F123" s="231" t="s">
        <v>133</v>
      </c>
      <c r="G123" s="217">
        <v>0</v>
      </c>
      <c r="H123" s="217">
        <v>1</v>
      </c>
      <c r="I123" s="217">
        <f t="shared" si="16"/>
        <v>-1</v>
      </c>
      <c r="J123" s="217">
        <v>0</v>
      </c>
    </row>
    <row r="124" spans="1:10" s="199" customFormat="1" ht="14.25" customHeight="1" hidden="1">
      <c r="A124" s="228" t="s">
        <v>46</v>
      </c>
      <c r="B124" s="230" t="s">
        <v>80</v>
      </c>
      <c r="C124" s="231" t="s">
        <v>20</v>
      </c>
      <c r="D124" s="231" t="s">
        <v>20</v>
      </c>
      <c r="E124" s="231" t="s">
        <v>42</v>
      </c>
      <c r="F124" s="231" t="s">
        <v>43</v>
      </c>
      <c r="G124" s="217">
        <f aca="true" t="shared" si="17" ref="G124:I125">G125</f>
        <v>89.2</v>
      </c>
      <c r="H124" s="217">
        <f t="shared" si="17"/>
        <v>0</v>
      </c>
      <c r="I124" s="217">
        <f t="shared" si="17"/>
        <v>0</v>
      </c>
      <c r="J124" s="217">
        <f t="shared" si="12"/>
        <v>0</v>
      </c>
    </row>
    <row r="125" spans="1:10" s="199" customFormat="1" ht="24.75" customHeight="1" hidden="1">
      <c r="A125" s="228" t="s">
        <v>234</v>
      </c>
      <c r="B125" s="230" t="s">
        <v>80</v>
      </c>
      <c r="C125" s="231" t="s">
        <v>20</v>
      </c>
      <c r="D125" s="231" t="s">
        <v>20</v>
      </c>
      <c r="E125" s="231" t="s">
        <v>233</v>
      </c>
      <c r="F125" s="231" t="s">
        <v>43</v>
      </c>
      <c r="G125" s="217">
        <f t="shared" si="17"/>
        <v>89.2</v>
      </c>
      <c r="H125" s="217">
        <f t="shared" si="17"/>
        <v>0</v>
      </c>
      <c r="I125" s="217">
        <f t="shared" si="17"/>
        <v>0</v>
      </c>
      <c r="J125" s="217">
        <f t="shared" si="12"/>
        <v>0</v>
      </c>
    </row>
    <row r="126" spans="1:10" s="199" customFormat="1" ht="13.5" customHeight="1" hidden="1">
      <c r="A126" s="228" t="s">
        <v>232</v>
      </c>
      <c r="B126" s="230" t="s">
        <v>80</v>
      </c>
      <c r="C126" s="231" t="s">
        <v>20</v>
      </c>
      <c r="D126" s="231" t="s">
        <v>20</v>
      </c>
      <c r="E126" s="231" t="s">
        <v>90</v>
      </c>
      <c r="F126" s="231" t="s">
        <v>43</v>
      </c>
      <c r="G126" s="217">
        <f>G127+G128</f>
        <v>89.2</v>
      </c>
      <c r="H126" s="217">
        <f>H127+H128</f>
        <v>0</v>
      </c>
      <c r="I126" s="217">
        <f>I127+I128</f>
        <v>0</v>
      </c>
      <c r="J126" s="217">
        <f t="shared" si="12"/>
        <v>0</v>
      </c>
    </row>
    <row r="127" spans="1:10" s="199" customFormat="1" ht="36.75" customHeight="1" hidden="1">
      <c r="A127" s="228" t="s">
        <v>212</v>
      </c>
      <c r="B127" s="230" t="s">
        <v>80</v>
      </c>
      <c r="C127" s="231" t="s">
        <v>20</v>
      </c>
      <c r="D127" s="231" t="s">
        <v>20</v>
      </c>
      <c r="E127" s="231" t="s">
        <v>90</v>
      </c>
      <c r="F127" s="231" t="s">
        <v>132</v>
      </c>
      <c r="G127" s="217">
        <v>88.2</v>
      </c>
      <c r="H127" s="217">
        <v>0</v>
      </c>
      <c r="I127" s="217"/>
      <c r="J127" s="217">
        <f t="shared" si="12"/>
        <v>0</v>
      </c>
    </row>
    <row r="128" spans="1:10" s="199" customFormat="1" ht="36" customHeight="1" hidden="1">
      <c r="A128" s="228" t="s">
        <v>213</v>
      </c>
      <c r="B128" s="230" t="s">
        <v>80</v>
      </c>
      <c r="C128" s="231" t="s">
        <v>20</v>
      </c>
      <c r="D128" s="231" t="s">
        <v>20</v>
      </c>
      <c r="E128" s="231" t="s">
        <v>90</v>
      </c>
      <c r="F128" s="231" t="s">
        <v>133</v>
      </c>
      <c r="G128" s="217">
        <v>1</v>
      </c>
      <c r="H128" s="217">
        <v>0</v>
      </c>
      <c r="I128" s="217"/>
      <c r="J128" s="217">
        <f t="shared" si="12"/>
        <v>0</v>
      </c>
    </row>
    <row r="129" spans="1:10" s="199" customFormat="1" ht="56.25" customHeight="1">
      <c r="A129" s="198" t="s">
        <v>322</v>
      </c>
      <c r="B129" s="219" t="s">
        <v>80</v>
      </c>
      <c r="C129" s="232" t="s">
        <v>20</v>
      </c>
      <c r="D129" s="232" t="s">
        <v>16</v>
      </c>
      <c r="E129" s="232" t="s">
        <v>394</v>
      </c>
      <c r="F129" s="232" t="s">
        <v>43</v>
      </c>
      <c r="G129" s="211"/>
      <c r="H129" s="211">
        <f>H131</f>
        <v>109.23</v>
      </c>
      <c r="I129" s="211">
        <f aca="true" t="shared" si="18" ref="I129:I134">J129-H129</f>
        <v>-2</v>
      </c>
      <c r="J129" s="211">
        <f>J131</f>
        <v>107.23</v>
      </c>
    </row>
    <row r="130" spans="1:10" s="199" customFormat="1" ht="36" customHeight="1" hidden="1">
      <c r="A130" s="239"/>
      <c r="B130" s="230"/>
      <c r="C130" s="231"/>
      <c r="D130" s="231"/>
      <c r="E130" s="231"/>
      <c r="F130" s="231"/>
      <c r="G130" s="217"/>
      <c r="H130" s="217"/>
      <c r="I130" s="211">
        <f t="shared" si="18"/>
        <v>0</v>
      </c>
      <c r="J130" s="217"/>
    </row>
    <row r="131" spans="1:10" s="199" customFormat="1" ht="65.25" customHeight="1">
      <c r="A131" s="235" t="s">
        <v>323</v>
      </c>
      <c r="B131" s="230" t="s">
        <v>80</v>
      </c>
      <c r="C131" s="231" t="s">
        <v>20</v>
      </c>
      <c r="D131" s="231" t="s">
        <v>20</v>
      </c>
      <c r="E131" s="231" t="s">
        <v>368</v>
      </c>
      <c r="F131" s="231" t="s">
        <v>43</v>
      </c>
      <c r="G131" s="217"/>
      <c r="H131" s="217">
        <f>H132+H133+H134</f>
        <v>109.23</v>
      </c>
      <c r="I131" s="217">
        <f t="shared" si="18"/>
        <v>-2</v>
      </c>
      <c r="J131" s="217">
        <f>J132+J133+J134</f>
        <v>107.23</v>
      </c>
    </row>
    <row r="132" spans="1:10" s="199" customFormat="1" ht="27" customHeight="1">
      <c r="A132" s="235" t="s">
        <v>392</v>
      </c>
      <c r="B132" s="230" t="s">
        <v>80</v>
      </c>
      <c r="C132" s="231" t="s">
        <v>20</v>
      </c>
      <c r="D132" s="231" t="s">
        <v>20</v>
      </c>
      <c r="E132" s="231" t="s">
        <v>368</v>
      </c>
      <c r="F132" s="231" t="s">
        <v>132</v>
      </c>
      <c r="G132" s="217"/>
      <c r="H132" s="217">
        <v>81.59</v>
      </c>
      <c r="I132" s="217">
        <f t="shared" si="18"/>
        <v>0</v>
      </c>
      <c r="J132" s="217">
        <v>81.59</v>
      </c>
    </row>
    <row r="133" spans="1:10" s="199" customFormat="1" ht="36" customHeight="1">
      <c r="A133" s="213" t="s">
        <v>390</v>
      </c>
      <c r="B133" s="230" t="s">
        <v>80</v>
      </c>
      <c r="C133" s="231" t="s">
        <v>20</v>
      </c>
      <c r="D133" s="231" t="s">
        <v>20</v>
      </c>
      <c r="E133" s="231" t="s">
        <v>368</v>
      </c>
      <c r="F133" s="231" t="s">
        <v>388</v>
      </c>
      <c r="G133" s="217"/>
      <c r="H133" s="217">
        <v>24.64</v>
      </c>
      <c r="I133" s="217">
        <f t="shared" si="18"/>
        <v>0</v>
      </c>
      <c r="J133" s="217">
        <v>24.64</v>
      </c>
    </row>
    <row r="134" spans="1:10" s="199" customFormat="1" ht="36" customHeight="1">
      <c r="A134" s="228" t="s">
        <v>277</v>
      </c>
      <c r="B134" s="230" t="s">
        <v>80</v>
      </c>
      <c r="C134" s="231" t="s">
        <v>20</v>
      </c>
      <c r="D134" s="231" t="s">
        <v>20</v>
      </c>
      <c r="E134" s="231" t="s">
        <v>368</v>
      </c>
      <c r="F134" s="231" t="s">
        <v>133</v>
      </c>
      <c r="G134" s="217"/>
      <c r="H134" s="217">
        <v>3</v>
      </c>
      <c r="I134" s="217">
        <f t="shared" si="18"/>
        <v>-2</v>
      </c>
      <c r="J134" s="217">
        <v>1</v>
      </c>
    </row>
    <row r="135" spans="1:10" s="199" customFormat="1" ht="12.75" customHeight="1" hidden="1">
      <c r="A135" s="247" t="s">
        <v>238</v>
      </c>
      <c r="B135" s="219" t="s">
        <v>80</v>
      </c>
      <c r="C135" s="219" t="s">
        <v>24</v>
      </c>
      <c r="D135" s="219" t="s">
        <v>16</v>
      </c>
      <c r="E135" s="219" t="s">
        <v>42</v>
      </c>
      <c r="F135" s="219" t="s">
        <v>43</v>
      </c>
      <c r="G135" s="211">
        <f>G137+G149+G157</f>
        <v>364.90999999999997</v>
      </c>
      <c r="H135" s="211">
        <f>H137+H149+H157</f>
        <v>435.57</v>
      </c>
      <c r="I135" s="211">
        <f>I137+I149+I157</f>
        <v>-435.57</v>
      </c>
      <c r="J135" s="217">
        <f t="shared" si="12"/>
        <v>0</v>
      </c>
    </row>
    <row r="136" spans="1:10" s="199" customFormat="1" ht="12.75" customHeight="1" hidden="1">
      <c r="A136" s="228" t="s">
        <v>237</v>
      </c>
      <c r="B136" s="230" t="s">
        <v>80</v>
      </c>
      <c r="C136" s="231" t="s">
        <v>24</v>
      </c>
      <c r="D136" s="231" t="s">
        <v>16</v>
      </c>
      <c r="E136" s="231" t="s">
        <v>42</v>
      </c>
      <c r="F136" s="231" t="s">
        <v>43</v>
      </c>
      <c r="G136" s="217">
        <f>G137</f>
        <v>236.57</v>
      </c>
      <c r="H136" s="217">
        <f>H137</f>
        <v>435.57</v>
      </c>
      <c r="I136" s="217">
        <f>I137</f>
        <v>-435.57</v>
      </c>
      <c r="J136" s="217">
        <f t="shared" si="12"/>
        <v>0</v>
      </c>
    </row>
    <row r="137" spans="1:10" s="212" customFormat="1" ht="12.75" customHeight="1" hidden="1">
      <c r="A137" s="233" t="s">
        <v>48</v>
      </c>
      <c r="B137" s="219" t="s">
        <v>80</v>
      </c>
      <c r="C137" s="232" t="s">
        <v>24</v>
      </c>
      <c r="D137" s="232" t="s">
        <v>15</v>
      </c>
      <c r="E137" s="232" t="s">
        <v>42</v>
      </c>
      <c r="F137" s="232" t="s">
        <v>43</v>
      </c>
      <c r="G137" s="211">
        <f>G143+G138</f>
        <v>236.57</v>
      </c>
      <c r="H137" s="211">
        <f>H143+H138</f>
        <v>435.57</v>
      </c>
      <c r="I137" s="211">
        <f>I143+I138</f>
        <v>-435.57</v>
      </c>
      <c r="J137" s="217">
        <f t="shared" si="12"/>
        <v>0</v>
      </c>
    </row>
    <row r="138" spans="1:10" s="212" customFormat="1" ht="38.25" customHeight="1" hidden="1">
      <c r="A138" s="239" t="s">
        <v>314</v>
      </c>
      <c r="B138" s="230" t="s">
        <v>80</v>
      </c>
      <c r="C138" s="230" t="s">
        <v>24</v>
      </c>
      <c r="D138" s="230" t="s">
        <v>15</v>
      </c>
      <c r="E138" s="230" t="s">
        <v>308</v>
      </c>
      <c r="F138" s="230" t="s">
        <v>43</v>
      </c>
      <c r="G138" s="217">
        <f>G139</f>
        <v>0</v>
      </c>
      <c r="H138" s="217">
        <f>H139</f>
        <v>435.57</v>
      </c>
      <c r="I138" s="217">
        <f>I139</f>
        <v>-435.57</v>
      </c>
      <c r="J138" s="217">
        <f t="shared" si="12"/>
        <v>0</v>
      </c>
    </row>
    <row r="139" spans="1:10" s="212" customFormat="1" ht="53.25" customHeight="1" hidden="1">
      <c r="A139" s="198" t="s">
        <v>322</v>
      </c>
      <c r="B139" s="219" t="s">
        <v>80</v>
      </c>
      <c r="C139" s="219" t="s">
        <v>24</v>
      </c>
      <c r="D139" s="219" t="s">
        <v>15</v>
      </c>
      <c r="E139" s="219" t="s">
        <v>42</v>
      </c>
      <c r="F139" s="219" t="s">
        <v>43</v>
      </c>
      <c r="G139" s="211">
        <f>G140</f>
        <v>0</v>
      </c>
      <c r="H139" s="211">
        <f>H140</f>
        <v>435.57</v>
      </c>
      <c r="I139" s="211">
        <f>J139-H139</f>
        <v>-435.57</v>
      </c>
      <c r="J139" s="211">
        <f>J140</f>
        <v>0</v>
      </c>
    </row>
    <row r="140" spans="1:10" s="212" customFormat="1" ht="65.25" customHeight="1" hidden="1">
      <c r="A140" s="228" t="s">
        <v>398</v>
      </c>
      <c r="B140" s="230" t="s">
        <v>80</v>
      </c>
      <c r="C140" s="230" t="s">
        <v>24</v>
      </c>
      <c r="D140" s="230" t="s">
        <v>15</v>
      </c>
      <c r="E140" s="230" t="s">
        <v>324</v>
      </c>
      <c r="F140" s="230" t="s">
        <v>43</v>
      </c>
      <c r="G140" s="217">
        <f>G141+G142</f>
        <v>0</v>
      </c>
      <c r="H140" s="217">
        <f>H141+H142</f>
        <v>435.57</v>
      </c>
      <c r="I140" s="217">
        <f>J140-H140</f>
        <v>-435.57</v>
      </c>
      <c r="J140" s="217">
        <f>J141+J142</f>
        <v>0</v>
      </c>
    </row>
    <row r="141" spans="1:10" s="212" customFormat="1" ht="41.25" customHeight="1" hidden="1">
      <c r="A141" s="228" t="s">
        <v>277</v>
      </c>
      <c r="B141" s="230" t="s">
        <v>80</v>
      </c>
      <c r="C141" s="230" t="s">
        <v>24</v>
      </c>
      <c r="D141" s="230" t="s">
        <v>15</v>
      </c>
      <c r="E141" s="230" t="s">
        <v>324</v>
      </c>
      <c r="F141" s="230" t="s">
        <v>133</v>
      </c>
      <c r="G141" s="217">
        <v>0</v>
      </c>
      <c r="H141" s="217">
        <v>425.57</v>
      </c>
      <c r="I141" s="217">
        <f>J141-H141</f>
        <v>-425.57</v>
      </c>
      <c r="J141" s="217">
        <v>0</v>
      </c>
    </row>
    <row r="142" spans="1:10" s="212" customFormat="1" ht="30.75" customHeight="1" hidden="1">
      <c r="A142" s="248" t="s">
        <v>246</v>
      </c>
      <c r="B142" s="230" t="s">
        <v>80</v>
      </c>
      <c r="C142" s="230" t="s">
        <v>24</v>
      </c>
      <c r="D142" s="230" t="s">
        <v>15</v>
      </c>
      <c r="E142" s="230" t="s">
        <v>324</v>
      </c>
      <c r="F142" s="230" t="s">
        <v>247</v>
      </c>
      <c r="G142" s="217">
        <v>0</v>
      </c>
      <c r="H142" s="217">
        <v>10</v>
      </c>
      <c r="I142" s="217">
        <f>J142-H142</f>
        <v>-10</v>
      </c>
      <c r="J142" s="217">
        <v>0</v>
      </c>
    </row>
    <row r="143" spans="1:10" s="199" customFormat="1" ht="26.25" customHeight="1" hidden="1">
      <c r="A143" s="228" t="s">
        <v>49</v>
      </c>
      <c r="B143" s="230" t="s">
        <v>80</v>
      </c>
      <c r="C143" s="231" t="s">
        <v>24</v>
      </c>
      <c r="D143" s="231" t="s">
        <v>15</v>
      </c>
      <c r="E143" s="231" t="s">
        <v>236</v>
      </c>
      <c r="F143" s="231" t="s">
        <v>43</v>
      </c>
      <c r="G143" s="217">
        <f>G144</f>
        <v>236.57</v>
      </c>
      <c r="H143" s="217">
        <f>H144</f>
        <v>0</v>
      </c>
      <c r="I143" s="217">
        <f>I144</f>
        <v>0</v>
      </c>
      <c r="J143" s="217">
        <f t="shared" si="12"/>
        <v>0</v>
      </c>
    </row>
    <row r="144" spans="1:10" s="199" customFormat="1" ht="24.75" customHeight="1" hidden="1">
      <c r="A144" s="228" t="s">
        <v>47</v>
      </c>
      <c r="B144" s="230" t="s">
        <v>80</v>
      </c>
      <c r="C144" s="231" t="s">
        <v>24</v>
      </c>
      <c r="D144" s="231" t="s">
        <v>15</v>
      </c>
      <c r="E144" s="231" t="s">
        <v>64</v>
      </c>
      <c r="F144" s="231" t="s">
        <v>43</v>
      </c>
      <c r="G144" s="217">
        <f>G145+G146</f>
        <v>236.57</v>
      </c>
      <c r="H144" s="217">
        <f>H145+H146+H148</f>
        <v>0</v>
      </c>
      <c r="I144" s="217">
        <f>I145+I146+I148</f>
        <v>0</v>
      </c>
      <c r="J144" s="217">
        <f t="shared" si="12"/>
        <v>0</v>
      </c>
    </row>
    <row r="145" spans="1:10" s="199" customFormat="1" ht="12.75" customHeight="1" hidden="1">
      <c r="A145" s="228" t="s">
        <v>212</v>
      </c>
      <c r="B145" s="230" t="s">
        <v>80</v>
      </c>
      <c r="C145" s="231" t="s">
        <v>24</v>
      </c>
      <c r="D145" s="231" t="s">
        <v>15</v>
      </c>
      <c r="E145" s="231" t="s">
        <v>64</v>
      </c>
      <c r="F145" s="231" t="s">
        <v>132</v>
      </c>
      <c r="G145" s="217">
        <v>0</v>
      </c>
      <c r="H145" s="217">
        <v>0</v>
      </c>
      <c r="I145" s="217">
        <v>0</v>
      </c>
      <c r="J145" s="217">
        <f t="shared" si="12"/>
        <v>0</v>
      </c>
    </row>
    <row r="146" spans="1:10" s="199" customFormat="1" ht="12.75" customHeight="1" hidden="1">
      <c r="A146" s="228" t="s">
        <v>213</v>
      </c>
      <c r="B146" s="230" t="s">
        <v>80</v>
      </c>
      <c r="C146" s="231" t="s">
        <v>24</v>
      </c>
      <c r="D146" s="231" t="s">
        <v>15</v>
      </c>
      <c r="E146" s="231" t="s">
        <v>64</v>
      </c>
      <c r="F146" s="231" t="s">
        <v>133</v>
      </c>
      <c r="G146" s="217">
        <v>236.57</v>
      </c>
      <c r="H146" s="217">
        <v>0</v>
      </c>
      <c r="I146" s="217"/>
      <c r="J146" s="217">
        <f t="shared" si="12"/>
        <v>0</v>
      </c>
    </row>
    <row r="147" spans="1:10" s="199" customFormat="1" ht="12.75" customHeight="1" hidden="1">
      <c r="A147" s="247" t="s">
        <v>238</v>
      </c>
      <c r="B147" s="219" t="s">
        <v>80</v>
      </c>
      <c r="C147" s="219" t="s">
        <v>24</v>
      </c>
      <c r="D147" s="219" t="s">
        <v>16</v>
      </c>
      <c r="E147" s="219" t="s">
        <v>42</v>
      </c>
      <c r="F147" s="219" t="s">
        <v>43</v>
      </c>
      <c r="G147" s="211">
        <f>G149</f>
        <v>12.18</v>
      </c>
      <c r="H147" s="211">
        <f>H149</f>
        <v>0</v>
      </c>
      <c r="I147" s="211">
        <f>I149</f>
        <v>0</v>
      </c>
      <c r="J147" s="217">
        <f t="shared" si="12"/>
        <v>0</v>
      </c>
    </row>
    <row r="148" spans="1:10" s="199" customFormat="1" ht="27.75" customHeight="1" hidden="1">
      <c r="A148" s="248" t="s">
        <v>246</v>
      </c>
      <c r="B148" s="230" t="s">
        <v>80</v>
      </c>
      <c r="C148" s="230" t="s">
        <v>24</v>
      </c>
      <c r="D148" s="230" t="s">
        <v>15</v>
      </c>
      <c r="E148" s="230" t="s">
        <v>64</v>
      </c>
      <c r="F148" s="230" t="s">
        <v>247</v>
      </c>
      <c r="G148" s="217">
        <v>0</v>
      </c>
      <c r="H148" s="217">
        <v>0</v>
      </c>
      <c r="I148" s="217"/>
      <c r="J148" s="217">
        <f t="shared" si="12"/>
        <v>0</v>
      </c>
    </row>
    <row r="149" spans="1:10" s="212" customFormat="1" ht="12.75" customHeight="1" hidden="1">
      <c r="A149" s="233" t="s">
        <v>48</v>
      </c>
      <c r="B149" s="219" t="s">
        <v>80</v>
      </c>
      <c r="C149" s="232" t="s">
        <v>24</v>
      </c>
      <c r="D149" s="232" t="s">
        <v>15</v>
      </c>
      <c r="E149" s="232" t="s">
        <v>42</v>
      </c>
      <c r="F149" s="232" t="s">
        <v>43</v>
      </c>
      <c r="G149" s="211">
        <f aca="true" t="shared" si="19" ref="G149:I150">G150</f>
        <v>12.18</v>
      </c>
      <c r="H149" s="211">
        <f t="shared" si="19"/>
        <v>0</v>
      </c>
      <c r="I149" s="211">
        <f t="shared" si="19"/>
        <v>0</v>
      </c>
      <c r="J149" s="217">
        <f t="shared" si="12"/>
        <v>0</v>
      </c>
    </row>
    <row r="150" spans="1:10" s="212" customFormat="1" ht="13.5" customHeight="1" hidden="1">
      <c r="A150" s="251" t="s">
        <v>241</v>
      </c>
      <c r="B150" s="219" t="s">
        <v>80</v>
      </c>
      <c r="C150" s="232" t="s">
        <v>24</v>
      </c>
      <c r="D150" s="232" t="s">
        <v>15</v>
      </c>
      <c r="E150" s="232" t="s">
        <v>240</v>
      </c>
      <c r="F150" s="232" t="s">
        <v>43</v>
      </c>
      <c r="G150" s="211">
        <f t="shared" si="19"/>
        <v>12.18</v>
      </c>
      <c r="H150" s="211">
        <f t="shared" si="19"/>
        <v>0</v>
      </c>
      <c r="I150" s="211">
        <f t="shared" si="19"/>
        <v>0</v>
      </c>
      <c r="J150" s="217">
        <f t="shared" si="12"/>
        <v>0</v>
      </c>
    </row>
    <row r="151" spans="1:10" s="199" customFormat="1" ht="12.75" customHeight="1" hidden="1">
      <c r="A151" s="228" t="s">
        <v>47</v>
      </c>
      <c r="B151" s="230" t="s">
        <v>80</v>
      </c>
      <c r="C151" s="231" t="s">
        <v>24</v>
      </c>
      <c r="D151" s="231" t="s">
        <v>15</v>
      </c>
      <c r="E151" s="231" t="s">
        <v>130</v>
      </c>
      <c r="F151" s="231" t="s">
        <v>43</v>
      </c>
      <c r="G151" s="217">
        <f>G152+G153</f>
        <v>12.18</v>
      </c>
      <c r="H151" s="217">
        <f>H152+H153</f>
        <v>0</v>
      </c>
      <c r="I151" s="217">
        <f>I152+I153</f>
        <v>0</v>
      </c>
      <c r="J151" s="217">
        <f t="shared" si="12"/>
        <v>0</v>
      </c>
    </row>
    <row r="152" spans="1:10" s="199" customFormat="1" ht="39.75" customHeight="1" hidden="1">
      <c r="A152" s="228" t="s">
        <v>212</v>
      </c>
      <c r="B152" s="230" t="s">
        <v>80</v>
      </c>
      <c r="C152" s="231" t="s">
        <v>24</v>
      </c>
      <c r="D152" s="231" t="s">
        <v>15</v>
      </c>
      <c r="E152" s="231" t="s">
        <v>130</v>
      </c>
      <c r="F152" s="231" t="s">
        <v>132</v>
      </c>
      <c r="G152" s="217">
        <v>0</v>
      </c>
      <c r="H152" s="217">
        <v>0</v>
      </c>
      <c r="I152" s="217">
        <v>0</v>
      </c>
      <c r="J152" s="217">
        <f t="shared" si="12"/>
        <v>0</v>
      </c>
    </row>
    <row r="153" spans="1:10" s="199" customFormat="1" ht="36" customHeight="1" hidden="1">
      <c r="A153" s="228" t="s">
        <v>213</v>
      </c>
      <c r="B153" s="230" t="s">
        <v>80</v>
      </c>
      <c r="C153" s="231" t="s">
        <v>24</v>
      </c>
      <c r="D153" s="231" t="s">
        <v>15</v>
      </c>
      <c r="E153" s="231" t="s">
        <v>130</v>
      </c>
      <c r="F153" s="231" t="s">
        <v>133</v>
      </c>
      <c r="G153" s="217">
        <v>12.18</v>
      </c>
      <c r="H153" s="217">
        <v>0</v>
      </c>
      <c r="I153" s="217"/>
      <c r="J153" s="217">
        <f t="shared" si="12"/>
        <v>0</v>
      </c>
    </row>
    <row r="154" spans="1:10" s="199" customFormat="1" ht="12.75" customHeight="1" hidden="1">
      <c r="A154" s="247"/>
      <c r="B154" s="219"/>
      <c r="C154" s="232"/>
      <c r="D154" s="232"/>
      <c r="E154" s="232"/>
      <c r="F154" s="232"/>
      <c r="G154" s="211">
        <f>G156</f>
        <v>116.16</v>
      </c>
      <c r="H154" s="211">
        <f>H156</f>
        <v>0</v>
      </c>
      <c r="I154" s="211">
        <f>I156</f>
        <v>0</v>
      </c>
      <c r="J154" s="217">
        <f t="shared" si="12"/>
        <v>0</v>
      </c>
    </row>
    <row r="155" spans="1:10" s="199" customFormat="1" ht="12.75" customHeight="1" hidden="1">
      <c r="A155" s="248"/>
      <c r="B155" s="230"/>
      <c r="C155" s="230"/>
      <c r="D155" s="230"/>
      <c r="E155" s="230"/>
      <c r="F155" s="230"/>
      <c r="G155" s="217">
        <v>0</v>
      </c>
      <c r="H155" s="217">
        <v>4</v>
      </c>
      <c r="I155" s="217">
        <v>5</v>
      </c>
      <c r="J155" s="217">
        <f t="shared" si="12"/>
        <v>9</v>
      </c>
    </row>
    <row r="156" spans="1:10" s="212" customFormat="1" ht="12.75" customHeight="1" hidden="1">
      <c r="A156" s="251" t="s">
        <v>27</v>
      </c>
      <c r="B156" s="219" t="s">
        <v>80</v>
      </c>
      <c r="C156" s="232" t="s">
        <v>24</v>
      </c>
      <c r="D156" s="232" t="s">
        <v>15</v>
      </c>
      <c r="E156" s="232" t="s">
        <v>42</v>
      </c>
      <c r="F156" s="232" t="s">
        <v>43</v>
      </c>
      <c r="G156" s="211">
        <f aca="true" t="shared" si="20" ref="G156:I157">G157</f>
        <v>116.16</v>
      </c>
      <c r="H156" s="211">
        <f t="shared" si="20"/>
        <v>0</v>
      </c>
      <c r="I156" s="211">
        <f t="shared" si="20"/>
        <v>0</v>
      </c>
      <c r="J156" s="217">
        <f t="shared" si="12"/>
        <v>0</v>
      </c>
    </row>
    <row r="157" spans="1:10" s="212" customFormat="1" ht="12.75" customHeight="1" hidden="1">
      <c r="A157" s="233" t="s">
        <v>50</v>
      </c>
      <c r="B157" s="219" t="s">
        <v>80</v>
      </c>
      <c r="C157" s="232" t="s">
        <v>24</v>
      </c>
      <c r="D157" s="232" t="s">
        <v>15</v>
      </c>
      <c r="E157" s="232" t="s">
        <v>239</v>
      </c>
      <c r="F157" s="232" t="s">
        <v>43</v>
      </c>
      <c r="G157" s="211">
        <f t="shared" si="20"/>
        <v>116.16</v>
      </c>
      <c r="H157" s="211">
        <f t="shared" si="20"/>
        <v>0</v>
      </c>
      <c r="I157" s="211">
        <f t="shared" si="20"/>
        <v>0</v>
      </c>
      <c r="J157" s="217">
        <f t="shared" si="12"/>
        <v>0</v>
      </c>
    </row>
    <row r="158" spans="1:10" s="199" customFormat="1" ht="26.25" customHeight="1" hidden="1">
      <c r="A158" s="228" t="s">
        <v>47</v>
      </c>
      <c r="B158" s="230" t="s">
        <v>80</v>
      </c>
      <c r="C158" s="231" t="s">
        <v>24</v>
      </c>
      <c r="D158" s="231" t="s">
        <v>15</v>
      </c>
      <c r="E158" s="231" t="s">
        <v>65</v>
      </c>
      <c r="F158" s="231" t="s">
        <v>43</v>
      </c>
      <c r="G158" s="217">
        <f>G159+G160</f>
        <v>116.16</v>
      </c>
      <c r="H158" s="217">
        <f>H159+H160+H161</f>
        <v>0</v>
      </c>
      <c r="I158" s="217">
        <f>I159+I160+I161</f>
        <v>0</v>
      </c>
      <c r="J158" s="217">
        <f t="shared" si="12"/>
        <v>0</v>
      </c>
    </row>
    <row r="159" spans="1:10" s="199" customFormat="1" ht="12.75" customHeight="1" hidden="1">
      <c r="A159" s="228" t="s">
        <v>212</v>
      </c>
      <c r="B159" s="230" t="s">
        <v>80</v>
      </c>
      <c r="C159" s="231" t="s">
        <v>24</v>
      </c>
      <c r="D159" s="231" t="s">
        <v>15</v>
      </c>
      <c r="E159" s="231" t="s">
        <v>65</v>
      </c>
      <c r="F159" s="231" t="s">
        <v>132</v>
      </c>
      <c r="G159" s="217">
        <v>0</v>
      </c>
      <c r="H159" s="217">
        <v>0</v>
      </c>
      <c r="I159" s="217">
        <v>0</v>
      </c>
      <c r="J159" s="217">
        <f t="shared" si="12"/>
        <v>0</v>
      </c>
    </row>
    <row r="160" spans="1:10" s="199" customFormat="1" ht="36.75" customHeight="1" hidden="1">
      <c r="A160" s="228" t="s">
        <v>213</v>
      </c>
      <c r="B160" s="230" t="s">
        <v>80</v>
      </c>
      <c r="C160" s="231" t="s">
        <v>24</v>
      </c>
      <c r="D160" s="231" t="s">
        <v>15</v>
      </c>
      <c r="E160" s="231" t="s">
        <v>65</v>
      </c>
      <c r="F160" s="231" t="s">
        <v>133</v>
      </c>
      <c r="G160" s="217">
        <v>116.16</v>
      </c>
      <c r="H160" s="217">
        <v>0</v>
      </c>
      <c r="I160" s="217"/>
      <c r="J160" s="217">
        <f t="shared" si="12"/>
        <v>0</v>
      </c>
    </row>
    <row r="161" spans="1:10" s="199" customFormat="1" ht="28.5" customHeight="1" hidden="1">
      <c r="A161" s="248" t="s">
        <v>246</v>
      </c>
      <c r="B161" s="230" t="s">
        <v>80</v>
      </c>
      <c r="C161" s="230" t="s">
        <v>24</v>
      </c>
      <c r="D161" s="230" t="s">
        <v>15</v>
      </c>
      <c r="E161" s="230" t="s">
        <v>65</v>
      </c>
      <c r="F161" s="230" t="s">
        <v>247</v>
      </c>
      <c r="G161" s="217">
        <v>0</v>
      </c>
      <c r="H161" s="217">
        <v>0</v>
      </c>
      <c r="I161" s="217"/>
      <c r="J161" s="217">
        <f t="shared" si="12"/>
        <v>0</v>
      </c>
    </row>
    <row r="162" spans="1:10" s="199" customFormat="1" ht="51.75" customHeight="1">
      <c r="A162" s="198" t="s">
        <v>322</v>
      </c>
      <c r="B162" s="219" t="s">
        <v>80</v>
      </c>
      <c r="C162" s="219" t="s">
        <v>24</v>
      </c>
      <c r="D162" s="219" t="s">
        <v>15</v>
      </c>
      <c r="E162" s="219" t="s">
        <v>394</v>
      </c>
      <c r="F162" s="219" t="s">
        <v>43</v>
      </c>
      <c r="G162" s="217"/>
      <c r="H162" s="211">
        <f>H163</f>
        <v>325.57</v>
      </c>
      <c r="I162" s="211">
        <f>J162-H162</f>
        <v>-123.85</v>
      </c>
      <c r="J162" s="211">
        <f>J163</f>
        <v>201.72</v>
      </c>
    </row>
    <row r="163" spans="1:10" s="199" customFormat="1" ht="63.75" customHeight="1">
      <c r="A163" s="228" t="s">
        <v>398</v>
      </c>
      <c r="B163" s="230" t="s">
        <v>80</v>
      </c>
      <c r="C163" s="230" t="s">
        <v>24</v>
      </c>
      <c r="D163" s="230" t="s">
        <v>15</v>
      </c>
      <c r="E163" s="230" t="s">
        <v>370</v>
      </c>
      <c r="F163" s="230" t="s">
        <v>43</v>
      </c>
      <c r="G163" s="217"/>
      <c r="H163" s="217">
        <f>H164+H165</f>
        <v>325.57</v>
      </c>
      <c r="I163" s="217">
        <f>J163-H163</f>
        <v>-123.85</v>
      </c>
      <c r="J163" s="217">
        <f>J164+J165</f>
        <v>201.72</v>
      </c>
    </row>
    <row r="164" spans="1:10" s="199" customFormat="1" ht="38.25" customHeight="1">
      <c r="A164" s="228" t="s">
        <v>277</v>
      </c>
      <c r="B164" s="230" t="s">
        <v>80</v>
      </c>
      <c r="C164" s="230" t="s">
        <v>24</v>
      </c>
      <c r="D164" s="230" t="s">
        <v>15</v>
      </c>
      <c r="E164" s="230" t="s">
        <v>370</v>
      </c>
      <c r="F164" s="230" t="s">
        <v>133</v>
      </c>
      <c r="G164" s="217"/>
      <c r="H164" s="217">
        <v>315.57</v>
      </c>
      <c r="I164" s="217">
        <f>J164-H164</f>
        <v>-123.85</v>
      </c>
      <c r="J164" s="217">
        <v>191.72</v>
      </c>
    </row>
    <row r="165" spans="1:10" s="199" customFormat="1" ht="33" customHeight="1">
      <c r="A165" s="248" t="s">
        <v>399</v>
      </c>
      <c r="B165" s="230" t="s">
        <v>80</v>
      </c>
      <c r="C165" s="230" t="s">
        <v>24</v>
      </c>
      <c r="D165" s="230" t="s">
        <v>15</v>
      </c>
      <c r="E165" s="230" t="s">
        <v>370</v>
      </c>
      <c r="F165" s="230" t="s">
        <v>247</v>
      </c>
      <c r="G165" s="217"/>
      <c r="H165" s="217">
        <v>10</v>
      </c>
      <c r="I165" s="217">
        <f>J165-H165</f>
        <v>0</v>
      </c>
      <c r="J165" s="217">
        <v>10</v>
      </c>
    </row>
    <row r="166" spans="1:10" s="199" customFormat="1" ht="12.75" customHeight="1" hidden="1">
      <c r="A166" s="233" t="s">
        <v>127</v>
      </c>
      <c r="B166" s="219" t="s">
        <v>80</v>
      </c>
      <c r="C166" s="232" t="s">
        <v>126</v>
      </c>
      <c r="D166" s="232" t="s">
        <v>16</v>
      </c>
      <c r="E166" s="232" t="s">
        <v>42</v>
      </c>
      <c r="F166" s="232" t="s">
        <v>43</v>
      </c>
      <c r="G166" s="211">
        <f>G167</f>
        <v>769.69</v>
      </c>
      <c r="H166" s="211">
        <f>H167</f>
        <v>591.07</v>
      </c>
      <c r="I166" s="211">
        <f>I167</f>
        <v>-591.07</v>
      </c>
      <c r="J166" s="217">
        <f t="shared" si="12"/>
        <v>0</v>
      </c>
    </row>
    <row r="167" spans="1:10" s="199" customFormat="1" ht="26.25" customHeight="1" hidden="1">
      <c r="A167" s="228" t="s">
        <v>202</v>
      </c>
      <c r="B167" s="230" t="s">
        <v>80</v>
      </c>
      <c r="C167" s="231" t="s">
        <v>126</v>
      </c>
      <c r="D167" s="231" t="s">
        <v>23</v>
      </c>
      <c r="E167" s="231" t="s">
        <v>42</v>
      </c>
      <c r="F167" s="231" t="s">
        <v>43</v>
      </c>
      <c r="G167" s="217">
        <f>G168+G172</f>
        <v>769.69</v>
      </c>
      <c r="H167" s="217">
        <f>H172+H168</f>
        <v>591.07</v>
      </c>
      <c r="I167" s="217">
        <f>I172+I168</f>
        <v>-591.07</v>
      </c>
      <c r="J167" s="217">
        <f t="shared" si="12"/>
        <v>0</v>
      </c>
    </row>
    <row r="168" spans="1:10" s="199" customFormat="1" ht="36.75" customHeight="1" hidden="1">
      <c r="A168" s="239" t="s">
        <v>314</v>
      </c>
      <c r="B168" s="230" t="s">
        <v>80</v>
      </c>
      <c r="C168" s="231" t="s">
        <v>126</v>
      </c>
      <c r="D168" s="231" t="s">
        <v>23</v>
      </c>
      <c r="E168" s="243" t="s">
        <v>308</v>
      </c>
      <c r="F168" s="231" t="s">
        <v>43</v>
      </c>
      <c r="G168" s="217">
        <f aca="true" t="shared" si="21" ref="G168:I170">G169</f>
        <v>0</v>
      </c>
      <c r="H168" s="217">
        <f t="shared" si="21"/>
        <v>591.07</v>
      </c>
      <c r="I168" s="217">
        <f t="shared" si="21"/>
        <v>-591.07</v>
      </c>
      <c r="J168" s="217">
        <f t="shared" si="12"/>
        <v>0</v>
      </c>
    </row>
    <row r="169" spans="1:10" s="199" customFormat="1" ht="51.75" customHeight="1" hidden="1">
      <c r="A169" s="198" t="s">
        <v>322</v>
      </c>
      <c r="B169" s="219" t="s">
        <v>80</v>
      </c>
      <c r="C169" s="232" t="s">
        <v>126</v>
      </c>
      <c r="D169" s="232" t="s">
        <v>23</v>
      </c>
      <c r="E169" s="252" t="s">
        <v>42</v>
      </c>
      <c r="F169" s="232" t="s">
        <v>43</v>
      </c>
      <c r="G169" s="211">
        <f t="shared" si="21"/>
        <v>0</v>
      </c>
      <c r="H169" s="211">
        <f t="shared" si="21"/>
        <v>591.07</v>
      </c>
      <c r="I169" s="211">
        <f>J169-H169</f>
        <v>-591.07</v>
      </c>
      <c r="J169" s="211">
        <f>J170</f>
        <v>0</v>
      </c>
    </row>
    <row r="170" spans="1:10" s="199" customFormat="1" ht="51" customHeight="1" hidden="1">
      <c r="A170" s="235" t="s">
        <v>328</v>
      </c>
      <c r="B170" s="230" t="s">
        <v>80</v>
      </c>
      <c r="C170" s="231" t="s">
        <v>126</v>
      </c>
      <c r="D170" s="231" t="s">
        <v>23</v>
      </c>
      <c r="E170" s="243" t="s">
        <v>327</v>
      </c>
      <c r="F170" s="231" t="s">
        <v>43</v>
      </c>
      <c r="G170" s="217">
        <f t="shared" si="21"/>
        <v>0</v>
      </c>
      <c r="H170" s="217">
        <f t="shared" si="21"/>
        <v>591.07</v>
      </c>
      <c r="I170" s="217">
        <f>J170-H170</f>
        <v>-591.07</v>
      </c>
      <c r="J170" s="217">
        <f>J171</f>
        <v>0</v>
      </c>
    </row>
    <row r="171" spans="1:10" s="199" customFormat="1" ht="39.75" customHeight="1" hidden="1">
      <c r="A171" s="235" t="s">
        <v>212</v>
      </c>
      <c r="B171" s="230" t="s">
        <v>80</v>
      </c>
      <c r="C171" s="231" t="s">
        <v>126</v>
      </c>
      <c r="D171" s="231" t="s">
        <v>23</v>
      </c>
      <c r="E171" s="243" t="s">
        <v>327</v>
      </c>
      <c r="F171" s="231" t="s">
        <v>132</v>
      </c>
      <c r="G171" s="217">
        <v>0</v>
      </c>
      <c r="H171" s="217">
        <v>591.07</v>
      </c>
      <c r="I171" s="217">
        <f>J171-H171</f>
        <v>-591.07</v>
      </c>
      <c r="J171" s="217">
        <v>0</v>
      </c>
    </row>
    <row r="172" spans="1:10" s="199" customFormat="1" ht="77.25" customHeight="1" hidden="1">
      <c r="A172" s="228" t="s">
        <v>244</v>
      </c>
      <c r="B172" s="230" t="s">
        <v>80</v>
      </c>
      <c r="C172" s="231" t="s">
        <v>126</v>
      </c>
      <c r="D172" s="231" t="s">
        <v>23</v>
      </c>
      <c r="E172" s="231" t="s">
        <v>243</v>
      </c>
      <c r="F172" s="231" t="s">
        <v>43</v>
      </c>
      <c r="G172" s="217">
        <f aca="true" t="shared" si="22" ref="G172:I173">G173</f>
        <v>769.69</v>
      </c>
      <c r="H172" s="217">
        <f t="shared" si="22"/>
        <v>0</v>
      </c>
      <c r="I172" s="217">
        <f t="shared" si="22"/>
        <v>0</v>
      </c>
      <c r="J172" s="217">
        <f t="shared" si="12"/>
        <v>0</v>
      </c>
    </row>
    <row r="173" spans="1:10" s="199" customFormat="1" ht="24" customHeight="1" hidden="1">
      <c r="A173" s="228" t="s">
        <v>47</v>
      </c>
      <c r="B173" s="230" t="s">
        <v>80</v>
      </c>
      <c r="C173" s="231" t="s">
        <v>126</v>
      </c>
      <c r="D173" s="231" t="s">
        <v>23</v>
      </c>
      <c r="E173" s="231" t="s">
        <v>242</v>
      </c>
      <c r="F173" s="231" t="s">
        <v>43</v>
      </c>
      <c r="G173" s="217">
        <f t="shared" si="22"/>
        <v>769.69</v>
      </c>
      <c r="H173" s="217">
        <f t="shared" si="22"/>
        <v>0</v>
      </c>
      <c r="I173" s="217">
        <f t="shared" si="22"/>
        <v>0</v>
      </c>
      <c r="J173" s="217">
        <f t="shared" si="12"/>
        <v>0</v>
      </c>
    </row>
    <row r="174" spans="1:10" s="199" customFormat="1" ht="12.75" customHeight="1" hidden="1">
      <c r="A174" s="228" t="s">
        <v>212</v>
      </c>
      <c r="B174" s="230" t="s">
        <v>80</v>
      </c>
      <c r="C174" s="231" t="s">
        <v>126</v>
      </c>
      <c r="D174" s="231" t="s">
        <v>23</v>
      </c>
      <c r="E174" s="231" t="s">
        <v>242</v>
      </c>
      <c r="F174" s="231" t="s">
        <v>132</v>
      </c>
      <c r="G174" s="217">
        <v>769.69</v>
      </c>
      <c r="H174" s="217">
        <v>0</v>
      </c>
      <c r="I174" s="217"/>
      <c r="J174" s="217">
        <f>H174+I174</f>
        <v>0</v>
      </c>
    </row>
    <row r="175" spans="1:10" s="199" customFormat="1" ht="51.75" customHeight="1">
      <c r="A175" s="198" t="s">
        <v>322</v>
      </c>
      <c r="B175" s="219" t="s">
        <v>80</v>
      </c>
      <c r="C175" s="219" t="s">
        <v>126</v>
      </c>
      <c r="D175" s="219" t="s">
        <v>23</v>
      </c>
      <c r="E175" s="219" t="s">
        <v>394</v>
      </c>
      <c r="F175" s="219" t="s">
        <v>43</v>
      </c>
      <c r="G175" s="217"/>
      <c r="H175" s="211">
        <f>H176</f>
        <v>942.78</v>
      </c>
      <c r="I175" s="211">
        <f>J175-H175</f>
        <v>-82.99000000000001</v>
      </c>
      <c r="J175" s="211">
        <f>J176</f>
        <v>859.79</v>
      </c>
    </row>
    <row r="176" spans="1:10" s="199" customFormat="1" ht="66.75" customHeight="1">
      <c r="A176" s="235" t="s">
        <v>328</v>
      </c>
      <c r="B176" s="230" t="s">
        <v>80</v>
      </c>
      <c r="C176" s="230" t="s">
        <v>126</v>
      </c>
      <c r="D176" s="230" t="s">
        <v>23</v>
      </c>
      <c r="E176" s="230" t="s">
        <v>372</v>
      </c>
      <c r="F176" s="230" t="s">
        <v>43</v>
      </c>
      <c r="G176" s="217"/>
      <c r="H176" s="217">
        <f>H177+H178</f>
        <v>942.78</v>
      </c>
      <c r="I176" s="217">
        <f>J176-H176</f>
        <v>-82.99000000000001</v>
      </c>
      <c r="J176" s="217">
        <f>J177+J178</f>
        <v>859.79</v>
      </c>
    </row>
    <row r="177" spans="1:10" s="199" customFormat="1" ht="27" customHeight="1">
      <c r="A177" s="235" t="s">
        <v>392</v>
      </c>
      <c r="B177" s="230" t="s">
        <v>80</v>
      </c>
      <c r="C177" s="230" t="s">
        <v>126</v>
      </c>
      <c r="D177" s="230" t="s">
        <v>23</v>
      </c>
      <c r="E177" s="230" t="s">
        <v>372</v>
      </c>
      <c r="F177" s="230" t="s">
        <v>132</v>
      </c>
      <c r="G177" s="217"/>
      <c r="H177" s="217">
        <v>716.43</v>
      </c>
      <c r="I177" s="217">
        <f>J177-H177</f>
        <v>-116.31999999999994</v>
      </c>
      <c r="J177" s="217">
        <v>600.11</v>
      </c>
    </row>
    <row r="178" spans="1:10" s="199" customFormat="1" ht="49.5" customHeight="1">
      <c r="A178" s="213" t="s">
        <v>390</v>
      </c>
      <c r="B178" s="230" t="s">
        <v>80</v>
      </c>
      <c r="C178" s="231" t="s">
        <v>126</v>
      </c>
      <c r="D178" s="231" t="s">
        <v>23</v>
      </c>
      <c r="E178" s="230" t="s">
        <v>372</v>
      </c>
      <c r="F178" s="231" t="s">
        <v>388</v>
      </c>
      <c r="G178" s="217"/>
      <c r="H178" s="217">
        <v>226.35</v>
      </c>
      <c r="I178" s="217">
        <f>J178-H178</f>
        <v>33.33000000000001</v>
      </c>
      <c r="J178" s="217">
        <v>259.68</v>
      </c>
    </row>
    <row r="179" spans="1:10" ht="12.75" customHeight="1">
      <c r="A179" s="82" t="s">
        <v>28</v>
      </c>
      <c r="B179" s="69"/>
      <c r="C179" s="69"/>
      <c r="D179" s="69"/>
      <c r="E179" s="69"/>
      <c r="F179" s="69"/>
      <c r="G179" s="61">
        <f>G166+G135+G118+G93+G84+G76+G9+G64</f>
        <v>4279.68</v>
      </c>
      <c r="H179" s="61">
        <f>H8</f>
        <v>3471.6900000000005</v>
      </c>
      <c r="I179" s="61">
        <f>J179-H179</f>
        <v>-18.27000000000089</v>
      </c>
      <c r="J179" s="61">
        <f>J8</f>
        <v>3453.4199999999996</v>
      </c>
    </row>
  </sheetData>
  <sheetProtection/>
  <mergeCells count="14">
    <mergeCell ref="F4:F5"/>
    <mergeCell ref="H4:H5"/>
    <mergeCell ref="I4:I5"/>
    <mergeCell ref="J4:J5"/>
    <mergeCell ref="K2:M2"/>
    <mergeCell ref="K7:K34"/>
    <mergeCell ref="A1:E1"/>
    <mergeCell ref="F1:J1"/>
    <mergeCell ref="A2:J2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281" t="s">
        <v>249</v>
      </c>
      <c r="F1" s="281"/>
      <c r="G1" s="281"/>
    </row>
    <row r="2" spans="1:7" ht="30" customHeight="1">
      <c r="A2" s="286" t="s">
        <v>330</v>
      </c>
      <c r="B2" s="286"/>
      <c r="C2" s="286"/>
      <c r="D2" s="286"/>
      <c r="E2" s="286"/>
      <c r="F2" s="286"/>
      <c r="G2" s="286"/>
    </row>
    <row r="3" spans="1:8" ht="12.75" customHeight="1">
      <c r="A3" s="59"/>
      <c r="B3" s="60"/>
      <c r="C3" s="60"/>
      <c r="D3" s="287"/>
      <c r="E3" s="287"/>
      <c r="F3" s="5"/>
      <c r="G3" s="94" t="s">
        <v>7</v>
      </c>
      <c r="H3" s="94"/>
    </row>
    <row r="4" spans="1:7" s="33" customFormat="1" ht="70.5" customHeight="1">
      <c r="A4" s="16" t="s">
        <v>111</v>
      </c>
      <c r="B4" s="16" t="s">
        <v>5</v>
      </c>
      <c r="C4" s="16" t="s">
        <v>6</v>
      </c>
      <c r="D4" s="55" t="s">
        <v>196</v>
      </c>
      <c r="E4" s="65" t="s">
        <v>155</v>
      </c>
      <c r="F4" s="55" t="s">
        <v>250</v>
      </c>
      <c r="G4" s="65" t="s">
        <v>251</v>
      </c>
    </row>
    <row r="5" spans="1:7" ht="15" customHeight="1">
      <c r="A5" s="16">
        <v>1</v>
      </c>
      <c r="B5" s="16">
        <v>2</v>
      </c>
      <c r="C5" s="16">
        <v>3</v>
      </c>
      <c r="D5" s="55">
        <v>4</v>
      </c>
      <c r="E5" s="55">
        <v>5</v>
      </c>
      <c r="F5" s="50">
        <v>6</v>
      </c>
      <c r="G5" s="50">
        <v>7</v>
      </c>
    </row>
    <row r="6" spans="1:7" ht="15.75">
      <c r="A6" s="100"/>
      <c r="B6" s="99"/>
      <c r="C6" s="107" t="s">
        <v>146</v>
      </c>
      <c r="D6" s="52">
        <f>D7+D27</f>
        <v>1115.5</v>
      </c>
      <c r="E6" s="52">
        <f>E7+E27</f>
        <v>-214.21</v>
      </c>
      <c r="F6" s="52">
        <f>F7+F27</f>
        <v>513.45</v>
      </c>
      <c r="G6" s="52">
        <f>G7+G27</f>
        <v>516.38</v>
      </c>
    </row>
    <row r="7" spans="1:7" ht="15.75" hidden="1">
      <c r="A7" s="55"/>
      <c r="B7" s="99"/>
      <c r="C7" s="107" t="s">
        <v>147</v>
      </c>
      <c r="D7" s="52">
        <f>D8+D17+D20+D25+D12</f>
        <v>1030.25</v>
      </c>
      <c r="E7" s="52">
        <f>E8+E17+E20+E25</f>
        <v>-128.96</v>
      </c>
      <c r="F7" s="52">
        <f>F8+F17+F20+F25+F12</f>
        <v>432.49</v>
      </c>
      <c r="G7" s="52">
        <f>G8+G17+G20+G25+G12</f>
        <v>435.41999999999996</v>
      </c>
    </row>
    <row r="8" spans="1:7" ht="15.75">
      <c r="A8" s="103" t="s">
        <v>43</v>
      </c>
      <c r="B8" s="16" t="s">
        <v>1</v>
      </c>
      <c r="C8" s="46" t="s">
        <v>2</v>
      </c>
      <c r="D8" s="52">
        <f>D9</f>
        <v>142.23999999999998</v>
      </c>
      <c r="E8" s="52">
        <f>F8-D8</f>
        <v>-118.93999999999998</v>
      </c>
      <c r="F8" s="52">
        <f>F9</f>
        <v>23.3</v>
      </c>
      <c r="G8" s="52">
        <f>G9</f>
        <v>23.66</v>
      </c>
    </row>
    <row r="9" spans="1:7" ht="15.75">
      <c r="A9" s="39" t="s">
        <v>43</v>
      </c>
      <c r="B9" s="39" t="s">
        <v>81</v>
      </c>
      <c r="C9" s="47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9">
        <v>182</v>
      </c>
      <c r="B10" s="39" t="s">
        <v>160</v>
      </c>
      <c r="C10" s="47" t="s">
        <v>163</v>
      </c>
      <c r="D10" s="26">
        <v>139.54</v>
      </c>
      <c r="E10" s="26">
        <f>F10-D10</f>
        <v>-116.94</v>
      </c>
      <c r="F10" s="48">
        <v>22.6</v>
      </c>
      <c r="G10" s="26">
        <v>22.96</v>
      </c>
    </row>
    <row r="11" spans="1:7" ht="92.25" customHeight="1">
      <c r="A11" s="39">
        <v>182</v>
      </c>
      <c r="B11" s="39" t="s">
        <v>162</v>
      </c>
      <c r="C11" s="47" t="s">
        <v>164</v>
      </c>
      <c r="D11" s="26">
        <v>2.7</v>
      </c>
      <c r="E11" s="26">
        <f aca="true" t="shared" si="0" ref="E11:E48">F11-D11</f>
        <v>-2</v>
      </c>
      <c r="F11" s="48">
        <v>0.7</v>
      </c>
      <c r="G11" s="26">
        <v>0.7</v>
      </c>
    </row>
    <row r="12" spans="1:7" ht="25.5" customHeight="1">
      <c r="A12" s="106" t="s">
        <v>43</v>
      </c>
      <c r="B12" s="16" t="s">
        <v>187</v>
      </c>
      <c r="C12" s="46" t="s">
        <v>188</v>
      </c>
      <c r="D12" s="52">
        <f>D13+D14+D15+D16</f>
        <v>477.80000000000007</v>
      </c>
      <c r="E12" s="52">
        <f>E13+E14+E15+E16</f>
        <v>-477.80000000000007</v>
      </c>
      <c r="F12" s="52">
        <f>F13+F14+F15+F16</f>
        <v>0</v>
      </c>
      <c r="G12" s="52">
        <f>G13+G14+G15+G16</f>
        <v>0</v>
      </c>
    </row>
    <row r="13" spans="1:7" ht="45.75" customHeight="1">
      <c r="A13" s="92" t="s">
        <v>248</v>
      </c>
      <c r="B13" s="39" t="s">
        <v>186</v>
      </c>
      <c r="C13" s="47" t="s">
        <v>191</v>
      </c>
      <c r="D13" s="26">
        <v>205.44</v>
      </c>
      <c r="E13" s="26">
        <f>F13-D13</f>
        <v>-205.44</v>
      </c>
      <c r="F13" s="48">
        <v>0</v>
      </c>
      <c r="G13" s="26">
        <v>0</v>
      </c>
    </row>
    <row r="14" spans="1:7" ht="54.75" customHeight="1">
      <c r="A14" s="92" t="s">
        <v>248</v>
      </c>
      <c r="B14" s="39" t="s">
        <v>185</v>
      </c>
      <c r="C14" s="47" t="s">
        <v>189</v>
      </c>
      <c r="D14" s="26">
        <v>3.83</v>
      </c>
      <c r="E14" s="26">
        <f>F14-D14</f>
        <v>-3.83</v>
      </c>
      <c r="F14" s="48">
        <v>0</v>
      </c>
      <c r="G14" s="26">
        <v>0</v>
      </c>
    </row>
    <row r="15" spans="1:7" ht="59.25" customHeight="1">
      <c r="A15" s="92" t="s">
        <v>248</v>
      </c>
      <c r="B15" s="39" t="s">
        <v>184</v>
      </c>
      <c r="C15" s="47" t="s">
        <v>190</v>
      </c>
      <c r="D15" s="26">
        <v>257.06</v>
      </c>
      <c r="E15" s="26">
        <f>F15-D15</f>
        <v>-257.06</v>
      </c>
      <c r="F15" s="48">
        <v>0</v>
      </c>
      <c r="G15" s="26">
        <v>0</v>
      </c>
    </row>
    <row r="16" spans="1:7" ht="58.5" customHeight="1">
      <c r="A16" s="92" t="s">
        <v>248</v>
      </c>
      <c r="B16" s="39" t="s">
        <v>183</v>
      </c>
      <c r="C16" s="47" t="s">
        <v>192</v>
      </c>
      <c r="D16" s="26">
        <v>11.47</v>
      </c>
      <c r="E16" s="26">
        <f>F16-D16</f>
        <v>-11.47</v>
      </c>
      <c r="F16" s="48">
        <v>0</v>
      </c>
      <c r="G16" s="26">
        <v>0</v>
      </c>
    </row>
    <row r="17" spans="1:7" s="9" customFormat="1" ht="15.75">
      <c r="A17" s="103" t="s">
        <v>43</v>
      </c>
      <c r="B17" s="16" t="s">
        <v>29</v>
      </c>
      <c r="C17" s="46" t="s">
        <v>30</v>
      </c>
      <c r="D17" s="52">
        <f>D19</f>
        <v>137.55</v>
      </c>
      <c r="E17" s="52">
        <f>E19</f>
        <v>5.549999999999983</v>
      </c>
      <c r="F17" s="52">
        <f>F19</f>
        <v>143.1</v>
      </c>
      <c r="G17" s="52">
        <f>G19</f>
        <v>143.1</v>
      </c>
    </row>
    <row r="18" spans="1:7" s="9" customFormat="1" ht="25.5" hidden="1">
      <c r="A18" s="39">
        <v>182</v>
      </c>
      <c r="B18" s="39" t="s">
        <v>149</v>
      </c>
      <c r="C18" s="47" t="s">
        <v>154</v>
      </c>
      <c r="D18" s="26"/>
      <c r="E18" s="26">
        <f t="shared" si="0"/>
        <v>0</v>
      </c>
      <c r="F18" s="26"/>
      <c r="G18" s="26"/>
    </row>
    <row r="19" spans="1:7" ht="15.75">
      <c r="A19" s="39">
        <v>182</v>
      </c>
      <c r="B19" s="39" t="s">
        <v>82</v>
      </c>
      <c r="C19" s="47" t="s">
        <v>31</v>
      </c>
      <c r="D19" s="26">
        <v>137.55</v>
      </c>
      <c r="E19" s="26">
        <f t="shared" si="0"/>
        <v>5.549999999999983</v>
      </c>
      <c r="F19" s="48">
        <v>143.1</v>
      </c>
      <c r="G19" s="26">
        <v>143.1</v>
      </c>
    </row>
    <row r="20" spans="1:7" s="9" customFormat="1" ht="15.75">
      <c r="A20" s="103" t="s">
        <v>43</v>
      </c>
      <c r="B20" s="16" t="s">
        <v>32</v>
      </c>
      <c r="C20" s="46" t="s">
        <v>33</v>
      </c>
      <c r="D20" s="52">
        <f>D21+D22</f>
        <v>236.65999999999997</v>
      </c>
      <c r="E20" s="52">
        <f>E21</f>
        <v>-1.5700000000000003</v>
      </c>
      <c r="F20" s="52">
        <f>F21+F22</f>
        <v>244.08999999999997</v>
      </c>
      <c r="G20" s="52">
        <f>G21+G22</f>
        <v>245.65999999999997</v>
      </c>
    </row>
    <row r="21" spans="1:7" ht="51">
      <c r="A21" s="39">
        <v>182</v>
      </c>
      <c r="B21" s="39" t="s">
        <v>83</v>
      </c>
      <c r="C21" s="47" t="s">
        <v>117</v>
      </c>
      <c r="D21" s="26">
        <v>51.86</v>
      </c>
      <c r="E21" s="26">
        <f t="shared" si="0"/>
        <v>-1.5700000000000003</v>
      </c>
      <c r="F21" s="48">
        <v>50.29</v>
      </c>
      <c r="G21" s="26">
        <v>51.86</v>
      </c>
    </row>
    <row r="22" spans="1:7" ht="15.75">
      <c r="A22" s="92" t="s">
        <v>43</v>
      </c>
      <c r="B22" s="39" t="s">
        <v>34</v>
      </c>
      <c r="C22" s="47" t="s">
        <v>35</v>
      </c>
      <c r="D22" s="102">
        <f>D23+D24</f>
        <v>184.79999999999998</v>
      </c>
      <c r="E22" s="102">
        <f>E23+E24</f>
        <v>9</v>
      </c>
      <c r="F22" s="102">
        <f>F23+F24</f>
        <v>193.79999999999998</v>
      </c>
      <c r="G22" s="102">
        <f>G23+G24</f>
        <v>193.79999999999998</v>
      </c>
    </row>
    <row r="23" spans="1:7" ht="79.5" customHeight="1">
      <c r="A23" s="39">
        <v>182</v>
      </c>
      <c r="B23" s="39" t="s">
        <v>36</v>
      </c>
      <c r="C23" s="47" t="s">
        <v>72</v>
      </c>
      <c r="D23" s="51">
        <v>146.7</v>
      </c>
      <c r="E23" s="26">
        <f t="shared" si="0"/>
        <v>31.5</v>
      </c>
      <c r="F23" s="48">
        <v>178.2</v>
      </c>
      <c r="G23" s="48">
        <v>178.2</v>
      </c>
    </row>
    <row r="24" spans="1:7" ht="60.75" customHeight="1">
      <c r="A24" s="39">
        <v>182</v>
      </c>
      <c r="B24" s="39" t="s">
        <v>38</v>
      </c>
      <c r="C24" s="47" t="s">
        <v>37</v>
      </c>
      <c r="D24" s="54">
        <v>38.1</v>
      </c>
      <c r="E24" s="26">
        <f t="shared" si="0"/>
        <v>-22.5</v>
      </c>
      <c r="F24" s="48">
        <v>15.6</v>
      </c>
      <c r="G24" s="48">
        <v>15.6</v>
      </c>
    </row>
    <row r="25" spans="1:7" ht="23.25" customHeight="1">
      <c r="A25" s="103" t="s">
        <v>43</v>
      </c>
      <c r="B25" s="16" t="s">
        <v>98</v>
      </c>
      <c r="C25" s="46" t="s">
        <v>99</v>
      </c>
      <c r="D25" s="53">
        <f>D26</f>
        <v>36</v>
      </c>
      <c r="E25" s="52">
        <f>E26</f>
        <v>-14</v>
      </c>
      <c r="F25" s="53">
        <f>F26</f>
        <v>22</v>
      </c>
      <c r="G25" s="53">
        <f>G26</f>
        <v>23</v>
      </c>
    </row>
    <row r="26" spans="1:7" ht="76.5" customHeight="1">
      <c r="A26" s="39">
        <v>182</v>
      </c>
      <c r="B26" s="39" t="s">
        <v>100</v>
      </c>
      <c r="C26" s="47" t="s">
        <v>73</v>
      </c>
      <c r="D26" s="54">
        <v>36</v>
      </c>
      <c r="E26" s="26">
        <f t="shared" si="0"/>
        <v>-14</v>
      </c>
      <c r="F26" s="48">
        <v>22</v>
      </c>
      <c r="G26" s="26">
        <v>23</v>
      </c>
    </row>
    <row r="27" spans="1:7" ht="15.75" hidden="1">
      <c r="A27" s="56"/>
      <c r="B27" s="39"/>
      <c r="C27" s="46" t="s">
        <v>74</v>
      </c>
      <c r="D27" s="58">
        <f>D32+D28</f>
        <v>85.25</v>
      </c>
      <c r="E27" s="52">
        <f>E28</f>
        <v>-85.25</v>
      </c>
      <c r="F27" s="58">
        <f>F32+F28</f>
        <v>80.96</v>
      </c>
      <c r="G27" s="58">
        <f>G32+G28</f>
        <v>80.96</v>
      </c>
    </row>
    <row r="28" spans="1:7" ht="38.25">
      <c r="A28" s="65" t="s">
        <v>43</v>
      </c>
      <c r="B28" s="16" t="s">
        <v>84</v>
      </c>
      <c r="C28" s="46" t="s">
        <v>115</v>
      </c>
      <c r="D28" s="58">
        <f>D29</f>
        <v>85.25</v>
      </c>
      <c r="E28" s="52">
        <f>E29</f>
        <v>-85.25</v>
      </c>
      <c r="F28" s="58">
        <f>F29</f>
        <v>80.96</v>
      </c>
      <c r="G28" s="58">
        <f>G29</f>
        <v>80.96</v>
      </c>
    </row>
    <row r="29" spans="1:7" ht="100.5" customHeight="1">
      <c r="A29" s="56" t="s">
        <v>43</v>
      </c>
      <c r="B29" s="39" t="s">
        <v>85</v>
      </c>
      <c r="C29" s="47" t="s">
        <v>108</v>
      </c>
      <c r="D29" s="51">
        <f>D30</f>
        <v>85.25</v>
      </c>
      <c r="E29" s="26">
        <f>E30</f>
        <v>-85.25</v>
      </c>
      <c r="F29" s="51">
        <f>F30+F33</f>
        <v>80.96</v>
      </c>
      <c r="G29" s="51">
        <f>G30+G33</f>
        <v>80.96</v>
      </c>
    </row>
    <row r="30" spans="1:7" ht="86.25" customHeight="1">
      <c r="A30" s="56" t="s">
        <v>79</v>
      </c>
      <c r="B30" s="39" t="s">
        <v>152</v>
      </c>
      <c r="C30" s="47" t="s">
        <v>109</v>
      </c>
      <c r="D30" s="51">
        <v>85.25</v>
      </c>
      <c r="E30" s="26">
        <f t="shared" si="0"/>
        <v>-85.25</v>
      </c>
      <c r="F30" s="48">
        <v>0</v>
      </c>
      <c r="G30" s="48">
        <v>0</v>
      </c>
    </row>
    <row r="31" spans="1:7" ht="76.5" hidden="1">
      <c r="A31" s="39"/>
      <c r="B31" s="39" t="s">
        <v>40</v>
      </c>
      <c r="C31" s="47" t="s">
        <v>39</v>
      </c>
      <c r="D31" s="57"/>
      <c r="E31" s="26">
        <f t="shared" si="0"/>
        <v>0</v>
      </c>
      <c r="F31" s="48">
        <f>G31-D31</f>
        <v>0</v>
      </c>
      <c r="G31" s="39"/>
    </row>
    <row r="32" spans="1:7" ht="38.25" hidden="1">
      <c r="A32" s="39">
        <v>801</v>
      </c>
      <c r="B32" s="39" t="s">
        <v>86</v>
      </c>
      <c r="C32" s="47" t="s">
        <v>166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9">
        <v>801</v>
      </c>
      <c r="B33" s="39" t="s">
        <v>336</v>
      </c>
      <c r="C33" s="47" t="s">
        <v>335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3" t="s">
        <v>43</v>
      </c>
      <c r="B34" s="16" t="s">
        <v>51</v>
      </c>
      <c r="C34" s="46" t="s">
        <v>52</v>
      </c>
      <c r="D34" s="49">
        <f>D35</f>
        <v>3168.4</v>
      </c>
      <c r="E34" s="52">
        <f t="shared" si="0"/>
        <v>-451.0999999999999</v>
      </c>
      <c r="F34" s="49">
        <f>F35</f>
        <v>2717.3</v>
      </c>
      <c r="G34" s="49">
        <f>G35</f>
        <v>2717.3</v>
      </c>
    </row>
    <row r="35" spans="1:7" ht="26.25" customHeight="1">
      <c r="A35" s="103" t="s">
        <v>43</v>
      </c>
      <c r="B35" s="16" t="s">
        <v>53</v>
      </c>
      <c r="C35" s="46" t="s">
        <v>69</v>
      </c>
      <c r="D35" s="58">
        <f>D36+D40+D44</f>
        <v>3168.4</v>
      </c>
      <c r="E35" s="52">
        <f t="shared" si="0"/>
        <v>-451.0999999999999</v>
      </c>
      <c r="F35" s="58">
        <f>F36+F40+F44</f>
        <v>2717.3</v>
      </c>
      <c r="G35" s="58">
        <f>G36+G40+G44</f>
        <v>2717.3</v>
      </c>
    </row>
    <row r="36" spans="1:7" ht="25.5" customHeight="1">
      <c r="A36" s="56" t="s">
        <v>43</v>
      </c>
      <c r="B36" s="39" t="s">
        <v>54</v>
      </c>
      <c r="C36" s="47" t="s">
        <v>66</v>
      </c>
      <c r="D36" s="51">
        <f>D37</f>
        <v>3114</v>
      </c>
      <c r="E36" s="26">
        <f t="shared" si="0"/>
        <v>-964</v>
      </c>
      <c r="F36" s="51">
        <f>F37</f>
        <v>2150</v>
      </c>
      <c r="G36" s="51">
        <f>G37</f>
        <v>2150</v>
      </c>
    </row>
    <row r="37" spans="1:7" ht="31.5" customHeight="1">
      <c r="A37" s="39">
        <v>801</v>
      </c>
      <c r="B37" s="39" t="s">
        <v>76</v>
      </c>
      <c r="C37" s="47" t="s">
        <v>139</v>
      </c>
      <c r="D37" s="51">
        <v>3114</v>
      </c>
      <c r="E37" s="26">
        <f t="shared" si="0"/>
        <v>-964</v>
      </c>
      <c r="F37" s="51">
        <f>2656.7-506.7</f>
        <v>2150</v>
      </c>
      <c r="G37" s="51">
        <f>2656.7-506.7</f>
        <v>2150</v>
      </c>
    </row>
    <row r="38" spans="1:7" ht="41.25" customHeight="1" hidden="1">
      <c r="A38" s="39"/>
      <c r="B38" s="39"/>
      <c r="C38" s="47" t="s">
        <v>77</v>
      </c>
      <c r="D38" s="51">
        <v>2797.06</v>
      </c>
      <c r="E38" s="26">
        <f t="shared" si="0"/>
        <v>282.03999999999996</v>
      </c>
      <c r="F38" s="51">
        <v>3079.1</v>
      </c>
      <c r="G38" s="51">
        <v>3079.1</v>
      </c>
    </row>
    <row r="39" spans="1:7" ht="42" customHeight="1" hidden="1">
      <c r="A39" s="39"/>
      <c r="B39" s="39"/>
      <c r="C39" s="47" t="s">
        <v>114</v>
      </c>
      <c r="D39" s="51">
        <v>876.3</v>
      </c>
      <c r="E39" s="26">
        <f t="shared" si="0"/>
        <v>-63.69999999999993</v>
      </c>
      <c r="F39" s="48">
        <v>812.6</v>
      </c>
      <c r="G39" s="48">
        <v>812.6</v>
      </c>
    </row>
    <row r="40" spans="1:7" ht="25.5" hidden="1">
      <c r="A40" s="16">
        <v>801</v>
      </c>
      <c r="B40" s="16" t="s">
        <v>87</v>
      </c>
      <c r="C40" s="46" t="s">
        <v>118</v>
      </c>
      <c r="D40" s="58">
        <f>D41</f>
        <v>0</v>
      </c>
      <c r="E40" s="52">
        <f t="shared" si="0"/>
        <v>0</v>
      </c>
      <c r="F40" s="58">
        <f>F41</f>
        <v>0</v>
      </c>
      <c r="G40" s="58">
        <f>G41</f>
        <v>0</v>
      </c>
    </row>
    <row r="41" spans="1:7" ht="40.5" customHeight="1" hidden="1">
      <c r="A41" s="39">
        <v>801</v>
      </c>
      <c r="B41" s="39" t="s">
        <v>88</v>
      </c>
      <c r="C41" s="47" t="s">
        <v>75</v>
      </c>
      <c r="D41" s="51">
        <v>0</v>
      </c>
      <c r="E41" s="26">
        <f t="shared" si="0"/>
        <v>0</v>
      </c>
      <c r="F41" s="48">
        <v>0</v>
      </c>
      <c r="G41" s="101">
        <v>0</v>
      </c>
    </row>
    <row r="42" spans="1:7" ht="40.5" customHeight="1" hidden="1">
      <c r="A42" s="39"/>
      <c r="B42" s="39"/>
      <c r="C42" s="47"/>
      <c r="D42" s="51">
        <v>0</v>
      </c>
      <c r="E42" s="26">
        <f t="shared" si="0"/>
        <v>0</v>
      </c>
      <c r="F42" s="48">
        <v>0</v>
      </c>
      <c r="G42" s="101">
        <v>0</v>
      </c>
    </row>
    <row r="43" spans="1:7" ht="40.5" customHeight="1" hidden="1">
      <c r="A43" s="39"/>
      <c r="B43" s="39"/>
      <c r="C43" s="47" t="s">
        <v>75</v>
      </c>
      <c r="D43" s="51">
        <v>0</v>
      </c>
      <c r="E43" s="26">
        <f t="shared" si="0"/>
        <v>0</v>
      </c>
      <c r="F43" s="48">
        <v>0</v>
      </c>
      <c r="G43" s="101">
        <v>0</v>
      </c>
    </row>
    <row r="44" spans="1:7" ht="29.25" customHeight="1">
      <c r="A44" s="103" t="s">
        <v>43</v>
      </c>
      <c r="B44" s="16" t="s">
        <v>68</v>
      </c>
      <c r="C44" s="46" t="s">
        <v>67</v>
      </c>
      <c r="D44" s="58">
        <f>D45</f>
        <v>54.4</v>
      </c>
      <c r="E44" s="52">
        <f t="shared" si="0"/>
        <v>512.9</v>
      </c>
      <c r="F44" s="58">
        <f>F45+F48</f>
        <v>567.3</v>
      </c>
      <c r="G44" s="58">
        <f>G45+G48</f>
        <v>567.3</v>
      </c>
    </row>
    <row r="45" spans="1:7" ht="43.5" customHeight="1">
      <c r="A45" s="39">
        <v>801</v>
      </c>
      <c r="B45" s="39" t="s">
        <v>89</v>
      </c>
      <c r="C45" s="47" t="s">
        <v>110</v>
      </c>
      <c r="D45" s="51">
        <v>54.4</v>
      </c>
      <c r="E45" s="26">
        <f t="shared" si="0"/>
        <v>6.200000000000003</v>
      </c>
      <c r="F45" s="48">
        <v>60.6</v>
      </c>
      <c r="G45" s="48">
        <v>60.6</v>
      </c>
    </row>
    <row r="46" spans="1:7" ht="43.5" customHeight="1" hidden="1">
      <c r="A46" s="56" t="s">
        <v>43</v>
      </c>
      <c r="B46" s="39" t="s">
        <v>178</v>
      </c>
      <c r="C46" s="46" t="s">
        <v>176</v>
      </c>
      <c r="D46" s="51"/>
      <c r="E46" s="26">
        <f t="shared" si="0"/>
        <v>0</v>
      </c>
      <c r="F46" s="48"/>
      <c r="G46" s="48"/>
    </row>
    <row r="47" spans="1:7" ht="43.5" customHeight="1" hidden="1">
      <c r="A47" s="39">
        <v>801</v>
      </c>
      <c r="B47" s="39" t="s">
        <v>177</v>
      </c>
      <c r="C47" s="47" t="s">
        <v>176</v>
      </c>
      <c r="D47" s="51"/>
      <c r="E47" s="26">
        <f t="shared" si="0"/>
        <v>80</v>
      </c>
      <c r="F47" s="48">
        <v>80</v>
      </c>
      <c r="G47" s="48"/>
    </row>
    <row r="48" spans="1:7" ht="43.5" customHeight="1">
      <c r="A48" s="150" t="s">
        <v>80</v>
      </c>
      <c r="B48" s="39" t="s">
        <v>338</v>
      </c>
      <c r="C48" s="47" t="s">
        <v>339</v>
      </c>
      <c r="D48" s="51"/>
      <c r="E48" s="26">
        <f t="shared" si="0"/>
        <v>506.7</v>
      </c>
      <c r="F48" s="48">
        <v>506.7</v>
      </c>
      <c r="G48" s="48">
        <v>506.7</v>
      </c>
    </row>
    <row r="49" spans="1:7" ht="15.75">
      <c r="A49" s="39"/>
      <c r="B49" s="39"/>
      <c r="C49" s="46" t="s">
        <v>4</v>
      </c>
      <c r="D49" s="58">
        <f>D34+D6</f>
        <v>4283.9</v>
      </c>
      <c r="E49" s="58">
        <f>F49-D49</f>
        <v>-1053.1499999999996</v>
      </c>
      <c r="F49" s="58">
        <f>F6+F34</f>
        <v>3230.75</v>
      </c>
      <c r="G49" s="58">
        <f>G6+G34</f>
        <v>3233.6800000000003</v>
      </c>
    </row>
    <row r="50" spans="1:7" ht="15.75">
      <c r="A50" s="5"/>
      <c r="B50" s="4"/>
      <c r="C50" s="4"/>
      <c r="D50" s="4"/>
      <c r="E50" s="78"/>
      <c r="F50" s="79"/>
      <c r="G50" s="80"/>
    </row>
    <row r="51" ht="15.75">
      <c r="G51" s="30"/>
    </row>
    <row r="52" spans="1:7" ht="15" customHeight="1">
      <c r="A52" s="285"/>
      <c r="B52" s="273"/>
      <c r="C52" s="283"/>
      <c r="D52" s="284"/>
      <c r="E52" s="32"/>
      <c r="G52" s="30"/>
    </row>
    <row r="53" spans="1:7" ht="15.75">
      <c r="A53" s="285"/>
      <c r="B53" s="283"/>
      <c r="C53" s="283"/>
      <c r="D53" s="284"/>
      <c r="E53" s="32"/>
      <c r="G53" s="30"/>
    </row>
    <row r="54" spans="1:7" ht="12.75" customHeight="1">
      <c r="A54" s="31"/>
      <c r="B54" s="273"/>
      <c r="C54" s="283"/>
      <c r="D54" s="284"/>
      <c r="E54" s="32"/>
      <c r="G54" s="30"/>
    </row>
    <row r="55" spans="1:7" ht="12.75" customHeight="1">
      <c r="A55" s="31"/>
      <c r="B55" s="283"/>
      <c r="C55" s="283"/>
      <c r="D55" s="284"/>
      <c r="E55" s="32"/>
      <c r="G55" s="30"/>
    </row>
    <row r="56" spans="1:7" ht="12.75" customHeight="1">
      <c r="A56" s="31"/>
      <c r="B56" s="273"/>
      <c r="C56" s="283"/>
      <c r="D56" s="284"/>
      <c r="E56" s="32"/>
      <c r="G56" s="30"/>
    </row>
    <row r="57" spans="1:7" ht="15.75">
      <c r="A57" s="31"/>
      <c r="B57" s="283"/>
      <c r="C57" s="283"/>
      <c r="D57" s="284"/>
      <c r="E57" s="32"/>
      <c r="G57" s="30"/>
    </row>
    <row r="58" spans="1:5" ht="26.25" customHeight="1">
      <c r="A58" s="285"/>
      <c r="B58" s="276"/>
      <c r="C58" s="276"/>
      <c r="D58" s="276"/>
      <c r="E58" s="29"/>
    </row>
    <row r="59" ht="15.75">
      <c r="A59" s="285"/>
    </row>
  </sheetData>
  <sheetProtection/>
  <mergeCells count="9">
    <mergeCell ref="B58:D58"/>
    <mergeCell ref="B52:D53"/>
    <mergeCell ref="A52:A53"/>
    <mergeCell ref="A58:A59"/>
    <mergeCell ref="B54:D55"/>
    <mergeCell ref="E1:G1"/>
    <mergeCell ref="B56:D57"/>
    <mergeCell ref="A2:G2"/>
    <mergeCell ref="D3:E3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I39"/>
  <sheetViews>
    <sheetView view="pageBreakPreview" zoomScale="130" zoomScaleSheetLayoutView="130" zoomScalePageLayoutView="0" workbookViewId="0" topLeftCell="A1">
      <selection activeCell="F23" sqref="F23"/>
    </sheetView>
  </sheetViews>
  <sheetFormatPr defaultColWidth="9.00390625" defaultRowHeight="12.75"/>
  <cols>
    <col min="1" max="1" width="50.375" style="34" customWidth="1"/>
    <col min="2" max="2" width="9.125" style="35" customWidth="1"/>
    <col min="3" max="3" width="8.375" style="35" customWidth="1"/>
    <col min="4" max="4" width="10.25390625" style="35" customWidth="1"/>
    <col min="5" max="5" width="9.625" style="35" customWidth="1"/>
    <col min="6" max="6" width="11.625" style="35" customWidth="1"/>
    <col min="7" max="7" width="9.625" style="35" hidden="1" customWidth="1"/>
    <col min="8" max="8" width="12.875" style="5" hidden="1" customWidth="1"/>
    <col min="9" max="16384" width="9.125" style="5" customWidth="1"/>
  </cols>
  <sheetData>
    <row r="1" spans="3:8" ht="78.75" customHeight="1">
      <c r="C1" s="18"/>
      <c r="D1" s="281" t="s">
        <v>424</v>
      </c>
      <c r="E1" s="282"/>
      <c r="F1" s="282"/>
      <c r="G1" s="282"/>
      <c r="H1" s="282"/>
    </row>
    <row r="2" spans="1:9" s="4" customFormat="1" ht="51" customHeight="1">
      <c r="A2" s="288" t="s">
        <v>406</v>
      </c>
      <c r="B2" s="288"/>
      <c r="C2" s="288"/>
      <c r="D2" s="288"/>
      <c r="E2" s="288"/>
      <c r="F2" s="288"/>
      <c r="G2" s="288"/>
      <c r="H2" s="288"/>
      <c r="I2" s="87"/>
    </row>
    <row r="3" spans="6:8" s="4" customFormat="1" ht="12.75">
      <c r="F3" s="4" t="s">
        <v>430</v>
      </c>
      <c r="H3" s="4" t="s">
        <v>7</v>
      </c>
    </row>
    <row r="4" spans="1:8" s="4" customFormat="1" ht="12.75">
      <c r="A4" s="289" t="s">
        <v>12</v>
      </c>
      <c r="B4" s="289" t="s">
        <v>8</v>
      </c>
      <c r="C4" s="289" t="s">
        <v>9</v>
      </c>
      <c r="D4" s="291" t="s">
        <v>251</v>
      </c>
      <c r="E4" s="292"/>
      <c r="F4" s="292"/>
      <c r="G4" s="202"/>
      <c r="H4" s="203"/>
    </row>
    <row r="5" spans="1:8" s="40" customFormat="1" ht="39" customHeight="1">
      <c r="A5" s="290"/>
      <c r="B5" s="290"/>
      <c r="C5" s="290"/>
      <c r="D5" s="66" t="s">
        <v>93</v>
      </c>
      <c r="E5" s="66" t="s">
        <v>55</v>
      </c>
      <c r="F5" s="66" t="s">
        <v>94</v>
      </c>
      <c r="G5" s="66" t="s">
        <v>55</v>
      </c>
      <c r="H5" s="66" t="s">
        <v>94</v>
      </c>
    </row>
    <row r="6" spans="1:8" s="40" customFormat="1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4</v>
      </c>
      <c r="H6" s="67">
        <v>5</v>
      </c>
    </row>
    <row r="7" spans="1:8" s="41" customFormat="1" ht="12.75">
      <c r="A7" s="68" t="s">
        <v>14</v>
      </c>
      <c r="B7" s="69" t="s">
        <v>15</v>
      </c>
      <c r="C7" s="69" t="s">
        <v>16</v>
      </c>
      <c r="D7" s="61">
        <f>D9+D10+D13</f>
        <v>1679.83</v>
      </c>
      <c r="E7" s="61">
        <f>F7-D7</f>
        <v>1.8800000000001091</v>
      </c>
      <c r="F7" s="61">
        <f>F9+F10+F13</f>
        <v>1681.71</v>
      </c>
      <c r="G7" s="61">
        <f aca="true" t="shared" si="0" ref="G7:G35">H7-F7</f>
        <v>-96.02000000000021</v>
      </c>
      <c r="H7" s="61">
        <f>H9+H10+H13</f>
        <v>1585.6899999999998</v>
      </c>
    </row>
    <row r="8" spans="1:8" s="42" customFormat="1" ht="25.5" hidden="1">
      <c r="A8" s="70" t="s">
        <v>199</v>
      </c>
      <c r="B8" s="71" t="s">
        <v>15</v>
      </c>
      <c r="C8" s="71" t="s">
        <v>17</v>
      </c>
      <c r="D8" s="206"/>
      <c r="E8" s="206"/>
      <c r="F8" s="206"/>
      <c r="G8" s="61">
        <f t="shared" si="0"/>
        <v>0</v>
      </c>
      <c r="H8" s="108"/>
    </row>
    <row r="9" spans="1:8" s="42" customFormat="1" ht="25.5">
      <c r="A9" s="70" t="s">
        <v>337</v>
      </c>
      <c r="B9" s="71" t="s">
        <v>15</v>
      </c>
      <c r="C9" s="71" t="s">
        <v>17</v>
      </c>
      <c r="D9" s="207" t="s">
        <v>422</v>
      </c>
      <c r="E9" s="207">
        <f>F9-D9</f>
        <v>0</v>
      </c>
      <c r="F9" s="207">
        <v>460.52</v>
      </c>
      <c r="G9" s="25">
        <f t="shared" si="0"/>
        <v>-72.18</v>
      </c>
      <c r="H9" s="25">
        <v>388.34</v>
      </c>
    </row>
    <row r="10" spans="1:8" s="36" customFormat="1" ht="38.25">
      <c r="A10" s="70" t="s">
        <v>200</v>
      </c>
      <c r="B10" s="71" t="s">
        <v>15</v>
      </c>
      <c r="C10" s="71" t="s">
        <v>19</v>
      </c>
      <c r="D10" s="72">
        <v>1209.31</v>
      </c>
      <c r="E10" s="207">
        <f aca="true" t="shared" si="1" ref="E10:E36">F10-D10</f>
        <v>1.8800000000001091</v>
      </c>
      <c r="F10" s="72">
        <f>1209.31+1.88</f>
        <v>1211.19</v>
      </c>
      <c r="G10" s="25">
        <f t="shared" si="0"/>
        <v>-23.840000000000146</v>
      </c>
      <c r="H10" s="72">
        <v>1187.35</v>
      </c>
    </row>
    <row r="11" spans="1:8" s="36" customFormat="1" ht="12.75" hidden="1">
      <c r="A11" s="70" t="s">
        <v>174</v>
      </c>
      <c r="B11" s="71" t="s">
        <v>15</v>
      </c>
      <c r="C11" s="71" t="s">
        <v>20</v>
      </c>
      <c r="D11" s="72"/>
      <c r="E11" s="207">
        <f t="shared" si="1"/>
        <v>0</v>
      </c>
      <c r="F11" s="72"/>
      <c r="G11" s="25">
        <f t="shared" si="0"/>
        <v>10</v>
      </c>
      <c r="H11" s="73">
        <v>10</v>
      </c>
    </row>
    <row r="12" spans="1:8" s="36" customFormat="1" ht="12.75" hidden="1">
      <c r="A12" s="70" t="s">
        <v>170</v>
      </c>
      <c r="B12" s="71" t="s">
        <v>15</v>
      </c>
      <c r="C12" s="71" t="s">
        <v>20</v>
      </c>
      <c r="D12" s="72"/>
      <c r="E12" s="207">
        <f t="shared" si="1"/>
        <v>0</v>
      </c>
      <c r="F12" s="72"/>
      <c r="G12" s="25">
        <f t="shared" si="0"/>
        <v>5</v>
      </c>
      <c r="H12" s="73">
        <v>5</v>
      </c>
    </row>
    <row r="13" spans="1:8" s="36" customFormat="1" ht="12.75">
      <c r="A13" s="70" t="s">
        <v>103</v>
      </c>
      <c r="B13" s="71" t="s">
        <v>15</v>
      </c>
      <c r="C13" s="71" t="s">
        <v>126</v>
      </c>
      <c r="D13" s="72">
        <v>10</v>
      </c>
      <c r="E13" s="207">
        <f t="shared" si="1"/>
        <v>0</v>
      </c>
      <c r="F13" s="72">
        <v>10</v>
      </c>
      <c r="G13" s="25">
        <f t="shared" si="0"/>
        <v>0</v>
      </c>
      <c r="H13" s="73">
        <v>10</v>
      </c>
    </row>
    <row r="14" spans="1:8" s="36" customFormat="1" ht="11.25" customHeight="1" hidden="1">
      <c r="A14" s="70" t="s">
        <v>103</v>
      </c>
      <c r="B14" s="71" t="s">
        <v>15</v>
      </c>
      <c r="C14" s="71" t="s">
        <v>56</v>
      </c>
      <c r="D14" s="72"/>
      <c r="E14" s="207">
        <f t="shared" si="1"/>
        <v>0</v>
      </c>
      <c r="F14" s="72"/>
      <c r="G14" s="25">
        <f t="shared" si="0"/>
        <v>0</v>
      </c>
      <c r="H14" s="73">
        <v>0</v>
      </c>
    </row>
    <row r="15" spans="1:8" s="36" customFormat="1" ht="12.75">
      <c r="A15" s="68" t="s">
        <v>21</v>
      </c>
      <c r="B15" s="69" t="s">
        <v>17</v>
      </c>
      <c r="C15" s="69" t="s">
        <v>16</v>
      </c>
      <c r="D15" s="61" t="str">
        <f>D16</f>
        <v>60,9</v>
      </c>
      <c r="E15" s="269">
        <f t="shared" si="1"/>
        <v>3.1999999999999957</v>
      </c>
      <c r="F15" s="61">
        <f>F16</f>
        <v>64.1</v>
      </c>
      <c r="G15" s="61">
        <f t="shared" si="0"/>
        <v>-0.3999999999999915</v>
      </c>
      <c r="H15" s="61">
        <f>H16</f>
        <v>63.7</v>
      </c>
    </row>
    <row r="16" spans="1:8" s="43" customFormat="1" ht="18.75" customHeight="1">
      <c r="A16" s="70" t="s">
        <v>57</v>
      </c>
      <c r="B16" s="71" t="s">
        <v>17</v>
      </c>
      <c r="C16" s="71" t="s">
        <v>18</v>
      </c>
      <c r="D16" s="72" t="s">
        <v>423</v>
      </c>
      <c r="E16" s="207">
        <f t="shared" si="1"/>
        <v>3.1999999999999957</v>
      </c>
      <c r="F16" s="72">
        <f>60.9+3.2</f>
        <v>64.1</v>
      </c>
      <c r="G16" s="25">
        <f t="shared" si="0"/>
        <v>-0.3999999999999915</v>
      </c>
      <c r="H16" s="25">
        <v>63.7</v>
      </c>
    </row>
    <row r="17" spans="1:8" s="44" customFormat="1" ht="12.75" hidden="1">
      <c r="A17" s="68" t="s">
        <v>22</v>
      </c>
      <c r="B17" s="69" t="s">
        <v>19</v>
      </c>
      <c r="C17" s="69" t="s">
        <v>16</v>
      </c>
      <c r="D17" s="61"/>
      <c r="E17" s="207">
        <f t="shared" si="1"/>
        <v>0</v>
      </c>
      <c r="F17" s="61">
        <f>F18</f>
        <v>0</v>
      </c>
      <c r="G17" s="25">
        <f t="shared" si="0"/>
        <v>152.41</v>
      </c>
      <c r="H17" s="61">
        <f>H18</f>
        <v>152.41</v>
      </c>
    </row>
    <row r="18" spans="1:8" ht="13.5" customHeight="1" hidden="1">
      <c r="A18" s="74" t="s">
        <v>70</v>
      </c>
      <c r="B18" s="71" t="s">
        <v>19</v>
      </c>
      <c r="C18" s="71" t="s">
        <v>56</v>
      </c>
      <c r="D18" s="72"/>
      <c r="E18" s="207">
        <f t="shared" si="1"/>
        <v>0</v>
      </c>
      <c r="F18" s="72"/>
      <c r="G18" s="25">
        <f t="shared" si="0"/>
        <v>152.41</v>
      </c>
      <c r="H18" s="73">
        <v>152.41</v>
      </c>
    </row>
    <row r="19" spans="1:8" ht="12.75" hidden="1">
      <c r="A19" s="84" t="s">
        <v>22</v>
      </c>
      <c r="B19" s="95" t="s">
        <v>19</v>
      </c>
      <c r="C19" s="95" t="s">
        <v>16</v>
      </c>
      <c r="D19" s="96"/>
      <c r="E19" s="207">
        <f t="shared" si="1"/>
        <v>477.8</v>
      </c>
      <c r="F19" s="96">
        <f>F20</f>
        <v>477.8</v>
      </c>
      <c r="G19" s="25">
        <f t="shared" si="0"/>
        <v>-477.8</v>
      </c>
      <c r="H19" s="97">
        <f>H20</f>
        <v>0</v>
      </c>
    </row>
    <row r="20" spans="1:8" ht="12.75" hidden="1">
      <c r="A20" s="74" t="s">
        <v>198</v>
      </c>
      <c r="B20" s="71" t="s">
        <v>19</v>
      </c>
      <c r="C20" s="71" t="s">
        <v>197</v>
      </c>
      <c r="D20" s="72"/>
      <c r="E20" s="207">
        <f t="shared" si="1"/>
        <v>477.8</v>
      </c>
      <c r="F20" s="72">
        <v>477.8</v>
      </c>
      <c r="G20" s="25">
        <f t="shared" si="0"/>
        <v>-477.8</v>
      </c>
      <c r="H20" s="73"/>
    </row>
    <row r="21" spans="1:8" ht="12.75">
      <c r="A21" s="68" t="s">
        <v>22</v>
      </c>
      <c r="B21" s="69" t="s">
        <v>19</v>
      </c>
      <c r="C21" s="69" t="s">
        <v>16</v>
      </c>
      <c r="D21" s="96">
        <f>D22+D23</f>
        <v>72.75999999999999</v>
      </c>
      <c r="E21" s="269">
        <f t="shared" si="1"/>
        <v>411.79</v>
      </c>
      <c r="F21" s="96">
        <f>F22+F23</f>
        <v>484.55</v>
      </c>
      <c r="G21" s="25"/>
      <c r="H21" s="73"/>
    </row>
    <row r="22" spans="1:8" ht="12.75">
      <c r="A22" s="74" t="s">
        <v>198</v>
      </c>
      <c r="B22" s="71" t="s">
        <v>19</v>
      </c>
      <c r="C22" s="71" t="s">
        <v>197</v>
      </c>
      <c r="D22" s="72">
        <v>30</v>
      </c>
      <c r="E22" s="207">
        <f t="shared" si="1"/>
        <v>0</v>
      </c>
      <c r="F22" s="72">
        <v>30</v>
      </c>
      <c r="G22" s="25"/>
      <c r="H22" s="73"/>
    </row>
    <row r="23" spans="1:8" ht="12.75">
      <c r="A23" s="74" t="s">
        <v>70</v>
      </c>
      <c r="B23" s="71" t="s">
        <v>19</v>
      </c>
      <c r="C23" s="71" t="s">
        <v>56</v>
      </c>
      <c r="D23" s="72">
        <v>42.76</v>
      </c>
      <c r="E23" s="207">
        <f t="shared" si="1"/>
        <v>411.79</v>
      </c>
      <c r="F23" s="72">
        <f>42.76+191.46+175.33+45</f>
        <v>454.55</v>
      </c>
      <c r="G23" s="25"/>
      <c r="H23" s="73"/>
    </row>
    <row r="24" spans="1:8" ht="12.75">
      <c r="A24" s="68" t="s">
        <v>25</v>
      </c>
      <c r="B24" s="69" t="s">
        <v>23</v>
      </c>
      <c r="C24" s="69" t="s">
        <v>16</v>
      </c>
      <c r="D24" s="61">
        <f>D26</f>
        <v>356.9</v>
      </c>
      <c r="E24" s="269">
        <f t="shared" si="1"/>
        <v>84</v>
      </c>
      <c r="F24" s="61">
        <f>F25+F26+F27</f>
        <v>440.9</v>
      </c>
      <c r="G24" s="61">
        <f t="shared" si="0"/>
        <v>41.98000000000002</v>
      </c>
      <c r="H24" s="61">
        <f>H25+H26+H27</f>
        <v>482.88</v>
      </c>
    </row>
    <row r="25" spans="1:8" s="37" customFormat="1" ht="12.75" hidden="1">
      <c r="A25" s="74" t="s">
        <v>71</v>
      </c>
      <c r="B25" s="71" t="s">
        <v>23</v>
      </c>
      <c r="C25" s="71" t="s">
        <v>17</v>
      </c>
      <c r="D25" s="72"/>
      <c r="E25" s="207">
        <f t="shared" si="1"/>
        <v>0</v>
      </c>
      <c r="F25" s="72">
        <v>0</v>
      </c>
      <c r="G25" s="25">
        <f t="shared" si="0"/>
        <v>0</v>
      </c>
      <c r="H25" s="25">
        <v>0</v>
      </c>
    </row>
    <row r="26" spans="1:8" ht="14.25" customHeight="1">
      <c r="A26" s="74" t="s">
        <v>128</v>
      </c>
      <c r="B26" s="71" t="s">
        <v>23</v>
      </c>
      <c r="C26" s="71" t="s">
        <v>18</v>
      </c>
      <c r="D26" s="72">
        <f>316.9+40</f>
        <v>356.9</v>
      </c>
      <c r="E26" s="207">
        <f t="shared" si="1"/>
        <v>84</v>
      </c>
      <c r="F26" s="72">
        <f>316.9+40+14+50+20</f>
        <v>440.9</v>
      </c>
      <c r="G26" s="25">
        <f t="shared" si="0"/>
        <v>41.98000000000002</v>
      </c>
      <c r="H26" s="73">
        <f>108.5+374.38</f>
        <v>482.88</v>
      </c>
    </row>
    <row r="27" spans="1:8" ht="14.25" customHeight="1" hidden="1">
      <c r="A27" s="151" t="s">
        <v>340</v>
      </c>
      <c r="B27" s="71" t="s">
        <v>23</v>
      </c>
      <c r="C27" s="71" t="s">
        <v>23</v>
      </c>
      <c r="D27" s="72"/>
      <c r="E27" s="207">
        <f t="shared" si="1"/>
        <v>0</v>
      </c>
      <c r="F27" s="72">
        <v>0</v>
      </c>
      <c r="G27" s="25">
        <f t="shared" si="0"/>
        <v>0</v>
      </c>
      <c r="H27" s="73">
        <v>0</v>
      </c>
    </row>
    <row r="28" spans="1:8" s="14" customFormat="1" ht="12.75">
      <c r="A28" s="68" t="s">
        <v>26</v>
      </c>
      <c r="B28" s="69" t="s">
        <v>20</v>
      </c>
      <c r="C28" s="69" t="s">
        <v>16</v>
      </c>
      <c r="D28" s="61">
        <f>D29</f>
        <v>3</v>
      </c>
      <c r="E28" s="269">
        <f t="shared" si="1"/>
        <v>0</v>
      </c>
      <c r="F28" s="61">
        <f>F29</f>
        <v>3</v>
      </c>
      <c r="G28" s="61">
        <f t="shared" si="0"/>
        <v>104.23</v>
      </c>
      <c r="H28" s="61">
        <f>H29</f>
        <v>107.23</v>
      </c>
    </row>
    <row r="29" spans="1:8" ht="15" customHeight="1">
      <c r="A29" s="74" t="s">
        <v>46</v>
      </c>
      <c r="B29" s="71" t="s">
        <v>20</v>
      </c>
      <c r="C29" s="71" t="s">
        <v>20</v>
      </c>
      <c r="D29" s="72">
        <v>3</v>
      </c>
      <c r="E29" s="207">
        <f t="shared" si="1"/>
        <v>0</v>
      </c>
      <c r="F29" s="72">
        <v>3</v>
      </c>
      <c r="G29" s="25">
        <f t="shared" si="0"/>
        <v>104.23</v>
      </c>
      <c r="H29" s="73">
        <v>107.23</v>
      </c>
    </row>
    <row r="30" spans="1:8" s="14" customFormat="1" ht="12.75">
      <c r="A30" s="68" t="s">
        <v>201</v>
      </c>
      <c r="B30" s="69" t="s">
        <v>24</v>
      </c>
      <c r="C30" s="69" t="s">
        <v>16</v>
      </c>
      <c r="D30" s="61">
        <f>D31</f>
        <v>568.4499999999999</v>
      </c>
      <c r="E30" s="269">
        <f t="shared" si="1"/>
        <v>0</v>
      </c>
      <c r="F30" s="61">
        <f>F31</f>
        <v>568.45</v>
      </c>
      <c r="G30" s="61">
        <f t="shared" si="0"/>
        <v>-366.73</v>
      </c>
      <c r="H30" s="61">
        <f>H31</f>
        <v>201.72</v>
      </c>
    </row>
    <row r="31" spans="1:8" ht="12.75">
      <c r="A31" s="74" t="s">
        <v>27</v>
      </c>
      <c r="B31" s="71" t="s">
        <v>24</v>
      </c>
      <c r="C31" s="71" t="s">
        <v>15</v>
      </c>
      <c r="D31" s="72">
        <f>440.65+127.8</f>
        <v>568.4499999999999</v>
      </c>
      <c r="E31" s="207">
        <f t="shared" si="1"/>
        <v>0</v>
      </c>
      <c r="F31" s="72">
        <f>362.06+78.59+5.8+122</f>
        <v>568.45</v>
      </c>
      <c r="G31" s="25">
        <f t="shared" si="0"/>
        <v>-366.73</v>
      </c>
      <c r="H31" s="73">
        <v>201.72</v>
      </c>
    </row>
    <row r="32" spans="1:8" ht="12.75" hidden="1">
      <c r="A32" s="84" t="s">
        <v>125</v>
      </c>
      <c r="B32" s="95" t="s">
        <v>126</v>
      </c>
      <c r="C32" s="95" t="s">
        <v>16</v>
      </c>
      <c r="D32" s="96"/>
      <c r="E32" s="207">
        <f t="shared" si="1"/>
        <v>0</v>
      </c>
      <c r="F32" s="96"/>
      <c r="G32" s="25">
        <f t="shared" si="0"/>
        <v>0</v>
      </c>
      <c r="H32" s="97">
        <f>H33</f>
        <v>0</v>
      </c>
    </row>
    <row r="33" spans="1:8" ht="12.75" hidden="1">
      <c r="A33" s="74" t="s">
        <v>127</v>
      </c>
      <c r="B33" s="71" t="s">
        <v>126</v>
      </c>
      <c r="C33" s="71" t="s">
        <v>15</v>
      </c>
      <c r="D33" s="72"/>
      <c r="E33" s="207">
        <f t="shared" si="1"/>
        <v>0</v>
      </c>
      <c r="F33" s="72"/>
      <c r="G33" s="25">
        <f t="shared" si="0"/>
        <v>0</v>
      </c>
      <c r="H33" s="73">
        <v>0</v>
      </c>
    </row>
    <row r="34" spans="1:8" ht="12.75">
      <c r="A34" s="84" t="s">
        <v>125</v>
      </c>
      <c r="B34" s="95" t="s">
        <v>126</v>
      </c>
      <c r="C34" s="95" t="s">
        <v>16</v>
      </c>
      <c r="D34" s="96">
        <f>D35</f>
        <v>1007.24</v>
      </c>
      <c r="E34" s="269">
        <f t="shared" si="1"/>
        <v>11.950000000000045</v>
      </c>
      <c r="F34" s="96">
        <f>F35</f>
        <v>1019.19</v>
      </c>
      <c r="G34" s="25">
        <f t="shared" si="0"/>
        <v>-159.4000000000001</v>
      </c>
      <c r="H34" s="97">
        <f>H35</f>
        <v>859.79</v>
      </c>
    </row>
    <row r="35" spans="1:8" ht="12.75">
      <c r="A35" s="74" t="s">
        <v>202</v>
      </c>
      <c r="B35" s="71" t="s">
        <v>126</v>
      </c>
      <c r="C35" s="71" t="s">
        <v>23</v>
      </c>
      <c r="D35" s="72">
        <v>1007.24</v>
      </c>
      <c r="E35" s="207">
        <f t="shared" si="1"/>
        <v>11.950000000000045</v>
      </c>
      <c r="F35" s="72">
        <f>1007.24+11.95</f>
        <v>1019.19</v>
      </c>
      <c r="G35" s="25">
        <f t="shared" si="0"/>
        <v>-159.4000000000001</v>
      </c>
      <c r="H35" s="73">
        <v>859.79</v>
      </c>
    </row>
    <row r="36" spans="1:8" s="14" customFormat="1" ht="12.75">
      <c r="A36" s="68" t="s">
        <v>28</v>
      </c>
      <c r="B36" s="69"/>
      <c r="C36" s="69"/>
      <c r="D36" s="61">
        <f>D7+D15+D24+D28+D30+D34+D21</f>
        <v>3749.08</v>
      </c>
      <c r="E36" s="269">
        <f t="shared" si="1"/>
        <v>512.8199999999997</v>
      </c>
      <c r="F36" s="61">
        <f>F7+F15+F17+F24+F28+F30+F34+F21</f>
        <v>4261.9</v>
      </c>
      <c r="G36" s="61">
        <f>H36-F36</f>
        <v>-808.48</v>
      </c>
      <c r="H36" s="61">
        <f>H7+H15+H19+H24+H28+H30+H34+H17</f>
        <v>3453.4199999999996</v>
      </c>
    </row>
    <row r="37" ht="12.75">
      <c r="H37" s="38"/>
    </row>
    <row r="39" ht="12.75">
      <c r="F39" s="64"/>
    </row>
  </sheetData>
  <sheetProtection/>
  <mergeCells count="6">
    <mergeCell ref="A2:H2"/>
    <mergeCell ref="A4:A5"/>
    <mergeCell ref="B4:B5"/>
    <mergeCell ref="C4:C5"/>
    <mergeCell ref="D1:H1"/>
    <mergeCell ref="D4:F4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281" t="s">
        <v>252</v>
      </c>
      <c r="F1" s="281"/>
      <c r="G1" s="281"/>
      <c r="H1" s="18"/>
      <c r="I1" s="18"/>
    </row>
    <row r="2" spans="1:7" s="6" customFormat="1" ht="51.75" customHeight="1">
      <c r="A2" s="293" t="s">
        <v>331</v>
      </c>
      <c r="B2" s="293"/>
      <c r="C2" s="293"/>
      <c r="D2" s="293"/>
      <c r="E2" s="293"/>
      <c r="F2" s="293"/>
      <c r="G2" s="293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289" t="s">
        <v>12</v>
      </c>
      <c r="B4" s="289" t="s">
        <v>8</v>
      </c>
      <c r="C4" s="289" t="s">
        <v>9</v>
      </c>
      <c r="D4" s="294" t="s">
        <v>203</v>
      </c>
      <c r="E4" s="295"/>
      <c r="F4" s="296"/>
      <c r="G4" s="83" t="s">
        <v>253</v>
      </c>
    </row>
    <row r="5" spans="1:7" s="8" customFormat="1" ht="45" customHeight="1">
      <c r="A5" s="290"/>
      <c r="B5" s="290"/>
      <c r="C5" s="290"/>
      <c r="D5" s="67" t="s">
        <v>93</v>
      </c>
      <c r="E5" s="67" t="s">
        <v>55</v>
      </c>
      <c r="F5" s="67" t="s">
        <v>94</v>
      </c>
      <c r="G5" s="67" t="s">
        <v>0</v>
      </c>
    </row>
    <row r="6" spans="1:7" s="8" customFormat="1" ht="15.7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  <c r="G6" s="67">
        <v>7</v>
      </c>
    </row>
    <row r="7" spans="1:7" s="10" customFormat="1" ht="12.75">
      <c r="A7" s="68" t="s">
        <v>14</v>
      </c>
      <c r="B7" s="69" t="s">
        <v>15</v>
      </c>
      <c r="C7" s="69" t="s">
        <v>16</v>
      </c>
      <c r="D7" s="61">
        <f>D8+D10+D12+D11</f>
        <v>2018.8</v>
      </c>
      <c r="E7" s="61">
        <f aca="true" t="shared" si="0" ref="E7:E30">F7-D7</f>
        <v>-437.71000000000004</v>
      </c>
      <c r="F7" s="61">
        <f>F9+F10+F11</f>
        <v>1581.09</v>
      </c>
      <c r="G7" s="61">
        <f>G9+G10+G11</f>
        <v>1584.03</v>
      </c>
    </row>
    <row r="8" spans="1:7" s="22" customFormat="1" ht="25.5" hidden="1">
      <c r="A8" s="70" t="s">
        <v>199</v>
      </c>
      <c r="B8" s="71" t="s">
        <v>15</v>
      </c>
      <c r="C8" s="71" t="s">
        <v>17</v>
      </c>
      <c r="D8" s="72"/>
      <c r="E8" s="61">
        <f t="shared" si="0"/>
        <v>0</v>
      </c>
      <c r="F8" s="25"/>
      <c r="G8" s="25"/>
    </row>
    <row r="9" spans="1:7" s="22" customFormat="1" ht="25.5">
      <c r="A9" s="70" t="s">
        <v>337</v>
      </c>
      <c r="B9" s="71" t="s">
        <v>15</v>
      </c>
      <c r="C9" s="71" t="s">
        <v>17</v>
      </c>
      <c r="D9" s="72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70" t="s">
        <v>200</v>
      </c>
      <c r="B10" s="71" t="s">
        <v>15</v>
      </c>
      <c r="C10" s="71" t="s">
        <v>19</v>
      </c>
      <c r="D10" s="72">
        <v>2003.8</v>
      </c>
      <c r="E10" s="25">
        <f t="shared" si="0"/>
        <v>-826.05</v>
      </c>
      <c r="F10" s="72">
        <f>1308.75-131</f>
        <v>1177.75</v>
      </c>
      <c r="G10" s="25">
        <f>1177.75+1.47</f>
        <v>1179.22</v>
      </c>
    </row>
    <row r="11" spans="1:7" s="19" customFormat="1" ht="12.75">
      <c r="A11" s="70" t="s">
        <v>103</v>
      </c>
      <c r="B11" s="71" t="s">
        <v>15</v>
      </c>
      <c r="C11" s="71" t="s">
        <v>126</v>
      </c>
      <c r="D11" s="72">
        <v>15</v>
      </c>
      <c r="E11" s="25">
        <f t="shared" si="0"/>
        <v>0</v>
      </c>
      <c r="F11" s="73">
        <v>15</v>
      </c>
      <c r="G11" s="73">
        <v>15</v>
      </c>
    </row>
    <row r="12" spans="1:7" s="19" customFormat="1" ht="12.75" hidden="1">
      <c r="A12" s="70" t="s">
        <v>103</v>
      </c>
      <c r="B12" s="71" t="s">
        <v>15</v>
      </c>
      <c r="C12" s="71" t="s">
        <v>56</v>
      </c>
      <c r="D12" s="72"/>
      <c r="E12" s="25">
        <f t="shared" si="0"/>
        <v>0</v>
      </c>
      <c r="F12" s="73">
        <v>0</v>
      </c>
      <c r="G12" s="73">
        <v>0</v>
      </c>
    </row>
    <row r="13" spans="1:7" s="11" customFormat="1" ht="12.75">
      <c r="A13" s="68" t="s">
        <v>21</v>
      </c>
      <c r="B13" s="69" t="s">
        <v>17</v>
      </c>
      <c r="C13" s="69" t="s">
        <v>16</v>
      </c>
      <c r="D13" s="61">
        <f>D14</f>
        <v>54.4</v>
      </c>
      <c r="E13" s="61">
        <f t="shared" si="0"/>
        <v>6.200000000000003</v>
      </c>
      <c r="F13" s="61">
        <f>F14</f>
        <v>60.6</v>
      </c>
      <c r="G13" s="61">
        <f>G14</f>
        <v>60.6</v>
      </c>
    </row>
    <row r="14" spans="1:7" s="19" customFormat="1" ht="12.75">
      <c r="A14" s="70" t="s">
        <v>57</v>
      </c>
      <c r="B14" s="71" t="s">
        <v>17</v>
      </c>
      <c r="C14" s="71" t="s">
        <v>18</v>
      </c>
      <c r="D14" s="72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4" t="s">
        <v>22</v>
      </c>
      <c r="B15" s="95" t="s">
        <v>19</v>
      </c>
      <c r="C15" s="95" t="s">
        <v>16</v>
      </c>
      <c r="D15" s="96">
        <f>D16</f>
        <v>477.8</v>
      </c>
      <c r="E15" s="25">
        <f t="shared" si="0"/>
        <v>-477.8</v>
      </c>
      <c r="F15" s="61">
        <f>F16</f>
        <v>0</v>
      </c>
      <c r="G15" s="61">
        <f>G16</f>
        <v>0</v>
      </c>
    </row>
    <row r="16" spans="1:7" s="19" customFormat="1" ht="12.75">
      <c r="A16" s="74" t="s">
        <v>198</v>
      </c>
      <c r="B16" s="71" t="s">
        <v>19</v>
      </c>
      <c r="C16" s="71" t="s">
        <v>197</v>
      </c>
      <c r="D16" s="72">
        <v>477.8</v>
      </c>
      <c r="E16" s="25">
        <f t="shared" si="0"/>
        <v>-477.8</v>
      </c>
      <c r="F16" s="25"/>
      <c r="G16" s="25"/>
    </row>
    <row r="17" spans="1:7" ht="12.75">
      <c r="A17" s="68" t="s">
        <v>25</v>
      </c>
      <c r="B17" s="69" t="s">
        <v>23</v>
      </c>
      <c r="C17" s="69" t="s">
        <v>16</v>
      </c>
      <c r="D17" s="61">
        <f>D18+D19</f>
        <v>524.72</v>
      </c>
      <c r="E17" s="61">
        <f t="shared" si="0"/>
        <v>-51.5</v>
      </c>
      <c r="F17" s="61">
        <f>F18+F19</f>
        <v>473.22</v>
      </c>
      <c r="G17" s="61">
        <f>G18+G19</f>
        <v>473.22</v>
      </c>
    </row>
    <row r="18" spans="1:7" ht="12.75">
      <c r="A18" s="74" t="s">
        <v>71</v>
      </c>
      <c r="B18" s="71" t="s">
        <v>23</v>
      </c>
      <c r="C18" s="71" t="s">
        <v>17</v>
      </c>
      <c r="D18" s="72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4" t="s">
        <v>128</v>
      </c>
      <c r="B19" s="71" t="s">
        <v>23</v>
      </c>
      <c r="C19" s="71" t="s">
        <v>18</v>
      </c>
      <c r="D19" s="72">
        <v>100.12</v>
      </c>
      <c r="E19" s="25">
        <f t="shared" si="0"/>
        <v>373.1</v>
      </c>
      <c r="F19" s="73">
        <f>108.5+364.72</f>
        <v>473.22</v>
      </c>
      <c r="G19" s="73">
        <f>108.5+364.72</f>
        <v>473.22</v>
      </c>
    </row>
    <row r="20" spans="1:7" ht="12.75">
      <c r="A20" s="68" t="s">
        <v>26</v>
      </c>
      <c r="B20" s="69" t="s">
        <v>20</v>
      </c>
      <c r="C20" s="69" t="s">
        <v>16</v>
      </c>
      <c r="D20" s="61">
        <f>D21</f>
        <v>89.2</v>
      </c>
      <c r="E20" s="61">
        <f t="shared" si="0"/>
        <v>0</v>
      </c>
      <c r="F20" s="61">
        <f>F21</f>
        <v>89.2</v>
      </c>
      <c r="G20" s="61">
        <f>G21</f>
        <v>89.2</v>
      </c>
    </row>
    <row r="21" spans="1:7" ht="12.75">
      <c r="A21" s="74" t="s">
        <v>46</v>
      </c>
      <c r="B21" s="71" t="s">
        <v>20</v>
      </c>
      <c r="C21" s="71" t="s">
        <v>20</v>
      </c>
      <c r="D21" s="72">
        <v>89.2</v>
      </c>
      <c r="E21" s="25">
        <f t="shared" si="0"/>
        <v>0</v>
      </c>
      <c r="F21" s="73">
        <v>89.2</v>
      </c>
      <c r="G21" s="73">
        <v>89.2</v>
      </c>
    </row>
    <row r="22" spans="1:7" ht="12.75">
      <c r="A22" s="68" t="s">
        <v>204</v>
      </c>
      <c r="B22" s="69" t="s">
        <v>24</v>
      </c>
      <c r="C22" s="69" t="s">
        <v>16</v>
      </c>
      <c r="D22" s="61">
        <f>D23</f>
        <v>242.19</v>
      </c>
      <c r="E22" s="61">
        <f t="shared" si="0"/>
        <v>112.61000000000001</v>
      </c>
      <c r="F22" s="61">
        <f>F23</f>
        <v>354.8</v>
      </c>
      <c r="G22" s="61">
        <f>G23</f>
        <v>273.88</v>
      </c>
    </row>
    <row r="23" spans="1:7" ht="12.75">
      <c r="A23" s="74" t="s">
        <v>27</v>
      </c>
      <c r="B23" s="71" t="s">
        <v>24</v>
      </c>
      <c r="C23" s="71" t="s">
        <v>15</v>
      </c>
      <c r="D23" s="72">
        <f>135.09+107.1</f>
        <v>242.19</v>
      </c>
      <c r="E23" s="25">
        <f t="shared" si="0"/>
        <v>112.61000000000001</v>
      </c>
      <c r="F23" s="73">
        <f>435.57-80.77</f>
        <v>354.8</v>
      </c>
      <c r="G23" s="73">
        <f>354.8-80.92</f>
        <v>273.88</v>
      </c>
    </row>
    <row r="24" spans="1:7" ht="12.75" hidden="1">
      <c r="A24" s="84" t="s">
        <v>125</v>
      </c>
      <c r="B24" s="95" t="s">
        <v>126</v>
      </c>
      <c r="C24" s="95" t="s">
        <v>15</v>
      </c>
      <c r="D24" s="96"/>
      <c r="E24" s="25">
        <f t="shared" si="0"/>
        <v>0</v>
      </c>
      <c r="F24" s="97">
        <f>F25</f>
        <v>0</v>
      </c>
      <c r="G24" s="97">
        <f>G25</f>
        <v>0</v>
      </c>
    </row>
    <row r="25" spans="1:7" ht="12.75" hidden="1">
      <c r="A25" s="74" t="s">
        <v>127</v>
      </c>
      <c r="B25" s="71" t="s">
        <v>126</v>
      </c>
      <c r="C25" s="71" t="s">
        <v>15</v>
      </c>
      <c r="D25" s="72"/>
      <c r="E25" s="25">
        <f t="shared" si="0"/>
        <v>0</v>
      </c>
      <c r="F25" s="73">
        <v>0</v>
      </c>
      <c r="G25" s="73">
        <v>0</v>
      </c>
    </row>
    <row r="26" spans="1:7" ht="12.75">
      <c r="A26" s="84" t="s">
        <v>125</v>
      </c>
      <c r="B26" s="95" t="s">
        <v>126</v>
      </c>
      <c r="C26" s="95" t="s">
        <v>16</v>
      </c>
      <c r="D26" s="96">
        <f>D27</f>
        <v>769.69</v>
      </c>
      <c r="E26" s="25">
        <f t="shared" si="0"/>
        <v>-178.62</v>
      </c>
      <c r="F26" s="97">
        <f>F27</f>
        <v>591.07</v>
      </c>
      <c r="G26" s="97">
        <f>G27</f>
        <v>591.07</v>
      </c>
    </row>
    <row r="27" spans="1:7" ht="12.75">
      <c r="A27" s="74" t="s">
        <v>202</v>
      </c>
      <c r="B27" s="71" t="s">
        <v>126</v>
      </c>
      <c r="C27" s="71" t="s">
        <v>23</v>
      </c>
      <c r="D27" s="72">
        <v>769.69</v>
      </c>
      <c r="E27" s="25">
        <f t="shared" si="0"/>
        <v>-178.62</v>
      </c>
      <c r="F27" s="73">
        <v>591.07</v>
      </c>
      <c r="G27" s="73">
        <v>591.07</v>
      </c>
    </row>
    <row r="28" spans="1:7" s="104" customFormat="1" ht="12.75">
      <c r="A28" s="84" t="s">
        <v>168</v>
      </c>
      <c r="B28" s="95"/>
      <c r="C28" s="95"/>
      <c r="D28" s="96">
        <f>D7+D13+D17+D20+D22+D26+D15</f>
        <v>4176.8</v>
      </c>
      <c r="E28" s="25">
        <f t="shared" si="0"/>
        <v>-1026.8200000000002</v>
      </c>
      <c r="F28" s="97">
        <f>F7+F13+F15+F17+F20+F22+F26</f>
        <v>3149.98</v>
      </c>
      <c r="G28" s="97">
        <f>G7+G13+G15+G17+G20+G22+G26</f>
        <v>3072</v>
      </c>
    </row>
    <row r="29" spans="1:7" s="104" customFormat="1" ht="12.75">
      <c r="A29" s="84" t="s">
        <v>167</v>
      </c>
      <c r="B29" s="71" t="s">
        <v>158</v>
      </c>
      <c r="C29" s="71" t="s">
        <v>158</v>
      </c>
      <c r="D29" s="72">
        <v>107.1</v>
      </c>
      <c r="E29" s="25">
        <f t="shared" si="0"/>
        <v>-26.33</v>
      </c>
      <c r="F29" s="73">
        <v>80.77</v>
      </c>
      <c r="G29" s="73">
        <v>161.68</v>
      </c>
    </row>
    <row r="30" spans="1:7" ht="12.75">
      <c r="A30" s="68" t="s">
        <v>28</v>
      </c>
      <c r="B30" s="69"/>
      <c r="C30" s="69"/>
      <c r="D30" s="61">
        <f>D28+D29</f>
        <v>4283.900000000001</v>
      </c>
      <c r="E30" s="61">
        <f t="shared" si="0"/>
        <v>-1053.1500000000005</v>
      </c>
      <c r="F30" s="61">
        <f>F28+F29</f>
        <v>3230.75</v>
      </c>
      <c r="G30" s="61">
        <f>G28+G29</f>
        <v>3233.68</v>
      </c>
    </row>
    <row r="31" spans="4:7" ht="12.75">
      <c r="D31" s="91"/>
      <c r="E31" s="81"/>
      <c r="F31" s="12"/>
      <c r="G31" s="12"/>
    </row>
    <row r="32" spans="6:7" ht="12.75">
      <c r="F32" s="63"/>
      <c r="G32" s="6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R194"/>
  <sheetViews>
    <sheetView tabSelected="1" view="pageBreakPreview" zoomScaleSheetLayoutView="100" zoomScalePageLayoutView="0" workbookViewId="0" topLeftCell="A1">
      <selection activeCell="H1" sqref="H1:L1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13.375" style="0" customWidth="1"/>
    <col min="6" max="6" width="6.00390625" style="0" customWidth="1"/>
    <col min="7" max="7" width="11.125" style="0" hidden="1" customWidth="1"/>
    <col min="8" max="9" width="11.125" style="0" customWidth="1"/>
    <col min="10" max="10" width="14.00390625" style="15" customWidth="1"/>
    <col min="11" max="11" width="11.75390625" style="0" hidden="1" customWidth="1"/>
    <col min="12" max="12" width="9.625" style="15" hidden="1" customWidth="1"/>
    <col min="13" max="13" width="16.25390625" style="0" customWidth="1"/>
  </cols>
  <sheetData>
    <row r="1" spans="1:14" ht="71.25" customHeight="1">
      <c r="A1" s="304"/>
      <c r="B1" s="304"/>
      <c r="C1" s="304"/>
      <c r="D1" s="304"/>
      <c r="E1" s="304"/>
      <c r="F1" s="255"/>
      <c r="G1" s="255"/>
      <c r="H1" s="281" t="s">
        <v>425</v>
      </c>
      <c r="I1" s="282"/>
      <c r="J1" s="282"/>
      <c r="K1" s="282"/>
      <c r="L1" s="282"/>
      <c r="M1" s="18"/>
      <c r="N1" s="18"/>
    </row>
    <row r="2" spans="1:15" s="1" customFormat="1" ht="47.25" customHeight="1">
      <c r="A2" s="288" t="s">
        <v>409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303"/>
      <c r="N2" s="303"/>
      <c r="O2" s="303"/>
    </row>
    <row r="3" spans="1:12" s="1" customFormat="1" ht="14.25" customHeight="1">
      <c r="A3" s="77"/>
      <c r="B3" s="77"/>
      <c r="C3" s="77"/>
      <c r="D3" s="77"/>
      <c r="E3" s="77"/>
      <c r="F3" s="77"/>
      <c r="G3" s="77"/>
      <c r="H3" s="77"/>
      <c r="I3" s="77"/>
      <c r="J3" s="253" t="s">
        <v>7</v>
      </c>
      <c r="K3" s="77"/>
      <c r="L3" s="75" t="s">
        <v>7</v>
      </c>
    </row>
    <row r="4" spans="1:12" s="1" customFormat="1" ht="14.25" customHeight="1">
      <c r="A4" s="289" t="s">
        <v>12</v>
      </c>
      <c r="B4" s="289" t="s">
        <v>13</v>
      </c>
      <c r="C4" s="289" t="s">
        <v>8</v>
      </c>
      <c r="D4" s="289" t="s">
        <v>9</v>
      </c>
      <c r="E4" s="289" t="s">
        <v>10</v>
      </c>
      <c r="F4" s="289" t="s">
        <v>11</v>
      </c>
      <c r="G4" s="152"/>
      <c r="H4" s="298" t="s">
        <v>251</v>
      </c>
      <c r="I4" s="292"/>
      <c r="J4" s="299"/>
      <c r="K4" s="300" t="s">
        <v>97</v>
      </c>
      <c r="L4" s="302" t="s">
        <v>96</v>
      </c>
    </row>
    <row r="5" spans="1:12" s="9" customFormat="1" ht="39.75" customHeight="1">
      <c r="A5" s="290"/>
      <c r="B5" s="290"/>
      <c r="C5" s="290"/>
      <c r="D5" s="290"/>
      <c r="E5" s="290"/>
      <c r="F5" s="290"/>
      <c r="G5" s="153" t="s">
        <v>93</v>
      </c>
      <c r="H5" s="66" t="s">
        <v>93</v>
      </c>
      <c r="I5" s="66" t="s">
        <v>55</v>
      </c>
      <c r="J5" s="66" t="s">
        <v>94</v>
      </c>
      <c r="K5" s="301"/>
      <c r="L5" s="301"/>
    </row>
    <row r="6" spans="1:12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9" t="s">
        <v>426</v>
      </c>
      <c r="I6" s="69" t="s">
        <v>427</v>
      </c>
      <c r="J6" s="76">
        <v>9</v>
      </c>
      <c r="K6" s="67">
        <v>8</v>
      </c>
      <c r="L6" s="76">
        <v>9</v>
      </c>
    </row>
    <row r="7" spans="1:13" ht="14.25" customHeight="1" hidden="1">
      <c r="A7" s="86" t="s">
        <v>207</v>
      </c>
      <c r="B7" s="69" t="s">
        <v>80</v>
      </c>
      <c r="C7" s="69"/>
      <c r="D7" s="69"/>
      <c r="E7" s="69"/>
      <c r="F7" s="69"/>
      <c r="G7" s="61" t="e">
        <f>G32+#REF!+G56</f>
        <v>#REF!</v>
      </c>
      <c r="H7" s="61"/>
      <c r="I7" s="61"/>
      <c r="J7" s="61" t="e">
        <f>J32+#REF!+J56+#REF!</f>
        <v>#REF!</v>
      </c>
      <c r="K7" s="61" t="e">
        <f>L7-G7</f>
        <v>#REF!</v>
      </c>
      <c r="L7" s="61" t="e">
        <f>L32+#REF!+L56+#REF!</f>
        <v>#REF!</v>
      </c>
      <c r="M7" s="297"/>
    </row>
    <row r="8" spans="1:13" ht="14.25" customHeight="1">
      <c r="A8" s="86" t="s">
        <v>332</v>
      </c>
      <c r="B8" s="69" t="s">
        <v>80</v>
      </c>
      <c r="C8" s="69" t="s">
        <v>16</v>
      </c>
      <c r="D8" s="69" t="s">
        <v>16</v>
      </c>
      <c r="E8" s="69" t="s">
        <v>42</v>
      </c>
      <c r="F8" s="69" t="s">
        <v>43</v>
      </c>
      <c r="G8" s="61">
        <f>G9</f>
        <v>1998.96</v>
      </c>
      <c r="H8" s="61">
        <f>H9+H70+H126+H140+H173+H186+H116+H120+H190</f>
        <v>3749.0800000000004</v>
      </c>
      <c r="I8" s="61">
        <f>J8-H8</f>
        <v>512.8199999999993</v>
      </c>
      <c r="J8" s="61">
        <f>J9+J70+J105+J126+J140+J173+J186+J116+J120+J190</f>
        <v>4261.9</v>
      </c>
      <c r="K8" s="61">
        <f aca="true" t="shared" si="0" ref="K8:K18">L8-J8</f>
        <v>-808.48</v>
      </c>
      <c r="L8" s="61">
        <f>L9+L65+L70+L105+L109+L126+L129+L140+L150+L173+L180+L186</f>
        <v>3453.4199999999996</v>
      </c>
      <c r="M8" s="297"/>
    </row>
    <row r="9" spans="1:13" ht="14.25" customHeight="1">
      <c r="A9" s="86" t="s">
        <v>208</v>
      </c>
      <c r="B9" s="69" t="s">
        <v>80</v>
      </c>
      <c r="C9" s="69" t="s">
        <v>15</v>
      </c>
      <c r="D9" s="69" t="s">
        <v>16</v>
      </c>
      <c r="E9" s="69" t="s">
        <v>42</v>
      </c>
      <c r="F9" s="69" t="s">
        <v>43</v>
      </c>
      <c r="G9" s="61">
        <f>G11+G32+G52+G56</f>
        <v>1998.96</v>
      </c>
      <c r="H9" s="61">
        <f>H10+H43+H61</f>
        <v>1679.83</v>
      </c>
      <c r="I9" s="61">
        <f aca="true" t="shared" si="1" ref="I9:I73">J9-H9</f>
        <v>1.8800000000001091</v>
      </c>
      <c r="J9" s="61">
        <f>J10+J43+J61</f>
        <v>1681.71</v>
      </c>
      <c r="K9" s="61">
        <f t="shared" si="0"/>
        <v>-96.02000000000021</v>
      </c>
      <c r="L9" s="61">
        <f>L10+L15+L20+L43+L52+L61</f>
        <v>1585.6899999999998</v>
      </c>
      <c r="M9" s="297"/>
    </row>
    <row r="10" spans="1:13" s="104" customFormat="1" ht="14.25" customHeight="1">
      <c r="A10" s="68" t="s">
        <v>337</v>
      </c>
      <c r="B10" s="69" t="s">
        <v>80</v>
      </c>
      <c r="C10" s="69" t="s">
        <v>15</v>
      </c>
      <c r="D10" s="69" t="s">
        <v>17</v>
      </c>
      <c r="E10" s="145" t="s">
        <v>259</v>
      </c>
      <c r="F10" s="154" t="s">
        <v>43</v>
      </c>
      <c r="G10" s="61"/>
      <c r="H10" s="61">
        <f>H15</f>
        <v>460.52</v>
      </c>
      <c r="I10" s="61">
        <f t="shared" si="1"/>
        <v>0</v>
      </c>
      <c r="J10" s="61">
        <f>J15</f>
        <v>460.52</v>
      </c>
      <c r="K10" s="61">
        <f t="shared" si="0"/>
        <v>-460.52</v>
      </c>
      <c r="L10" s="61">
        <f>L11</f>
        <v>0</v>
      </c>
      <c r="M10" s="297"/>
    </row>
    <row r="11" spans="1:13" ht="14.25" customHeight="1" hidden="1">
      <c r="A11" s="34" t="s">
        <v>271</v>
      </c>
      <c r="B11" s="135" t="s">
        <v>80</v>
      </c>
      <c r="C11" s="135" t="s">
        <v>15</v>
      </c>
      <c r="D11" s="135" t="s">
        <v>17</v>
      </c>
      <c r="E11" s="142" t="s">
        <v>310</v>
      </c>
      <c r="F11" s="142" t="s">
        <v>43</v>
      </c>
      <c r="G11" s="61">
        <f>G12+G20</f>
        <v>0</v>
      </c>
      <c r="H11" s="61"/>
      <c r="I11" s="61">
        <f t="shared" si="1"/>
        <v>388.34</v>
      </c>
      <c r="J11" s="25">
        <f>J12</f>
        <v>388.34</v>
      </c>
      <c r="K11" s="25">
        <f t="shared" si="0"/>
        <v>-388.34</v>
      </c>
      <c r="L11" s="25">
        <f>L12</f>
        <v>0</v>
      </c>
      <c r="M11" s="297"/>
    </row>
    <row r="12" spans="1:13" s="104" customFormat="1" ht="25.5" customHeight="1" hidden="1">
      <c r="A12" s="146" t="s">
        <v>272</v>
      </c>
      <c r="B12" s="45" t="s">
        <v>80</v>
      </c>
      <c r="C12" s="45" t="s">
        <v>15</v>
      </c>
      <c r="D12" s="45" t="s">
        <v>17</v>
      </c>
      <c r="E12" s="190" t="s">
        <v>310</v>
      </c>
      <c r="F12" s="190" t="s">
        <v>43</v>
      </c>
      <c r="G12" s="25">
        <f aca="true" t="shared" si="2" ref="G12:L13">G13</f>
        <v>0</v>
      </c>
      <c r="H12" s="25"/>
      <c r="I12" s="61">
        <f t="shared" si="1"/>
        <v>388.34</v>
      </c>
      <c r="J12" s="25">
        <f t="shared" si="2"/>
        <v>388.34</v>
      </c>
      <c r="K12" s="25">
        <f t="shared" si="0"/>
        <v>-388.34</v>
      </c>
      <c r="L12" s="25">
        <f t="shared" si="2"/>
        <v>0</v>
      </c>
      <c r="M12" s="297"/>
    </row>
    <row r="13" spans="1:13" ht="27.75" customHeight="1" hidden="1">
      <c r="A13" s="34" t="s">
        <v>273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90" t="s">
        <v>43</v>
      </c>
      <c r="G13" s="25">
        <f t="shared" si="2"/>
        <v>0</v>
      </c>
      <c r="H13" s="25"/>
      <c r="I13" s="61">
        <f t="shared" si="1"/>
        <v>388.34</v>
      </c>
      <c r="J13" s="25">
        <f t="shared" si="2"/>
        <v>388.34</v>
      </c>
      <c r="K13" s="25">
        <f t="shared" si="0"/>
        <v>-388.34</v>
      </c>
      <c r="L13" s="25">
        <f t="shared" si="2"/>
        <v>0</v>
      </c>
      <c r="M13" s="297"/>
    </row>
    <row r="14" spans="1:13" ht="36.75" customHeight="1" hidden="1">
      <c r="A14" s="137" t="s">
        <v>212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90" t="s">
        <v>132</v>
      </c>
      <c r="G14" s="25">
        <v>0</v>
      </c>
      <c r="H14" s="25"/>
      <c r="I14" s="61">
        <f t="shared" si="1"/>
        <v>388.34</v>
      </c>
      <c r="J14" s="25">
        <v>388.34</v>
      </c>
      <c r="K14" s="25">
        <f t="shared" si="0"/>
        <v>-388.34</v>
      </c>
      <c r="L14" s="25">
        <v>0</v>
      </c>
      <c r="M14" s="297"/>
    </row>
    <row r="15" spans="1:13" s="104" customFormat="1" ht="26.25" customHeight="1">
      <c r="A15" s="208" t="s">
        <v>272</v>
      </c>
      <c r="B15" s="209" t="s">
        <v>80</v>
      </c>
      <c r="C15" s="209" t="s">
        <v>15</v>
      </c>
      <c r="D15" s="209" t="s">
        <v>17</v>
      </c>
      <c r="E15" s="209" t="s">
        <v>384</v>
      </c>
      <c r="F15" s="209" t="s">
        <v>43</v>
      </c>
      <c r="G15" s="209"/>
      <c r="H15" s="210">
        <f>H16</f>
        <v>460.52</v>
      </c>
      <c r="I15" s="61">
        <f t="shared" si="1"/>
        <v>0</v>
      </c>
      <c r="J15" s="210">
        <f>J16</f>
        <v>460.52</v>
      </c>
      <c r="K15" s="192">
        <f t="shared" si="0"/>
        <v>-72.18</v>
      </c>
      <c r="L15" s="191">
        <f>L16</f>
        <v>388.34</v>
      </c>
      <c r="M15" s="297"/>
    </row>
    <row r="16" spans="1:13" ht="18.75" customHeight="1">
      <c r="A16" s="213" t="s">
        <v>391</v>
      </c>
      <c r="B16" s="214" t="s">
        <v>80</v>
      </c>
      <c r="C16" s="214" t="s">
        <v>15</v>
      </c>
      <c r="D16" s="214" t="s">
        <v>17</v>
      </c>
      <c r="E16" s="214" t="s">
        <v>385</v>
      </c>
      <c r="F16" s="214" t="s">
        <v>43</v>
      </c>
      <c r="G16" s="213"/>
      <c r="H16" s="215">
        <f>H17+H18</f>
        <v>460.52</v>
      </c>
      <c r="I16" s="25">
        <f t="shared" si="1"/>
        <v>0</v>
      </c>
      <c r="J16" s="215">
        <f>J17+J18</f>
        <v>460.52</v>
      </c>
      <c r="K16" s="193">
        <f t="shared" si="0"/>
        <v>-72.18</v>
      </c>
      <c r="L16" s="188">
        <f>L17+L18</f>
        <v>388.34</v>
      </c>
      <c r="M16" s="297"/>
    </row>
    <row r="17" spans="1:13" ht="25.5" customHeight="1">
      <c r="A17" s="213" t="s">
        <v>392</v>
      </c>
      <c r="B17" s="214" t="s">
        <v>80</v>
      </c>
      <c r="C17" s="214" t="s">
        <v>15</v>
      </c>
      <c r="D17" s="214" t="s">
        <v>17</v>
      </c>
      <c r="E17" s="214" t="s">
        <v>385</v>
      </c>
      <c r="F17" s="214" t="s">
        <v>132</v>
      </c>
      <c r="G17" s="213"/>
      <c r="H17" s="215" t="s">
        <v>428</v>
      </c>
      <c r="I17" s="25">
        <f t="shared" si="1"/>
        <v>0</v>
      </c>
      <c r="J17" s="215">
        <v>353.7</v>
      </c>
      <c r="K17" s="193">
        <f t="shared" si="0"/>
        <v>-55.43000000000001</v>
      </c>
      <c r="L17" s="188">
        <v>298.27</v>
      </c>
      <c r="M17" s="297"/>
    </row>
    <row r="18" spans="1:13" ht="48.75" customHeight="1">
      <c r="A18" s="213" t="s">
        <v>390</v>
      </c>
      <c r="B18" s="214" t="s">
        <v>80</v>
      </c>
      <c r="C18" s="214" t="s">
        <v>15</v>
      </c>
      <c r="D18" s="214" t="s">
        <v>17</v>
      </c>
      <c r="E18" s="214" t="s">
        <v>385</v>
      </c>
      <c r="F18" s="214" t="s">
        <v>388</v>
      </c>
      <c r="G18" s="213"/>
      <c r="H18" s="216" t="s">
        <v>429</v>
      </c>
      <c r="I18" s="25">
        <f t="shared" si="1"/>
        <v>0</v>
      </c>
      <c r="J18" s="216">
        <v>106.82</v>
      </c>
      <c r="K18" s="193">
        <f t="shared" si="0"/>
        <v>-16.75</v>
      </c>
      <c r="L18" s="188">
        <v>90.07</v>
      </c>
      <c r="M18" s="297"/>
    </row>
    <row r="19" spans="1:13" s="104" customFormat="1" ht="57" customHeight="1" hidden="1">
      <c r="A19" s="218" t="s">
        <v>200</v>
      </c>
      <c r="B19" s="219" t="s">
        <v>80</v>
      </c>
      <c r="C19" s="219" t="s">
        <v>15</v>
      </c>
      <c r="D19" s="219" t="s">
        <v>19</v>
      </c>
      <c r="E19" s="220" t="s">
        <v>42</v>
      </c>
      <c r="F19" s="220" t="s">
        <v>43</v>
      </c>
      <c r="G19" s="211"/>
      <c r="H19" s="211"/>
      <c r="I19" s="61">
        <f t="shared" si="1"/>
        <v>2388.94</v>
      </c>
      <c r="J19" s="211">
        <f>J20+J43</f>
        <v>2388.94</v>
      </c>
      <c r="K19" s="61"/>
      <c r="L19" s="61">
        <f aca="true" t="shared" si="3" ref="L19:L93">J19+K19</f>
        <v>2388.94</v>
      </c>
      <c r="M19" s="297"/>
    </row>
    <row r="20" spans="1:13" s="104" customFormat="1" ht="39.75" customHeight="1" hidden="1">
      <c r="A20" s="221" t="s">
        <v>314</v>
      </c>
      <c r="B20" s="222" t="s">
        <v>80</v>
      </c>
      <c r="C20" s="222" t="s">
        <v>15</v>
      </c>
      <c r="D20" s="222" t="s">
        <v>19</v>
      </c>
      <c r="E20" s="223" t="s">
        <v>308</v>
      </c>
      <c r="F20" s="223" t="s">
        <v>43</v>
      </c>
      <c r="G20" s="211">
        <f>G21</f>
        <v>0</v>
      </c>
      <c r="H20" s="211"/>
      <c r="I20" s="61">
        <f t="shared" si="1"/>
        <v>1177.75</v>
      </c>
      <c r="J20" s="211">
        <f>J21</f>
        <v>1177.75</v>
      </c>
      <c r="K20" s="61">
        <f>K21</f>
        <v>-1177.75</v>
      </c>
      <c r="L20" s="25">
        <f t="shared" si="3"/>
        <v>0</v>
      </c>
      <c r="M20" s="297"/>
    </row>
    <row r="21" spans="1:13" ht="38.25" customHeight="1" hidden="1">
      <c r="A21" s="224" t="s">
        <v>329</v>
      </c>
      <c r="B21" s="225" t="s">
        <v>80</v>
      </c>
      <c r="C21" s="225" t="s">
        <v>15</v>
      </c>
      <c r="D21" s="225" t="s">
        <v>19</v>
      </c>
      <c r="E21" s="226" t="s">
        <v>309</v>
      </c>
      <c r="F21" s="226" t="s">
        <v>43</v>
      </c>
      <c r="G21" s="217">
        <f>G22+G24+G25+G26+G27</f>
        <v>0</v>
      </c>
      <c r="H21" s="217"/>
      <c r="I21" s="61">
        <f t="shared" si="1"/>
        <v>1177.75</v>
      </c>
      <c r="J21" s="217">
        <f>J22+J24+J25+J26+J27</f>
        <v>1177.75</v>
      </c>
      <c r="K21" s="25">
        <f>K22+K24+K25+K26+K27</f>
        <v>-1177.75</v>
      </c>
      <c r="L21" s="25">
        <f>L22+L24+L25+L26+L27</f>
        <v>0</v>
      </c>
      <c r="M21" s="297"/>
    </row>
    <row r="22" spans="1:13" ht="36" customHeight="1" hidden="1">
      <c r="A22" s="227" t="s">
        <v>212</v>
      </c>
      <c r="B22" s="225" t="s">
        <v>80</v>
      </c>
      <c r="C22" s="225" t="s">
        <v>15</v>
      </c>
      <c r="D22" s="225" t="s">
        <v>19</v>
      </c>
      <c r="E22" s="226" t="s">
        <v>309</v>
      </c>
      <c r="F22" s="226" t="s">
        <v>132</v>
      </c>
      <c r="G22" s="217">
        <v>0</v>
      </c>
      <c r="H22" s="217"/>
      <c r="I22" s="61">
        <f t="shared" si="1"/>
        <v>862.83</v>
      </c>
      <c r="J22" s="217">
        <v>862.83</v>
      </c>
      <c r="K22" s="25">
        <f>L22-J22</f>
        <v>-862.83</v>
      </c>
      <c r="L22" s="25">
        <v>0</v>
      </c>
      <c r="M22" s="297"/>
    </row>
    <row r="23" spans="1:13" ht="26.25" customHeight="1" hidden="1">
      <c r="A23" s="228" t="s">
        <v>311</v>
      </c>
      <c r="B23" s="225" t="s">
        <v>80</v>
      </c>
      <c r="C23" s="225" t="s">
        <v>15</v>
      </c>
      <c r="D23" s="225" t="s">
        <v>19</v>
      </c>
      <c r="E23" s="226" t="s">
        <v>309</v>
      </c>
      <c r="F23" s="226" t="s">
        <v>312</v>
      </c>
      <c r="G23" s="217"/>
      <c r="H23" s="217"/>
      <c r="I23" s="61">
        <f t="shared" si="1"/>
        <v>0</v>
      </c>
      <c r="J23" s="217"/>
      <c r="K23" s="25"/>
      <c r="L23" s="25">
        <f t="shared" si="3"/>
        <v>0</v>
      </c>
      <c r="M23" s="297"/>
    </row>
    <row r="24" spans="1:13" ht="39" customHeight="1" hidden="1">
      <c r="A24" s="228" t="s">
        <v>276</v>
      </c>
      <c r="B24" s="225" t="s">
        <v>80</v>
      </c>
      <c r="C24" s="225" t="s">
        <v>15</v>
      </c>
      <c r="D24" s="225" t="s">
        <v>19</v>
      </c>
      <c r="E24" s="226" t="s">
        <v>309</v>
      </c>
      <c r="F24" s="226" t="s">
        <v>142</v>
      </c>
      <c r="G24" s="217">
        <v>0</v>
      </c>
      <c r="H24" s="217"/>
      <c r="I24" s="61">
        <f t="shared" si="1"/>
        <v>45</v>
      </c>
      <c r="J24" s="217">
        <v>45</v>
      </c>
      <c r="K24" s="25">
        <f>L24-J24</f>
        <v>-45</v>
      </c>
      <c r="L24" s="25">
        <v>0</v>
      </c>
      <c r="M24" s="297"/>
    </row>
    <row r="25" spans="1:13" ht="39.75" customHeight="1" hidden="1">
      <c r="A25" s="228" t="s">
        <v>277</v>
      </c>
      <c r="B25" s="225" t="s">
        <v>80</v>
      </c>
      <c r="C25" s="225" t="s">
        <v>15</v>
      </c>
      <c r="D25" s="225" t="s">
        <v>19</v>
      </c>
      <c r="E25" s="226" t="s">
        <v>309</v>
      </c>
      <c r="F25" s="226" t="s">
        <v>133</v>
      </c>
      <c r="G25" s="217">
        <v>0</v>
      </c>
      <c r="H25" s="217"/>
      <c r="I25" s="61">
        <f t="shared" si="1"/>
        <v>221.72</v>
      </c>
      <c r="J25" s="217">
        <v>221.72</v>
      </c>
      <c r="K25" s="25">
        <f>L25-J25</f>
        <v>-221.72</v>
      </c>
      <c r="L25" s="25">
        <v>0</v>
      </c>
      <c r="M25" s="297"/>
    </row>
    <row r="26" spans="1:13" ht="26.25" customHeight="1" hidden="1">
      <c r="A26" s="228" t="s">
        <v>278</v>
      </c>
      <c r="B26" s="225" t="s">
        <v>80</v>
      </c>
      <c r="C26" s="225" t="s">
        <v>15</v>
      </c>
      <c r="D26" s="225" t="s">
        <v>19</v>
      </c>
      <c r="E26" s="226" t="s">
        <v>309</v>
      </c>
      <c r="F26" s="226" t="s">
        <v>141</v>
      </c>
      <c r="G26" s="217">
        <v>0</v>
      </c>
      <c r="H26" s="217"/>
      <c r="I26" s="61">
        <f t="shared" si="1"/>
        <v>33.56</v>
      </c>
      <c r="J26" s="217">
        <v>33.56</v>
      </c>
      <c r="K26" s="25">
        <f>L26-J26</f>
        <v>-33.56</v>
      </c>
      <c r="L26" s="25">
        <v>0</v>
      </c>
      <c r="M26" s="297"/>
    </row>
    <row r="27" spans="1:13" ht="17.25" customHeight="1" hidden="1">
      <c r="A27" s="228" t="s">
        <v>279</v>
      </c>
      <c r="B27" s="225" t="s">
        <v>80</v>
      </c>
      <c r="C27" s="225" t="s">
        <v>15</v>
      </c>
      <c r="D27" s="225" t="s">
        <v>19</v>
      </c>
      <c r="E27" s="226" t="s">
        <v>309</v>
      </c>
      <c r="F27" s="226" t="s">
        <v>140</v>
      </c>
      <c r="G27" s="217">
        <v>0</v>
      </c>
      <c r="H27" s="217"/>
      <c r="I27" s="61">
        <f t="shared" si="1"/>
        <v>14.64</v>
      </c>
      <c r="J27" s="217">
        <v>14.64</v>
      </c>
      <c r="K27" s="25">
        <f>L27-J27</f>
        <v>-14.64</v>
      </c>
      <c r="L27" s="25">
        <v>0</v>
      </c>
      <c r="M27" s="297"/>
    </row>
    <row r="28" spans="1:13" ht="39.75" customHeight="1" hidden="1">
      <c r="A28" s="229" t="s">
        <v>199</v>
      </c>
      <c r="B28" s="219" t="s">
        <v>80</v>
      </c>
      <c r="C28" s="219" t="s">
        <v>15</v>
      </c>
      <c r="D28" s="219" t="s">
        <v>17</v>
      </c>
      <c r="E28" s="219" t="s">
        <v>42</v>
      </c>
      <c r="F28" s="219" t="s">
        <v>43</v>
      </c>
      <c r="G28" s="211">
        <f aca="true" t="shared" si="4" ref="G28:K30">G29</f>
        <v>0</v>
      </c>
      <c r="H28" s="211"/>
      <c r="I28" s="61">
        <f t="shared" si="1"/>
        <v>0</v>
      </c>
      <c r="J28" s="211">
        <f t="shared" si="4"/>
        <v>0</v>
      </c>
      <c r="K28" s="61">
        <f t="shared" si="4"/>
        <v>1</v>
      </c>
      <c r="L28" s="25">
        <f t="shared" si="3"/>
        <v>1</v>
      </c>
      <c r="M28" s="297"/>
    </row>
    <row r="29" spans="1:13" ht="51" customHeight="1" hidden="1">
      <c r="A29" s="228" t="s">
        <v>210</v>
      </c>
      <c r="B29" s="230" t="s">
        <v>80</v>
      </c>
      <c r="C29" s="231" t="s">
        <v>15</v>
      </c>
      <c r="D29" s="231" t="s">
        <v>17</v>
      </c>
      <c r="E29" s="231" t="s">
        <v>209</v>
      </c>
      <c r="F29" s="231" t="s">
        <v>43</v>
      </c>
      <c r="G29" s="217">
        <f t="shared" si="4"/>
        <v>0</v>
      </c>
      <c r="H29" s="217"/>
      <c r="I29" s="61">
        <f t="shared" si="1"/>
        <v>0</v>
      </c>
      <c r="J29" s="217">
        <f t="shared" si="4"/>
        <v>0</v>
      </c>
      <c r="K29" s="25">
        <f t="shared" si="4"/>
        <v>1</v>
      </c>
      <c r="L29" s="25">
        <f t="shared" si="3"/>
        <v>1</v>
      </c>
      <c r="M29" s="297"/>
    </row>
    <row r="30" spans="1:13" ht="13.5" customHeight="1" hidden="1">
      <c r="A30" s="228" t="s">
        <v>211</v>
      </c>
      <c r="B30" s="230" t="s">
        <v>80</v>
      </c>
      <c r="C30" s="231" t="s">
        <v>15</v>
      </c>
      <c r="D30" s="231" t="s">
        <v>17</v>
      </c>
      <c r="E30" s="231" t="s">
        <v>60</v>
      </c>
      <c r="F30" s="231" t="s">
        <v>43</v>
      </c>
      <c r="G30" s="217">
        <f t="shared" si="4"/>
        <v>0</v>
      </c>
      <c r="H30" s="217"/>
      <c r="I30" s="61">
        <f t="shared" si="1"/>
        <v>0</v>
      </c>
      <c r="J30" s="217">
        <f t="shared" si="4"/>
        <v>0</v>
      </c>
      <c r="K30" s="25">
        <f t="shared" si="4"/>
        <v>1</v>
      </c>
      <c r="L30" s="25">
        <f t="shared" si="3"/>
        <v>1</v>
      </c>
      <c r="M30" s="297"/>
    </row>
    <row r="31" spans="1:13" ht="39.75" customHeight="1" hidden="1">
      <c r="A31" s="228" t="s">
        <v>212</v>
      </c>
      <c r="B31" s="230" t="s">
        <v>80</v>
      </c>
      <c r="C31" s="231" t="s">
        <v>15</v>
      </c>
      <c r="D31" s="231" t="s">
        <v>17</v>
      </c>
      <c r="E31" s="231" t="s">
        <v>60</v>
      </c>
      <c r="F31" s="231" t="s">
        <v>132</v>
      </c>
      <c r="G31" s="217">
        <v>0</v>
      </c>
      <c r="H31" s="217"/>
      <c r="I31" s="61">
        <f t="shared" si="1"/>
        <v>0</v>
      </c>
      <c r="J31" s="217">
        <v>0</v>
      </c>
      <c r="K31" s="25">
        <v>1</v>
      </c>
      <c r="L31" s="25">
        <f t="shared" si="3"/>
        <v>1</v>
      </c>
      <c r="M31" s="297"/>
    </row>
    <row r="32" spans="1:13" ht="42" customHeight="1" hidden="1">
      <c r="A32" s="229" t="s">
        <v>217</v>
      </c>
      <c r="B32" s="219" t="s">
        <v>80</v>
      </c>
      <c r="C32" s="232" t="s">
        <v>15</v>
      </c>
      <c r="D32" s="232" t="s">
        <v>19</v>
      </c>
      <c r="E32" s="232" t="s">
        <v>42</v>
      </c>
      <c r="F32" s="232" t="s">
        <v>43</v>
      </c>
      <c r="G32" s="211">
        <f>G33+G36</f>
        <v>1983.96</v>
      </c>
      <c r="H32" s="211"/>
      <c r="I32" s="61">
        <f t="shared" si="1"/>
        <v>0</v>
      </c>
      <c r="J32" s="211">
        <f>J33+J36</f>
        <v>0</v>
      </c>
      <c r="K32" s="61">
        <f>K33+K36</f>
        <v>0</v>
      </c>
      <c r="L32" s="25">
        <f t="shared" si="3"/>
        <v>0</v>
      </c>
      <c r="M32" s="297"/>
    </row>
    <row r="33" spans="1:13" ht="50.25" customHeight="1" hidden="1">
      <c r="A33" s="228" t="s">
        <v>216</v>
      </c>
      <c r="B33" s="230" t="s">
        <v>80</v>
      </c>
      <c r="C33" s="231" t="s">
        <v>15</v>
      </c>
      <c r="D33" s="231" t="s">
        <v>19</v>
      </c>
      <c r="E33" s="231" t="s">
        <v>209</v>
      </c>
      <c r="F33" s="231" t="s">
        <v>43</v>
      </c>
      <c r="G33" s="217">
        <f aca="true" t="shared" si="5" ref="G33:K34">G34</f>
        <v>727</v>
      </c>
      <c r="H33" s="217"/>
      <c r="I33" s="61">
        <f t="shared" si="1"/>
        <v>0</v>
      </c>
      <c r="J33" s="217">
        <f t="shared" si="5"/>
        <v>0</v>
      </c>
      <c r="K33" s="25">
        <f t="shared" si="5"/>
        <v>0</v>
      </c>
      <c r="L33" s="25">
        <f t="shared" si="3"/>
        <v>0</v>
      </c>
      <c r="M33" s="297"/>
    </row>
    <row r="34" spans="1:13" ht="24.75" customHeight="1" hidden="1">
      <c r="A34" s="228" t="s">
        <v>215</v>
      </c>
      <c r="B34" s="230" t="s">
        <v>80</v>
      </c>
      <c r="C34" s="231" t="s">
        <v>15</v>
      </c>
      <c r="D34" s="231" t="s">
        <v>19</v>
      </c>
      <c r="E34" s="231" t="s">
        <v>60</v>
      </c>
      <c r="F34" s="231" t="s">
        <v>43</v>
      </c>
      <c r="G34" s="217">
        <f t="shared" si="5"/>
        <v>727</v>
      </c>
      <c r="H34" s="217"/>
      <c r="I34" s="61">
        <f t="shared" si="1"/>
        <v>0</v>
      </c>
      <c r="J34" s="217">
        <f t="shared" si="5"/>
        <v>0</v>
      </c>
      <c r="K34" s="25">
        <f t="shared" si="5"/>
        <v>0</v>
      </c>
      <c r="L34" s="25">
        <f t="shared" si="3"/>
        <v>0</v>
      </c>
      <c r="M34" s="297"/>
    </row>
    <row r="35" spans="1:13" ht="37.5" customHeight="1" hidden="1">
      <c r="A35" s="228" t="s">
        <v>212</v>
      </c>
      <c r="B35" s="230" t="s">
        <v>80</v>
      </c>
      <c r="C35" s="231" t="s">
        <v>15</v>
      </c>
      <c r="D35" s="231" t="s">
        <v>19</v>
      </c>
      <c r="E35" s="231" t="s">
        <v>60</v>
      </c>
      <c r="F35" s="231" t="s">
        <v>132</v>
      </c>
      <c r="G35" s="217">
        <v>727</v>
      </c>
      <c r="H35" s="217"/>
      <c r="I35" s="61">
        <f t="shared" si="1"/>
        <v>0</v>
      </c>
      <c r="J35" s="217">
        <v>0</v>
      </c>
      <c r="K35" s="25"/>
      <c r="L35" s="25">
        <f t="shared" si="3"/>
        <v>0</v>
      </c>
      <c r="M35" s="62"/>
    </row>
    <row r="36" spans="1:12" s="104" customFormat="1" ht="12.75" customHeight="1" hidden="1">
      <c r="A36" s="233" t="s">
        <v>41</v>
      </c>
      <c r="B36" s="219" t="s">
        <v>80</v>
      </c>
      <c r="C36" s="232" t="s">
        <v>15</v>
      </c>
      <c r="D36" s="232" t="s">
        <v>19</v>
      </c>
      <c r="E36" s="232" t="s">
        <v>58</v>
      </c>
      <c r="F36" s="232" t="s">
        <v>43</v>
      </c>
      <c r="G36" s="211">
        <f>G38+G39+G40+G41+G42</f>
        <v>1256.96</v>
      </c>
      <c r="H36" s="211"/>
      <c r="I36" s="61">
        <f t="shared" si="1"/>
        <v>0</v>
      </c>
      <c r="J36" s="211">
        <f>J38+J39+J40+J41+J42</f>
        <v>0</v>
      </c>
      <c r="K36" s="61">
        <f>K38+K39+K40+K41+K42</f>
        <v>0</v>
      </c>
      <c r="L36" s="25">
        <f t="shared" si="3"/>
        <v>0</v>
      </c>
    </row>
    <row r="37" spans="1:12" ht="25.5" customHeight="1" hidden="1">
      <c r="A37" s="228" t="s">
        <v>112</v>
      </c>
      <c r="B37" s="230" t="s">
        <v>80</v>
      </c>
      <c r="C37" s="231" t="s">
        <v>15</v>
      </c>
      <c r="D37" s="231" t="s">
        <v>19</v>
      </c>
      <c r="E37" s="231" t="s">
        <v>58</v>
      </c>
      <c r="F37" s="231" t="s">
        <v>43</v>
      </c>
      <c r="G37" s="217">
        <f>G38+G39+G40+G41+G42</f>
        <v>1256.96</v>
      </c>
      <c r="H37" s="217"/>
      <c r="I37" s="61">
        <f t="shared" si="1"/>
        <v>0</v>
      </c>
      <c r="J37" s="217">
        <f>J38+J39+J40+J41+J42</f>
        <v>0</v>
      </c>
      <c r="K37" s="25">
        <f>K38+K39+K40+K41+K42</f>
        <v>0</v>
      </c>
      <c r="L37" s="25">
        <f t="shared" si="3"/>
        <v>0</v>
      </c>
    </row>
    <row r="38" spans="1:12" ht="38.25" customHeight="1" hidden="1">
      <c r="A38" s="228" t="s">
        <v>212</v>
      </c>
      <c r="B38" s="230" t="s">
        <v>80</v>
      </c>
      <c r="C38" s="231" t="s">
        <v>15</v>
      </c>
      <c r="D38" s="231" t="s">
        <v>19</v>
      </c>
      <c r="E38" s="231" t="s">
        <v>58</v>
      </c>
      <c r="F38" s="231" t="s">
        <v>132</v>
      </c>
      <c r="G38" s="217">
        <v>972.15</v>
      </c>
      <c r="H38" s="217"/>
      <c r="I38" s="61">
        <f t="shared" si="1"/>
        <v>0</v>
      </c>
      <c r="J38" s="217">
        <v>0</v>
      </c>
      <c r="K38" s="25"/>
      <c r="L38" s="25">
        <f t="shared" si="3"/>
        <v>0</v>
      </c>
    </row>
    <row r="39" spans="1:12" ht="26.25" customHeight="1" hidden="1">
      <c r="A39" s="228" t="s">
        <v>144</v>
      </c>
      <c r="B39" s="230" t="s">
        <v>80</v>
      </c>
      <c r="C39" s="231" t="s">
        <v>15</v>
      </c>
      <c r="D39" s="231" t="s">
        <v>19</v>
      </c>
      <c r="E39" s="231" t="s">
        <v>58</v>
      </c>
      <c r="F39" s="231" t="s">
        <v>142</v>
      </c>
      <c r="G39" s="217">
        <v>45</v>
      </c>
      <c r="H39" s="217"/>
      <c r="I39" s="61">
        <f t="shared" si="1"/>
        <v>0</v>
      </c>
      <c r="J39" s="217">
        <v>0</v>
      </c>
      <c r="K39" s="25"/>
      <c r="L39" s="25">
        <f t="shared" si="3"/>
        <v>0</v>
      </c>
    </row>
    <row r="40" spans="1:12" ht="39" customHeight="1" hidden="1">
      <c r="A40" s="228" t="s">
        <v>213</v>
      </c>
      <c r="B40" s="230" t="s">
        <v>80</v>
      </c>
      <c r="C40" s="231" t="s">
        <v>15</v>
      </c>
      <c r="D40" s="231" t="s">
        <v>19</v>
      </c>
      <c r="E40" s="231" t="s">
        <v>58</v>
      </c>
      <c r="F40" s="231" t="s">
        <v>133</v>
      </c>
      <c r="G40" s="217">
        <v>191.61</v>
      </c>
      <c r="H40" s="217"/>
      <c r="I40" s="61">
        <f t="shared" si="1"/>
        <v>0</v>
      </c>
      <c r="J40" s="217">
        <v>0</v>
      </c>
      <c r="K40" s="25"/>
      <c r="L40" s="25">
        <f t="shared" si="3"/>
        <v>0</v>
      </c>
    </row>
    <row r="41" spans="1:12" ht="26.25" customHeight="1" hidden="1">
      <c r="A41" s="228" t="s">
        <v>145</v>
      </c>
      <c r="B41" s="230" t="s">
        <v>80</v>
      </c>
      <c r="C41" s="231" t="s">
        <v>15</v>
      </c>
      <c r="D41" s="231" t="s">
        <v>19</v>
      </c>
      <c r="E41" s="231" t="s">
        <v>58</v>
      </c>
      <c r="F41" s="231" t="s">
        <v>141</v>
      </c>
      <c r="G41" s="217">
        <v>33.56</v>
      </c>
      <c r="H41" s="217"/>
      <c r="I41" s="61">
        <f t="shared" si="1"/>
        <v>0</v>
      </c>
      <c r="J41" s="217">
        <v>0</v>
      </c>
      <c r="K41" s="25"/>
      <c r="L41" s="25">
        <f t="shared" si="3"/>
        <v>0</v>
      </c>
    </row>
    <row r="42" spans="1:12" ht="24.75" customHeight="1" hidden="1">
      <c r="A42" s="228" t="s">
        <v>214</v>
      </c>
      <c r="B42" s="230" t="s">
        <v>80</v>
      </c>
      <c r="C42" s="231" t="s">
        <v>15</v>
      </c>
      <c r="D42" s="231" t="s">
        <v>19</v>
      </c>
      <c r="E42" s="231" t="s">
        <v>58</v>
      </c>
      <c r="F42" s="231" t="s">
        <v>140</v>
      </c>
      <c r="G42" s="217">
        <v>14.64</v>
      </c>
      <c r="H42" s="217"/>
      <c r="I42" s="61">
        <f t="shared" si="1"/>
        <v>0</v>
      </c>
      <c r="J42" s="217">
        <v>0</v>
      </c>
      <c r="K42" s="25"/>
      <c r="L42" s="25">
        <f t="shared" si="3"/>
        <v>0</v>
      </c>
    </row>
    <row r="43" spans="1:12" ht="41.25" customHeight="1">
      <c r="A43" s="198" t="s">
        <v>410</v>
      </c>
      <c r="B43" s="234">
        <v>801</v>
      </c>
      <c r="C43" s="219" t="s">
        <v>15</v>
      </c>
      <c r="D43" s="219" t="s">
        <v>19</v>
      </c>
      <c r="E43" s="234" t="s">
        <v>344</v>
      </c>
      <c r="F43" s="219" t="s">
        <v>43</v>
      </c>
      <c r="G43" s="233"/>
      <c r="H43" s="211">
        <f>H44+H47</f>
        <v>1209.31</v>
      </c>
      <c r="I43" s="61">
        <f t="shared" si="1"/>
        <v>1.8800000000001091</v>
      </c>
      <c r="J43" s="211">
        <f>J44+J47</f>
        <v>1211.19</v>
      </c>
      <c r="K43" s="191">
        <f aca="true" t="shared" si="6" ref="K43:K55">L43-J43</f>
        <v>-23.840000000000146</v>
      </c>
      <c r="L43" s="191">
        <f>L44+L47</f>
        <v>1187.35</v>
      </c>
    </row>
    <row r="44" spans="1:12" ht="41.25" customHeight="1">
      <c r="A44" s="235" t="s">
        <v>329</v>
      </c>
      <c r="B44" s="230">
        <v>801</v>
      </c>
      <c r="C44" s="230" t="s">
        <v>15</v>
      </c>
      <c r="D44" s="230" t="s">
        <v>19</v>
      </c>
      <c r="E44" s="230" t="s">
        <v>380</v>
      </c>
      <c r="F44" s="230" t="s">
        <v>43</v>
      </c>
      <c r="G44" s="236"/>
      <c r="H44" s="217">
        <f>H45+H46</f>
        <v>925.85</v>
      </c>
      <c r="I44" s="25">
        <f t="shared" si="1"/>
        <v>1.8799999999999955</v>
      </c>
      <c r="J44" s="217">
        <f>J45+J46</f>
        <v>927.73</v>
      </c>
      <c r="K44" s="188">
        <f t="shared" si="6"/>
        <v>59.710000000000036</v>
      </c>
      <c r="L44" s="188">
        <f>L45+L46</f>
        <v>987.44</v>
      </c>
    </row>
    <row r="45" spans="1:12" ht="26.25" customHeight="1">
      <c r="A45" s="228" t="s">
        <v>392</v>
      </c>
      <c r="B45" s="230" t="s">
        <v>80</v>
      </c>
      <c r="C45" s="230" t="s">
        <v>15</v>
      </c>
      <c r="D45" s="230" t="s">
        <v>19</v>
      </c>
      <c r="E45" s="230" t="s">
        <v>382</v>
      </c>
      <c r="F45" s="230">
        <v>121</v>
      </c>
      <c r="G45" s="236"/>
      <c r="H45" s="217">
        <v>718.77</v>
      </c>
      <c r="I45" s="25">
        <f t="shared" si="1"/>
        <v>1.4400000000000546</v>
      </c>
      <c r="J45" s="217">
        <f>718.77+1.44</f>
        <v>720.21</v>
      </c>
      <c r="K45" s="188">
        <f t="shared" si="6"/>
        <v>54.39999999999998</v>
      </c>
      <c r="L45" s="188">
        <v>774.61</v>
      </c>
    </row>
    <row r="46" spans="1:12" ht="51" customHeight="1">
      <c r="A46" s="213" t="s">
        <v>390</v>
      </c>
      <c r="B46" s="230" t="s">
        <v>80</v>
      </c>
      <c r="C46" s="230" t="s">
        <v>15</v>
      </c>
      <c r="D46" s="230" t="s">
        <v>19</v>
      </c>
      <c r="E46" s="230" t="s">
        <v>382</v>
      </c>
      <c r="F46" s="230">
        <v>129</v>
      </c>
      <c r="G46" s="236"/>
      <c r="H46" s="217">
        <v>207.08</v>
      </c>
      <c r="I46" s="25">
        <f t="shared" si="1"/>
        <v>0.4399999999999977</v>
      </c>
      <c r="J46" s="217">
        <f>207.08+0.44</f>
        <v>207.52</v>
      </c>
      <c r="K46" s="188">
        <f t="shared" si="6"/>
        <v>5.310000000000002</v>
      </c>
      <c r="L46" s="188">
        <v>212.83</v>
      </c>
    </row>
    <row r="47" spans="1:12" ht="40.5" customHeight="1">
      <c r="A47" s="228" t="s">
        <v>393</v>
      </c>
      <c r="B47" s="230" t="s">
        <v>80</v>
      </c>
      <c r="C47" s="230" t="s">
        <v>15</v>
      </c>
      <c r="D47" s="230" t="s">
        <v>19</v>
      </c>
      <c r="E47" s="230" t="s">
        <v>383</v>
      </c>
      <c r="F47" s="230" t="s">
        <v>43</v>
      </c>
      <c r="G47" s="236"/>
      <c r="H47" s="217">
        <f>H48+H49+H50+H51+H60</f>
        <v>283.46</v>
      </c>
      <c r="I47" s="25">
        <f t="shared" si="1"/>
        <v>0</v>
      </c>
      <c r="J47" s="217">
        <f>J48+J49+J50+J51+J60</f>
        <v>283.46</v>
      </c>
      <c r="K47" s="188">
        <f t="shared" si="6"/>
        <v>-83.55000000000001</v>
      </c>
      <c r="L47" s="188">
        <f>L48+L49+L50+L51</f>
        <v>199.90999999999997</v>
      </c>
    </row>
    <row r="48" spans="1:12" ht="37.5" customHeight="1">
      <c r="A48" s="228" t="s">
        <v>276</v>
      </c>
      <c r="B48" s="230" t="s">
        <v>80</v>
      </c>
      <c r="C48" s="230" t="s">
        <v>15</v>
      </c>
      <c r="D48" s="230" t="s">
        <v>19</v>
      </c>
      <c r="E48" s="230" t="s">
        <v>383</v>
      </c>
      <c r="F48" s="230">
        <v>242</v>
      </c>
      <c r="G48" s="236"/>
      <c r="H48" s="217">
        <v>73.8</v>
      </c>
      <c r="I48" s="25">
        <f t="shared" si="1"/>
        <v>0</v>
      </c>
      <c r="J48" s="217">
        <v>73.8</v>
      </c>
      <c r="K48" s="188">
        <f t="shared" si="6"/>
        <v>-28.799999999999997</v>
      </c>
      <c r="L48" s="188">
        <v>45</v>
      </c>
    </row>
    <row r="49" spans="1:12" ht="34.5" customHeight="1">
      <c r="A49" s="228" t="s">
        <v>277</v>
      </c>
      <c r="B49" s="230" t="s">
        <v>80</v>
      </c>
      <c r="C49" s="230" t="s">
        <v>15</v>
      </c>
      <c r="D49" s="230" t="s">
        <v>19</v>
      </c>
      <c r="E49" s="230" t="s">
        <v>383</v>
      </c>
      <c r="F49" s="230">
        <v>244</v>
      </c>
      <c r="G49" s="236"/>
      <c r="H49" s="217">
        <v>102.73</v>
      </c>
      <c r="I49" s="25">
        <f t="shared" si="1"/>
        <v>0</v>
      </c>
      <c r="J49" s="217">
        <v>102.73</v>
      </c>
      <c r="K49" s="188">
        <f t="shared" si="6"/>
        <v>3.9799999999999898</v>
      </c>
      <c r="L49" s="188">
        <v>106.71</v>
      </c>
    </row>
    <row r="50" spans="1:12" ht="21.75" customHeight="1">
      <c r="A50" s="228" t="s">
        <v>278</v>
      </c>
      <c r="B50" s="230" t="s">
        <v>80</v>
      </c>
      <c r="C50" s="230" t="s">
        <v>15</v>
      </c>
      <c r="D50" s="230" t="s">
        <v>19</v>
      </c>
      <c r="E50" s="230" t="s">
        <v>383</v>
      </c>
      <c r="F50" s="230">
        <v>851</v>
      </c>
      <c r="G50" s="236"/>
      <c r="H50" s="217">
        <v>44.57</v>
      </c>
      <c r="I50" s="25">
        <f t="shared" si="1"/>
        <v>0</v>
      </c>
      <c r="J50" s="217">
        <v>44.57</v>
      </c>
      <c r="K50" s="188">
        <f t="shared" si="6"/>
        <v>-11.009999999999998</v>
      </c>
      <c r="L50" s="188">
        <v>33.56</v>
      </c>
    </row>
    <row r="51" spans="1:12" ht="17.25" customHeight="1">
      <c r="A51" s="228" t="s">
        <v>279</v>
      </c>
      <c r="B51" s="230" t="s">
        <v>80</v>
      </c>
      <c r="C51" s="230" t="s">
        <v>15</v>
      </c>
      <c r="D51" s="230" t="s">
        <v>19</v>
      </c>
      <c r="E51" s="230" t="s">
        <v>383</v>
      </c>
      <c r="F51" s="230">
        <v>852</v>
      </c>
      <c r="G51" s="236"/>
      <c r="H51" s="217">
        <v>40.56</v>
      </c>
      <c r="I51" s="25">
        <f t="shared" si="1"/>
        <v>0</v>
      </c>
      <c r="J51" s="217">
        <v>40.56</v>
      </c>
      <c r="K51" s="188">
        <f t="shared" si="6"/>
        <v>-25.92</v>
      </c>
      <c r="L51" s="188">
        <v>14.64</v>
      </c>
    </row>
    <row r="52" spans="1:12" s="104" customFormat="1" ht="15.75" customHeight="1" hidden="1">
      <c r="A52" s="237" t="s">
        <v>271</v>
      </c>
      <c r="B52" s="222" t="s">
        <v>80</v>
      </c>
      <c r="C52" s="238" t="s">
        <v>15</v>
      </c>
      <c r="D52" s="238" t="s">
        <v>16</v>
      </c>
      <c r="E52" s="238" t="s">
        <v>42</v>
      </c>
      <c r="F52" s="232" t="s">
        <v>43</v>
      </c>
      <c r="G52" s="211">
        <f aca="true" t="shared" si="7" ref="G52:J54">G53</f>
        <v>0</v>
      </c>
      <c r="H52" s="211"/>
      <c r="I52" s="25">
        <f t="shared" si="1"/>
        <v>15</v>
      </c>
      <c r="J52" s="211">
        <f t="shared" si="7"/>
        <v>15</v>
      </c>
      <c r="K52" s="61">
        <f t="shared" si="6"/>
        <v>-15</v>
      </c>
      <c r="L52" s="25">
        <f>L53</f>
        <v>0</v>
      </c>
    </row>
    <row r="53" spans="1:12" ht="27" customHeight="1" hidden="1">
      <c r="A53" s="239" t="s">
        <v>272</v>
      </c>
      <c r="B53" s="225" t="s">
        <v>80</v>
      </c>
      <c r="C53" s="240" t="s">
        <v>15</v>
      </c>
      <c r="D53" s="240" t="s">
        <v>126</v>
      </c>
      <c r="E53" s="240" t="s">
        <v>281</v>
      </c>
      <c r="F53" s="231" t="s">
        <v>43</v>
      </c>
      <c r="G53" s="217">
        <f t="shared" si="7"/>
        <v>0</v>
      </c>
      <c r="H53" s="217"/>
      <c r="I53" s="25">
        <f t="shared" si="1"/>
        <v>15</v>
      </c>
      <c r="J53" s="217">
        <f t="shared" si="7"/>
        <v>15</v>
      </c>
      <c r="K53" s="61">
        <f t="shared" si="6"/>
        <v>-15</v>
      </c>
      <c r="L53" s="25">
        <f>L54</f>
        <v>0</v>
      </c>
    </row>
    <row r="54" spans="1:12" ht="23.25" customHeight="1" hidden="1">
      <c r="A54" s="241" t="s">
        <v>45</v>
      </c>
      <c r="B54" s="225" t="s">
        <v>80</v>
      </c>
      <c r="C54" s="240" t="s">
        <v>15</v>
      </c>
      <c r="D54" s="240" t="s">
        <v>126</v>
      </c>
      <c r="E54" s="240" t="s">
        <v>281</v>
      </c>
      <c r="F54" s="231" t="s">
        <v>43</v>
      </c>
      <c r="G54" s="217">
        <f t="shared" si="7"/>
        <v>0</v>
      </c>
      <c r="H54" s="217"/>
      <c r="I54" s="25">
        <f t="shared" si="1"/>
        <v>15</v>
      </c>
      <c r="J54" s="217">
        <f t="shared" si="7"/>
        <v>15</v>
      </c>
      <c r="K54" s="61">
        <f t="shared" si="6"/>
        <v>-15</v>
      </c>
      <c r="L54" s="25">
        <f>L55</f>
        <v>0</v>
      </c>
    </row>
    <row r="55" spans="1:12" ht="12.75" customHeight="1" hidden="1">
      <c r="A55" s="228" t="s">
        <v>218</v>
      </c>
      <c r="B55" s="225" t="s">
        <v>80</v>
      </c>
      <c r="C55" s="240" t="s">
        <v>15</v>
      </c>
      <c r="D55" s="240" t="s">
        <v>126</v>
      </c>
      <c r="E55" s="240" t="s">
        <v>281</v>
      </c>
      <c r="F55" s="231" t="s">
        <v>143</v>
      </c>
      <c r="G55" s="217">
        <v>0</v>
      </c>
      <c r="H55" s="217"/>
      <c r="I55" s="25">
        <f t="shared" si="1"/>
        <v>15</v>
      </c>
      <c r="J55" s="217">
        <v>15</v>
      </c>
      <c r="K55" s="61">
        <f t="shared" si="6"/>
        <v>-15</v>
      </c>
      <c r="L55" s="25">
        <v>0</v>
      </c>
    </row>
    <row r="56" spans="1:12" ht="12.75" customHeight="1" hidden="1">
      <c r="A56" s="233" t="s">
        <v>220</v>
      </c>
      <c r="B56" s="230" t="s">
        <v>80</v>
      </c>
      <c r="C56" s="231" t="s">
        <v>15</v>
      </c>
      <c r="D56" s="231" t="s">
        <v>126</v>
      </c>
      <c r="E56" s="231" t="s">
        <v>42</v>
      </c>
      <c r="F56" s="231" t="s">
        <v>43</v>
      </c>
      <c r="G56" s="211">
        <f aca="true" t="shared" si="8" ref="G56:K58">G57</f>
        <v>15</v>
      </c>
      <c r="H56" s="211"/>
      <c r="I56" s="25">
        <f t="shared" si="1"/>
        <v>0</v>
      </c>
      <c r="J56" s="211">
        <f t="shared" si="8"/>
        <v>0</v>
      </c>
      <c r="K56" s="61">
        <f t="shared" si="8"/>
        <v>0</v>
      </c>
      <c r="L56" s="25">
        <f t="shared" si="3"/>
        <v>0</v>
      </c>
    </row>
    <row r="57" spans="1:12" ht="12.75" customHeight="1" hidden="1">
      <c r="A57" s="228" t="s">
        <v>103</v>
      </c>
      <c r="B57" s="230" t="s">
        <v>80</v>
      </c>
      <c r="C57" s="231" t="s">
        <v>15</v>
      </c>
      <c r="D57" s="231" t="s">
        <v>126</v>
      </c>
      <c r="E57" s="231" t="s">
        <v>219</v>
      </c>
      <c r="F57" s="231" t="s">
        <v>43</v>
      </c>
      <c r="G57" s="217">
        <f t="shared" si="8"/>
        <v>15</v>
      </c>
      <c r="H57" s="217"/>
      <c r="I57" s="25">
        <f t="shared" si="1"/>
        <v>0</v>
      </c>
      <c r="J57" s="217">
        <f t="shared" si="8"/>
        <v>0</v>
      </c>
      <c r="K57" s="25">
        <f t="shared" si="8"/>
        <v>0</v>
      </c>
      <c r="L57" s="25">
        <f t="shared" si="3"/>
        <v>0</v>
      </c>
    </row>
    <row r="58" spans="1:12" ht="12.75" customHeight="1" hidden="1">
      <c r="A58" s="228" t="s">
        <v>45</v>
      </c>
      <c r="B58" s="230" t="s">
        <v>80</v>
      </c>
      <c r="C58" s="231" t="s">
        <v>15</v>
      </c>
      <c r="D58" s="231" t="s">
        <v>126</v>
      </c>
      <c r="E58" s="231" t="s">
        <v>102</v>
      </c>
      <c r="F58" s="231" t="s">
        <v>43</v>
      </c>
      <c r="G58" s="217">
        <f t="shared" si="8"/>
        <v>15</v>
      </c>
      <c r="H58" s="217"/>
      <c r="I58" s="25">
        <f t="shared" si="1"/>
        <v>0</v>
      </c>
      <c r="J58" s="217">
        <f t="shared" si="8"/>
        <v>0</v>
      </c>
      <c r="K58" s="25">
        <f t="shared" si="8"/>
        <v>0</v>
      </c>
      <c r="L58" s="25">
        <f t="shared" si="3"/>
        <v>0</v>
      </c>
    </row>
    <row r="59" spans="1:12" ht="13.5" customHeight="1" hidden="1">
      <c r="A59" s="228" t="s">
        <v>218</v>
      </c>
      <c r="B59" s="230" t="s">
        <v>80</v>
      </c>
      <c r="C59" s="231" t="s">
        <v>15</v>
      </c>
      <c r="D59" s="231" t="s">
        <v>126</v>
      </c>
      <c r="E59" s="231" t="s">
        <v>102</v>
      </c>
      <c r="F59" s="231" t="s">
        <v>143</v>
      </c>
      <c r="G59" s="217">
        <v>15</v>
      </c>
      <c r="H59" s="217"/>
      <c r="I59" s="25">
        <f t="shared" si="1"/>
        <v>0</v>
      </c>
      <c r="J59" s="217">
        <v>0</v>
      </c>
      <c r="K59" s="25"/>
      <c r="L59" s="25">
        <f t="shared" si="3"/>
        <v>0</v>
      </c>
    </row>
    <row r="60" spans="1:12" ht="13.5" customHeight="1">
      <c r="A60" s="270"/>
      <c r="B60" s="230" t="s">
        <v>80</v>
      </c>
      <c r="C60" s="230" t="s">
        <v>15</v>
      </c>
      <c r="D60" s="230" t="s">
        <v>19</v>
      </c>
      <c r="E60" s="230" t="s">
        <v>383</v>
      </c>
      <c r="F60" s="231" t="s">
        <v>431</v>
      </c>
      <c r="G60" s="217"/>
      <c r="H60" s="217">
        <v>21.8</v>
      </c>
      <c r="I60" s="25">
        <f t="shared" si="1"/>
        <v>0</v>
      </c>
      <c r="J60" s="217">
        <v>21.8</v>
      </c>
      <c r="K60" s="25"/>
      <c r="L60" s="25"/>
    </row>
    <row r="61" spans="1:18" s="194" customFormat="1" ht="13.5" customHeight="1">
      <c r="A61" s="237" t="s">
        <v>271</v>
      </c>
      <c r="B61" s="219" t="s">
        <v>80</v>
      </c>
      <c r="C61" s="232" t="s">
        <v>15</v>
      </c>
      <c r="D61" s="232" t="s">
        <v>126</v>
      </c>
      <c r="E61" s="232" t="s">
        <v>384</v>
      </c>
      <c r="F61" s="232" t="s">
        <v>43</v>
      </c>
      <c r="G61" s="211"/>
      <c r="H61" s="211">
        <f>H62</f>
        <v>10</v>
      </c>
      <c r="I61" s="61">
        <f t="shared" si="1"/>
        <v>0</v>
      </c>
      <c r="J61" s="211">
        <f>J62</f>
        <v>10</v>
      </c>
      <c r="K61" s="191">
        <f>L61-J61</f>
        <v>0</v>
      </c>
      <c r="L61" s="191">
        <f>L62</f>
        <v>10</v>
      </c>
      <c r="M61" s="199"/>
      <c r="N61" s="199"/>
      <c r="O61" s="199"/>
      <c r="P61" s="199"/>
      <c r="Q61" s="199"/>
      <c r="R61" s="199"/>
    </row>
    <row r="62" spans="1:18" s="194" customFormat="1" ht="24" customHeight="1">
      <c r="A62" s="239" t="s">
        <v>272</v>
      </c>
      <c r="B62" s="230" t="s">
        <v>80</v>
      </c>
      <c r="C62" s="231" t="s">
        <v>15</v>
      </c>
      <c r="D62" s="231" t="s">
        <v>126</v>
      </c>
      <c r="E62" s="231" t="s">
        <v>387</v>
      </c>
      <c r="F62" s="231" t="s">
        <v>43</v>
      </c>
      <c r="G62" s="217"/>
      <c r="H62" s="217">
        <f>H63</f>
        <v>10</v>
      </c>
      <c r="I62" s="25">
        <f t="shared" si="1"/>
        <v>0</v>
      </c>
      <c r="J62" s="217">
        <f>J63</f>
        <v>10</v>
      </c>
      <c r="K62" s="188">
        <f>L62-J62</f>
        <v>0</v>
      </c>
      <c r="L62" s="188">
        <f>L63</f>
        <v>10</v>
      </c>
      <c r="M62" s="199"/>
      <c r="N62" s="199"/>
      <c r="O62" s="199"/>
      <c r="P62" s="199"/>
      <c r="Q62" s="199"/>
      <c r="R62" s="199"/>
    </row>
    <row r="63" spans="1:18" s="194" customFormat="1" ht="27" customHeight="1">
      <c r="A63" s="241" t="s">
        <v>45</v>
      </c>
      <c r="B63" s="230" t="s">
        <v>80</v>
      </c>
      <c r="C63" s="231" t="s">
        <v>15</v>
      </c>
      <c r="D63" s="231" t="s">
        <v>126</v>
      </c>
      <c r="E63" s="231" t="s">
        <v>387</v>
      </c>
      <c r="F63" s="231" t="s">
        <v>143</v>
      </c>
      <c r="G63" s="217"/>
      <c r="H63" s="217">
        <v>10</v>
      </c>
      <c r="I63" s="25">
        <f t="shared" si="1"/>
        <v>0</v>
      </c>
      <c r="J63" s="217">
        <v>10</v>
      </c>
      <c r="K63" s="188">
        <f>L63-J63</f>
        <v>0</v>
      </c>
      <c r="L63" s="188">
        <v>10</v>
      </c>
      <c r="M63" s="199"/>
      <c r="N63" s="199"/>
      <c r="O63" s="199"/>
      <c r="P63" s="199"/>
      <c r="Q63" s="199"/>
      <c r="R63" s="199"/>
    </row>
    <row r="64" spans="1:12" s="194" customFormat="1" ht="13.5" customHeight="1" hidden="1">
      <c r="A64" s="228" t="s">
        <v>218</v>
      </c>
      <c r="B64" s="230"/>
      <c r="C64" s="231"/>
      <c r="D64" s="231"/>
      <c r="E64" s="231"/>
      <c r="F64" s="231"/>
      <c r="G64" s="217"/>
      <c r="H64" s="217"/>
      <c r="I64" s="61">
        <f t="shared" si="1"/>
        <v>0</v>
      </c>
      <c r="J64" s="217"/>
      <c r="K64" s="188"/>
      <c r="L64" s="188"/>
    </row>
    <row r="65" spans="1:12" s="104" customFormat="1" ht="13.5" customHeight="1" hidden="1">
      <c r="A65" s="237" t="s">
        <v>271</v>
      </c>
      <c r="B65" s="219" t="s">
        <v>80</v>
      </c>
      <c r="C65" s="232" t="s">
        <v>17</v>
      </c>
      <c r="D65" s="232" t="s">
        <v>16</v>
      </c>
      <c r="E65" s="232" t="s">
        <v>316</v>
      </c>
      <c r="F65" s="232" t="s">
        <v>43</v>
      </c>
      <c r="G65" s="211">
        <f>G66</f>
        <v>0</v>
      </c>
      <c r="H65" s="211"/>
      <c r="I65" s="61">
        <f t="shared" si="1"/>
        <v>60.6</v>
      </c>
      <c r="J65" s="211">
        <f>J66</f>
        <v>60.6</v>
      </c>
      <c r="K65" s="61">
        <f aca="true" t="shared" si="9" ref="K65:K76">L65-J65</f>
        <v>-60.6</v>
      </c>
      <c r="L65" s="25">
        <f>L66</f>
        <v>0</v>
      </c>
    </row>
    <row r="66" spans="1:12" ht="14.25" customHeight="1" hidden="1">
      <c r="A66" s="242" t="s">
        <v>57</v>
      </c>
      <c r="B66" s="230" t="s">
        <v>80</v>
      </c>
      <c r="C66" s="231" t="s">
        <v>17</v>
      </c>
      <c r="D66" s="231" t="s">
        <v>18</v>
      </c>
      <c r="E66" s="231" t="s">
        <v>259</v>
      </c>
      <c r="F66" s="231" t="s">
        <v>43</v>
      </c>
      <c r="G66" s="217">
        <f>G67</f>
        <v>0</v>
      </c>
      <c r="H66" s="217"/>
      <c r="I66" s="61">
        <f t="shared" si="1"/>
        <v>60.6</v>
      </c>
      <c r="J66" s="217">
        <f>J67</f>
        <v>60.6</v>
      </c>
      <c r="K66" s="61">
        <f t="shared" si="9"/>
        <v>-60.6</v>
      </c>
      <c r="L66" s="25">
        <f>L67</f>
        <v>0</v>
      </c>
    </row>
    <row r="67" spans="1:12" ht="36" customHeight="1" hidden="1">
      <c r="A67" s="241" t="s">
        <v>61</v>
      </c>
      <c r="B67" s="230" t="s">
        <v>80</v>
      </c>
      <c r="C67" s="231" t="s">
        <v>17</v>
      </c>
      <c r="D67" s="231" t="s">
        <v>18</v>
      </c>
      <c r="E67" s="231" t="s">
        <v>315</v>
      </c>
      <c r="F67" s="231" t="s">
        <v>43</v>
      </c>
      <c r="G67" s="217">
        <f>G68+G69</f>
        <v>0</v>
      </c>
      <c r="H67" s="217"/>
      <c r="I67" s="61">
        <f t="shared" si="1"/>
        <v>60.6</v>
      </c>
      <c r="J67" s="217">
        <f>J68+J69</f>
        <v>60.6</v>
      </c>
      <c r="K67" s="61">
        <f t="shared" si="9"/>
        <v>-60.6</v>
      </c>
      <c r="L67" s="25">
        <f>L68+L69</f>
        <v>0</v>
      </c>
    </row>
    <row r="68" spans="1:12" ht="35.25" customHeight="1" hidden="1">
      <c r="A68" s="213" t="s">
        <v>212</v>
      </c>
      <c r="B68" s="230" t="s">
        <v>80</v>
      </c>
      <c r="C68" s="231" t="s">
        <v>17</v>
      </c>
      <c r="D68" s="231" t="s">
        <v>18</v>
      </c>
      <c r="E68" s="231" t="s">
        <v>315</v>
      </c>
      <c r="F68" s="231" t="s">
        <v>132</v>
      </c>
      <c r="G68" s="217">
        <v>0</v>
      </c>
      <c r="H68" s="217"/>
      <c r="I68" s="61">
        <f t="shared" si="1"/>
        <v>58.2</v>
      </c>
      <c r="J68" s="217">
        <v>58.2</v>
      </c>
      <c r="K68" s="61">
        <f t="shared" si="9"/>
        <v>-58.2</v>
      </c>
      <c r="L68" s="25">
        <v>0</v>
      </c>
    </row>
    <row r="69" spans="1:12" ht="24.75" customHeight="1" hidden="1">
      <c r="A69" s="228" t="s">
        <v>277</v>
      </c>
      <c r="B69" s="230" t="s">
        <v>80</v>
      </c>
      <c r="C69" s="231" t="s">
        <v>17</v>
      </c>
      <c r="D69" s="231" t="s">
        <v>18</v>
      </c>
      <c r="E69" s="231" t="s">
        <v>315</v>
      </c>
      <c r="F69" s="231" t="s">
        <v>133</v>
      </c>
      <c r="G69" s="217">
        <v>0</v>
      </c>
      <c r="H69" s="217"/>
      <c r="I69" s="61">
        <f t="shared" si="1"/>
        <v>2.4</v>
      </c>
      <c r="J69" s="217">
        <v>2.4</v>
      </c>
      <c r="K69" s="61">
        <f t="shared" si="9"/>
        <v>-2.4</v>
      </c>
      <c r="L69" s="25">
        <v>0</v>
      </c>
    </row>
    <row r="70" spans="1:18" s="194" customFormat="1" ht="14.25" customHeight="1">
      <c r="A70" s="198" t="s">
        <v>57</v>
      </c>
      <c r="B70" s="230" t="s">
        <v>80</v>
      </c>
      <c r="C70" s="219" t="s">
        <v>17</v>
      </c>
      <c r="D70" s="219" t="s">
        <v>18</v>
      </c>
      <c r="E70" s="219" t="s">
        <v>394</v>
      </c>
      <c r="F70" s="232" t="s">
        <v>43</v>
      </c>
      <c r="G70" s="211"/>
      <c r="H70" s="211">
        <f>H71</f>
        <v>60.9</v>
      </c>
      <c r="I70" s="61">
        <f t="shared" si="1"/>
        <v>3.20000000000001</v>
      </c>
      <c r="J70" s="211">
        <f>J71</f>
        <v>64.10000000000001</v>
      </c>
      <c r="K70" s="191">
        <f t="shared" si="9"/>
        <v>-0.4000000000000057</v>
      </c>
      <c r="L70" s="191">
        <f>L73</f>
        <v>63.7</v>
      </c>
      <c r="M70" s="199"/>
      <c r="N70" s="199"/>
      <c r="O70" s="199"/>
      <c r="P70" s="199"/>
      <c r="Q70" s="199"/>
      <c r="R70" s="199"/>
    </row>
    <row r="71" spans="1:18" s="194" customFormat="1" ht="40.5" customHeight="1">
      <c r="A71" s="198" t="s">
        <v>410</v>
      </c>
      <c r="B71" s="230" t="s">
        <v>80</v>
      </c>
      <c r="C71" s="231" t="s">
        <v>17</v>
      </c>
      <c r="D71" s="231" t="s">
        <v>18</v>
      </c>
      <c r="E71" s="243" t="s">
        <v>344</v>
      </c>
      <c r="F71" s="232" t="s">
        <v>43</v>
      </c>
      <c r="G71" s="211"/>
      <c r="H71" s="217">
        <f>H72</f>
        <v>60.9</v>
      </c>
      <c r="I71" s="25">
        <f t="shared" si="1"/>
        <v>3.20000000000001</v>
      </c>
      <c r="J71" s="217">
        <f>J72</f>
        <v>64.10000000000001</v>
      </c>
      <c r="K71" s="191"/>
      <c r="L71" s="191"/>
      <c r="M71" s="199"/>
      <c r="N71" s="199"/>
      <c r="O71" s="199"/>
      <c r="P71" s="199"/>
      <c r="Q71" s="199"/>
      <c r="R71" s="199"/>
    </row>
    <row r="72" spans="1:18" s="194" customFormat="1" ht="39.75" customHeight="1">
      <c r="A72" s="244" t="s">
        <v>408</v>
      </c>
      <c r="B72" s="230" t="s">
        <v>80</v>
      </c>
      <c r="C72" s="231" t="s">
        <v>17</v>
      </c>
      <c r="D72" s="231" t="s">
        <v>18</v>
      </c>
      <c r="E72" s="243" t="s">
        <v>346</v>
      </c>
      <c r="F72" s="231" t="s">
        <v>43</v>
      </c>
      <c r="G72" s="211"/>
      <c r="H72" s="217">
        <f>H73</f>
        <v>60.9</v>
      </c>
      <c r="I72" s="25">
        <f t="shared" si="1"/>
        <v>3.20000000000001</v>
      </c>
      <c r="J72" s="217">
        <f>J73</f>
        <v>64.10000000000001</v>
      </c>
      <c r="K72" s="191"/>
      <c r="L72" s="191"/>
      <c r="M72" s="199"/>
      <c r="N72" s="199"/>
      <c r="O72" s="199"/>
      <c r="P72" s="199"/>
      <c r="Q72" s="199"/>
      <c r="R72" s="199"/>
    </row>
    <row r="73" spans="1:18" s="194" customFormat="1" ht="38.25" customHeight="1">
      <c r="A73" s="235" t="s">
        <v>61</v>
      </c>
      <c r="B73" s="230" t="s">
        <v>80</v>
      </c>
      <c r="C73" s="230" t="s">
        <v>17</v>
      </c>
      <c r="D73" s="230" t="s">
        <v>18</v>
      </c>
      <c r="E73" s="230" t="s">
        <v>395</v>
      </c>
      <c r="F73" s="231" t="s">
        <v>43</v>
      </c>
      <c r="G73" s="217"/>
      <c r="H73" s="217">
        <f>H74+H75+H76</f>
        <v>60.9</v>
      </c>
      <c r="I73" s="25">
        <f t="shared" si="1"/>
        <v>3.20000000000001</v>
      </c>
      <c r="J73" s="217">
        <f>J74+J75+J76</f>
        <v>64.10000000000001</v>
      </c>
      <c r="K73" s="188">
        <f t="shared" si="9"/>
        <v>-0.4000000000000057</v>
      </c>
      <c r="L73" s="188">
        <f>L74+L75+L76</f>
        <v>63.7</v>
      </c>
      <c r="M73" s="199"/>
      <c r="N73" s="199"/>
      <c r="O73" s="199"/>
      <c r="P73" s="199"/>
      <c r="Q73" s="199"/>
      <c r="R73" s="199"/>
    </row>
    <row r="74" spans="1:18" s="194" customFormat="1" ht="25.5" customHeight="1">
      <c r="A74" s="235" t="s">
        <v>392</v>
      </c>
      <c r="B74" s="230" t="s">
        <v>80</v>
      </c>
      <c r="C74" s="230" t="s">
        <v>17</v>
      </c>
      <c r="D74" s="230" t="s">
        <v>18</v>
      </c>
      <c r="E74" s="230" t="s">
        <v>395</v>
      </c>
      <c r="F74" s="231" t="s">
        <v>132</v>
      </c>
      <c r="G74" s="217"/>
      <c r="H74" s="217">
        <v>45.48</v>
      </c>
      <c r="I74" s="25">
        <f aca="true" t="shared" si="10" ref="I74:I147">J74-H74</f>
        <v>2.460000000000001</v>
      </c>
      <c r="J74" s="217">
        <f>45.48+2.46</f>
        <v>47.94</v>
      </c>
      <c r="K74" s="188">
        <f t="shared" si="9"/>
        <v>-0.05999999999999517</v>
      </c>
      <c r="L74" s="188">
        <v>47.88</v>
      </c>
      <c r="M74" s="199"/>
      <c r="N74" s="199"/>
      <c r="O74" s="199"/>
      <c r="P74" s="199"/>
      <c r="Q74" s="199"/>
      <c r="R74" s="199"/>
    </row>
    <row r="75" spans="1:18" s="194" customFormat="1" ht="24.75" customHeight="1">
      <c r="A75" s="213" t="s">
        <v>390</v>
      </c>
      <c r="B75" s="230" t="s">
        <v>80</v>
      </c>
      <c r="C75" s="230" t="s">
        <v>17</v>
      </c>
      <c r="D75" s="230" t="s">
        <v>18</v>
      </c>
      <c r="E75" s="230" t="s">
        <v>395</v>
      </c>
      <c r="F75" s="231" t="s">
        <v>388</v>
      </c>
      <c r="G75" s="217"/>
      <c r="H75" s="217">
        <v>13.74</v>
      </c>
      <c r="I75" s="25">
        <f t="shared" si="10"/>
        <v>0.7400000000000002</v>
      </c>
      <c r="J75" s="217">
        <f>13.74+0.74</f>
        <v>14.48</v>
      </c>
      <c r="K75" s="188">
        <f t="shared" si="9"/>
        <v>-0.019999999999999574</v>
      </c>
      <c r="L75" s="188">
        <v>14.46</v>
      </c>
      <c r="M75" s="199"/>
      <c r="N75" s="199"/>
      <c r="O75" s="199"/>
      <c r="P75" s="199"/>
      <c r="Q75" s="199"/>
      <c r="R75" s="199"/>
    </row>
    <row r="76" spans="1:18" s="194" customFormat="1" ht="41.25" customHeight="1">
      <c r="A76" s="228" t="s">
        <v>277</v>
      </c>
      <c r="B76" s="230" t="s">
        <v>80</v>
      </c>
      <c r="C76" s="230" t="s">
        <v>17</v>
      </c>
      <c r="D76" s="230" t="s">
        <v>18</v>
      </c>
      <c r="E76" s="230" t="s">
        <v>395</v>
      </c>
      <c r="F76" s="231" t="s">
        <v>133</v>
      </c>
      <c r="G76" s="217"/>
      <c r="H76" s="217">
        <v>1.68</v>
      </c>
      <c r="I76" s="25">
        <f t="shared" si="10"/>
        <v>0</v>
      </c>
      <c r="J76" s="217">
        <v>1.68</v>
      </c>
      <c r="K76" s="188">
        <f t="shared" si="9"/>
        <v>-0.31999999999999984</v>
      </c>
      <c r="L76" s="188">
        <v>1.36</v>
      </c>
      <c r="M76" s="199"/>
      <c r="N76" s="199"/>
      <c r="O76" s="199"/>
      <c r="P76" s="199"/>
      <c r="Q76" s="199"/>
      <c r="R76" s="199"/>
    </row>
    <row r="77" spans="1:18" ht="12.75" customHeight="1" hidden="1">
      <c r="A77" s="229" t="s">
        <v>221</v>
      </c>
      <c r="B77" s="219" t="s">
        <v>80</v>
      </c>
      <c r="C77" s="232" t="s">
        <v>17</v>
      </c>
      <c r="D77" s="232" t="s">
        <v>16</v>
      </c>
      <c r="E77" s="232" t="s">
        <v>42</v>
      </c>
      <c r="F77" s="232" t="s">
        <v>43</v>
      </c>
      <c r="G77" s="211">
        <f aca="true" t="shared" si="11" ref="G77:K78">G78</f>
        <v>54.400000000000006</v>
      </c>
      <c r="H77" s="211"/>
      <c r="I77" s="25">
        <f t="shared" si="10"/>
        <v>0</v>
      </c>
      <c r="J77" s="211">
        <f t="shared" si="11"/>
        <v>0</v>
      </c>
      <c r="K77" s="61">
        <f t="shared" si="11"/>
        <v>0</v>
      </c>
      <c r="L77" s="25">
        <f t="shared" si="3"/>
        <v>0</v>
      </c>
      <c r="M77" s="199"/>
      <c r="N77" s="199"/>
      <c r="O77" s="199"/>
      <c r="P77" s="199"/>
      <c r="Q77" s="199"/>
      <c r="R77" s="199"/>
    </row>
    <row r="78" spans="1:18" ht="17.25" customHeight="1" hidden="1">
      <c r="A78" s="245" t="s">
        <v>57</v>
      </c>
      <c r="B78" s="230" t="s">
        <v>80</v>
      </c>
      <c r="C78" s="231" t="s">
        <v>17</v>
      </c>
      <c r="D78" s="231" t="s">
        <v>18</v>
      </c>
      <c r="E78" s="231" t="s">
        <v>317</v>
      </c>
      <c r="F78" s="231" t="s">
        <v>43</v>
      </c>
      <c r="G78" s="217">
        <f t="shared" si="11"/>
        <v>54.400000000000006</v>
      </c>
      <c r="H78" s="217"/>
      <c r="I78" s="25">
        <f t="shared" si="10"/>
        <v>0</v>
      </c>
      <c r="J78" s="217">
        <f t="shared" si="11"/>
        <v>0</v>
      </c>
      <c r="K78" s="25">
        <f t="shared" si="11"/>
        <v>0</v>
      </c>
      <c r="L78" s="25">
        <f t="shared" si="3"/>
        <v>0</v>
      </c>
      <c r="M78" s="199"/>
      <c r="N78" s="199"/>
      <c r="O78" s="199"/>
      <c r="P78" s="199"/>
      <c r="Q78" s="199"/>
      <c r="R78" s="199"/>
    </row>
    <row r="79" spans="1:18" ht="39.75" customHeight="1" hidden="1">
      <c r="A79" s="246" t="s">
        <v>61</v>
      </c>
      <c r="B79" s="230" t="s">
        <v>80</v>
      </c>
      <c r="C79" s="231" t="s">
        <v>17</v>
      </c>
      <c r="D79" s="231" t="s">
        <v>18</v>
      </c>
      <c r="E79" s="231" t="s">
        <v>318</v>
      </c>
      <c r="F79" s="231" t="s">
        <v>43</v>
      </c>
      <c r="G79" s="217">
        <f>G83+G84</f>
        <v>54.400000000000006</v>
      </c>
      <c r="H79" s="217"/>
      <c r="I79" s="25">
        <f t="shared" si="10"/>
        <v>0</v>
      </c>
      <c r="J79" s="217">
        <f>J83+J84</f>
        <v>0</v>
      </c>
      <c r="K79" s="25">
        <f>K83+K84</f>
        <v>0</v>
      </c>
      <c r="L79" s="25">
        <f t="shared" si="3"/>
        <v>0</v>
      </c>
      <c r="M79" s="199"/>
      <c r="N79" s="199"/>
      <c r="O79" s="199"/>
      <c r="P79" s="199"/>
      <c r="Q79" s="199"/>
      <c r="R79" s="199"/>
    </row>
    <row r="80" spans="1:18" ht="25.5" customHeight="1" hidden="1">
      <c r="A80" s="233" t="s">
        <v>70</v>
      </c>
      <c r="B80" s="230" t="s">
        <v>80</v>
      </c>
      <c r="C80" s="231" t="s">
        <v>19</v>
      </c>
      <c r="D80" s="231" t="s">
        <v>56</v>
      </c>
      <c r="E80" s="231" t="s">
        <v>42</v>
      </c>
      <c r="F80" s="231" t="s">
        <v>43</v>
      </c>
      <c r="G80" s="211">
        <f aca="true" t="shared" si="12" ref="G80:K81">G81</f>
        <v>0</v>
      </c>
      <c r="H80" s="211"/>
      <c r="I80" s="25">
        <f t="shared" si="10"/>
        <v>0</v>
      </c>
      <c r="J80" s="211">
        <f t="shared" si="12"/>
        <v>0</v>
      </c>
      <c r="K80" s="61">
        <f t="shared" si="12"/>
        <v>0</v>
      </c>
      <c r="L80" s="25">
        <f t="shared" si="3"/>
        <v>0</v>
      </c>
      <c r="M80" s="199"/>
      <c r="N80" s="199"/>
      <c r="O80" s="199"/>
      <c r="P80" s="199"/>
      <c r="Q80" s="199"/>
      <c r="R80" s="199"/>
    </row>
    <row r="81" spans="1:18" ht="25.5" customHeight="1" hidden="1">
      <c r="A81" s="228" t="s">
        <v>113</v>
      </c>
      <c r="B81" s="230" t="s">
        <v>80</v>
      </c>
      <c r="C81" s="231" t="s">
        <v>19</v>
      </c>
      <c r="D81" s="231" t="s">
        <v>56</v>
      </c>
      <c r="E81" s="231" t="s">
        <v>101</v>
      </c>
      <c r="F81" s="231" t="s">
        <v>43</v>
      </c>
      <c r="G81" s="217">
        <f t="shared" si="12"/>
        <v>0</v>
      </c>
      <c r="H81" s="217"/>
      <c r="I81" s="25">
        <f t="shared" si="10"/>
        <v>0</v>
      </c>
      <c r="J81" s="217">
        <f t="shared" si="12"/>
        <v>0</v>
      </c>
      <c r="K81" s="25">
        <f t="shared" si="12"/>
        <v>0</v>
      </c>
      <c r="L81" s="25">
        <f t="shared" si="3"/>
        <v>0</v>
      </c>
      <c r="M81" s="199"/>
      <c r="N81" s="199"/>
      <c r="O81" s="199"/>
      <c r="P81" s="199"/>
      <c r="Q81" s="199"/>
      <c r="R81" s="199"/>
    </row>
    <row r="82" spans="1:18" ht="25.5" customHeight="1" hidden="1">
      <c r="A82" s="228" t="s">
        <v>112</v>
      </c>
      <c r="B82" s="230" t="s">
        <v>80</v>
      </c>
      <c r="C82" s="231" t="s">
        <v>19</v>
      </c>
      <c r="D82" s="231" t="s">
        <v>56</v>
      </c>
      <c r="E82" s="231" t="s">
        <v>101</v>
      </c>
      <c r="F82" s="231" t="s">
        <v>59</v>
      </c>
      <c r="G82" s="217">
        <v>0</v>
      </c>
      <c r="H82" s="217"/>
      <c r="I82" s="25">
        <f t="shared" si="10"/>
        <v>0</v>
      </c>
      <c r="J82" s="217">
        <v>0</v>
      </c>
      <c r="K82" s="25">
        <v>0</v>
      </c>
      <c r="L82" s="25">
        <f t="shared" si="3"/>
        <v>0</v>
      </c>
      <c r="M82" s="199"/>
      <c r="N82" s="199"/>
      <c r="O82" s="199"/>
      <c r="P82" s="199"/>
      <c r="Q82" s="199"/>
      <c r="R82" s="199"/>
    </row>
    <row r="83" spans="1:18" ht="12.75" customHeight="1" hidden="1">
      <c r="A83" s="228" t="s">
        <v>212</v>
      </c>
      <c r="B83" s="230" t="s">
        <v>80</v>
      </c>
      <c r="C83" s="231" t="s">
        <v>17</v>
      </c>
      <c r="D83" s="231" t="s">
        <v>18</v>
      </c>
      <c r="E83" s="231" t="s">
        <v>318</v>
      </c>
      <c r="F83" s="231" t="s">
        <v>132</v>
      </c>
      <c r="G83" s="217">
        <v>52.2</v>
      </c>
      <c r="H83" s="217"/>
      <c r="I83" s="25">
        <f t="shared" si="10"/>
        <v>0</v>
      </c>
      <c r="J83" s="217">
        <v>0</v>
      </c>
      <c r="K83" s="25"/>
      <c r="L83" s="25">
        <f t="shared" si="3"/>
        <v>0</v>
      </c>
      <c r="M83" s="199"/>
      <c r="N83" s="199"/>
      <c r="O83" s="199"/>
      <c r="P83" s="199"/>
      <c r="Q83" s="199"/>
      <c r="R83" s="199"/>
    </row>
    <row r="84" spans="1:18" ht="12.75" customHeight="1" hidden="1">
      <c r="A84" s="228" t="s">
        <v>213</v>
      </c>
      <c r="B84" s="230" t="s">
        <v>80</v>
      </c>
      <c r="C84" s="231" t="s">
        <v>17</v>
      </c>
      <c r="D84" s="231" t="s">
        <v>18</v>
      </c>
      <c r="E84" s="231" t="s">
        <v>318</v>
      </c>
      <c r="F84" s="231" t="s">
        <v>133</v>
      </c>
      <c r="G84" s="217">
        <v>2.2</v>
      </c>
      <c r="H84" s="217"/>
      <c r="I84" s="25">
        <f t="shared" si="10"/>
        <v>0</v>
      </c>
      <c r="J84" s="217">
        <v>0</v>
      </c>
      <c r="K84" s="25"/>
      <c r="L84" s="25">
        <f t="shared" si="3"/>
        <v>0</v>
      </c>
      <c r="M84" s="199"/>
      <c r="N84" s="199"/>
      <c r="O84" s="199"/>
      <c r="P84" s="199"/>
      <c r="Q84" s="199"/>
      <c r="R84" s="199"/>
    </row>
    <row r="85" spans="1:18" ht="12.75" customHeight="1" hidden="1">
      <c r="A85" s="233" t="s">
        <v>226</v>
      </c>
      <c r="B85" s="219" t="s">
        <v>80</v>
      </c>
      <c r="C85" s="232" t="s">
        <v>19</v>
      </c>
      <c r="D85" s="232" t="s">
        <v>16</v>
      </c>
      <c r="E85" s="232" t="s">
        <v>42</v>
      </c>
      <c r="F85" s="232" t="s">
        <v>43</v>
      </c>
      <c r="G85" s="211">
        <f aca="true" t="shared" si="13" ref="G85:K88">G86</f>
        <v>477.8</v>
      </c>
      <c r="H85" s="211"/>
      <c r="I85" s="25">
        <f t="shared" si="10"/>
        <v>0</v>
      </c>
      <c r="J85" s="211">
        <f t="shared" si="13"/>
        <v>0</v>
      </c>
      <c r="K85" s="61">
        <f t="shared" si="13"/>
        <v>0</v>
      </c>
      <c r="L85" s="25">
        <f t="shared" si="3"/>
        <v>0</v>
      </c>
      <c r="M85" s="199"/>
      <c r="N85" s="199"/>
      <c r="O85" s="199"/>
      <c r="P85" s="199"/>
      <c r="Q85" s="199"/>
      <c r="R85" s="199"/>
    </row>
    <row r="86" spans="1:18" ht="12.75" customHeight="1" hidden="1">
      <c r="A86" s="228" t="s">
        <v>198</v>
      </c>
      <c r="B86" s="230" t="s">
        <v>80</v>
      </c>
      <c r="C86" s="231" t="s">
        <v>19</v>
      </c>
      <c r="D86" s="231" t="s">
        <v>197</v>
      </c>
      <c r="E86" s="231" t="s">
        <v>42</v>
      </c>
      <c r="F86" s="231" t="s">
        <v>43</v>
      </c>
      <c r="G86" s="217">
        <f t="shared" si="13"/>
        <v>477.8</v>
      </c>
      <c r="H86" s="217"/>
      <c r="I86" s="25">
        <f t="shared" si="10"/>
        <v>0</v>
      </c>
      <c r="J86" s="217">
        <f t="shared" si="13"/>
        <v>0</v>
      </c>
      <c r="K86" s="25">
        <f t="shared" si="13"/>
        <v>0</v>
      </c>
      <c r="L86" s="25">
        <f t="shared" si="3"/>
        <v>0</v>
      </c>
      <c r="M86" s="199"/>
      <c r="N86" s="199"/>
      <c r="O86" s="199"/>
      <c r="P86" s="199"/>
      <c r="Q86" s="199"/>
      <c r="R86" s="199"/>
    </row>
    <row r="87" spans="1:18" ht="12.75" customHeight="1" hidden="1">
      <c r="A87" s="228" t="s">
        <v>225</v>
      </c>
      <c r="B87" s="230" t="s">
        <v>80</v>
      </c>
      <c r="C87" s="231" t="s">
        <v>19</v>
      </c>
      <c r="D87" s="231" t="s">
        <v>197</v>
      </c>
      <c r="E87" s="231" t="s">
        <v>224</v>
      </c>
      <c r="F87" s="231" t="s">
        <v>43</v>
      </c>
      <c r="G87" s="217">
        <f t="shared" si="13"/>
        <v>477.8</v>
      </c>
      <c r="H87" s="217"/>
      <c r="I87" s="25">
        <f t="shared" si="10"/>
        <v>0</v>
      </c>
      <c r="J87" s="217">
        <f t="shared" si="13"/>
        <v>0</v>
      </c>
      <c r="K87" s="25">
        <f t="shared" si="13"/>
        <v>0</v>
      </c>
      <c r="L87" s="25">
        <f t="shared" si="3"/>
        <v>0</v>
      </c>
      <c r="M87" s="199"/>
      <c r="N87" s="199"/>
      <c r="O87" s="199"/>
      <c r="P87" s="199"/>
      <c r="Q87" s="199"/>
      <c r="R87" s="199"/>
    </row>
    <row r="88" spans="1:18" ht="12.75" customHeight="1" hidden="1">
      <c r="A88" s="228" t="s">
        <v>223</v>
      </c>
      <c r="B88" s="230" t="s">
        <v>80</v>
      </c>
      <c r="C88" s="231" t="s">
        <v>19</v>
      </c>
      <c r="D88" s="231" t="s">
        <v>197</v>
      </c>
      <c r="E88" s="231" t="s">
        <v>222</v>
      </c>
      <c r="F88" s="231" t="s">
        <v>43</v>
      </c>
      <c r="G88" s="217">
        <f t="shared" si="13"/>
        <v>477.8</v>
      </c>
      <c r="H88" s="217"/>
      <c r="I88" s="25">
        <f t="shared" si="10"/>
        <v>0</v>
      </c>
      <c r="J88" s="217">
        <f t="shared" si="13"/>
        <v>0</v>
      </c>
      <c r="K88" s="25">
        <f t="shared" si="13"/>
        <v>0</v>
      </c>
      <c r="L88" s="25">
        <f t="shared" si="3"/>
        <v>0</v>
      </c>
      <c r="M88" s="199"/>
      <c r="N88" s="199"/>
      <c r="O88" s="199"/>
      <c r="P88" s="199"/>
      <c r="Q88" s="199"/>
      <c r="R88" s="199"/>
    </row>
    <row r="89" spans="1:18" ht="48.75" customHeight="1" hidden="1">
      <c r="A89" s="228" t="s">
        <v>213</v>
      </c>
      <c r="B89" s="230" t="s">
        <v>80</v>
      </c>
      <c r="C89" s="231" t="s">
        <v>19</v>
      </c>
      <c r="D89" s="231" t="s">
        <v>197</v>
      </c>
      <c r="E89" s="231" t="s">
        <v>222</v>
      </c>
      <c r="F89" s="231" t="s">
        <v>133</v>
      </c>
      <c r="G89" s="217">
        <v>477.8</v>
      </c>
      <c r="H89" s="217"/>
      <c r="I89" s="25">
        <f t="shared" si="10"/>
        <v>0</v>
      </c>
      <c r="J89" s="217">
        <v>0</v>
      </c>
      <c r="K89" s="25"/>
      <c r="L89" s="25">
        <f t="shared" si="3"/>
        <v>0</v>
      </c>
      <c r="M89" s="199"/>
      <c r="N89" s="199"/>
      <c r="O89" s="199"/>
      <c r="P89" s="199"/>
      <c r="Q89" s="199"/>
      <c r="R89" s="199"/>
    </row>
    <row r="90" spans="1:18" ht="12.75" customHeight="1" hidden="1">
      <c r="A90" s="233" t="s">
        <v>46</v>
      </c>
      <c r="B90" s="230" t="s">
        <v>80</v>
      </c>
      <c r="C90" s="231" t="s">
        <v>20</v>
      </c>
      <c r="D90" s="231" t="s">
        <v>20</v>
      </c>
      <c r="E90" s="231" t="s">
        <v>42</v>
      </c>
      <c r="F90" s="231" t="s">
        <v>43</v>
      </c>
      <c r="G90" s="211">
        <f>G91</f>
        <v>93.03999999999999</v>
      </c>
      <c r="H90" s="211"/>
      <c r="I90" s="25">
        <f t="shared" si="10"/>
        <v>83.64</v>
      </c>
      <c r="J90" s="211">
        <f>J92+J93</f>
        <v>83.64</v>
      </c>
      <c r="K90" s="61">
        <f>K92+K93</f>
        <v>83.64</v>
      </c>
      <c r="L90" s="25">
        <f t="shared" si="3"/>
        <v>167.28</v>
      </c>
      <c r="M90" s="199"/>
      <c r="N90" s="199"/>
      <c r="O90" s="199"/>
      <c r="P90" s="199"/>
      <c r="Q90" s="199"/>
      <c r="R90" s="199"/>
    </row>
    <row r="91" spans="1:18" ht="25.5" customHeight="1" hidden="1">
      <c r="A91" s="228" t="s">
        <v>47</v>
      </c>
      <c r="B91" s="230" t="s">
        <v>80</v>
      </c>
      <c r="C91" s="231" t="s">
        <v>20</v>
      </c>
      <c r="D91" s="231" t="s">
        <v>20</v>
      </c>
      <c r="E91" s="231" t="s">
        <v>90</v>
      </c>
      <c r="F91" s="231" t="s">
        <v>43</v>
      </c>
      <c r="G91" s="217">
        <f>G92+G93</f>
        <v>93.03999999999999</v>
      </c>
      <c r="H91" s="217"/>
      <c r="I91" s="25">
        <f t="shared" si="10"/>
        <v>83.64</v>
      </c>
      <c r="J91" s="217">
        <f>J92+J93</f>
        <v>83.64</v>
      </c>
      <c r="K91" s="25">
        <f>K92+K93</f>
        <v>83.64</v>
      </c>
      <c r="L91" s="25">
        <f t="shared" si="3"/>
        <v>167.28</v>
      </c>
      <c r="M91" s="199"/>
      <c r="N91" s="199"/>
      <c r="O91" s="199"/>
      <c r="P91" s="199"/>
      <c r="Q91" s="199"/>
      <c r="R91" s="199"/>
    </row>
    <row r="92" spans="1:18" ht="12.75" customHeight="1" hidden="1">
      <c r="A92" s="228" t="s">
        <v>134</v>
      </c>
      <c r="B92" s="230" t="s">
        <v>80</v>
      </c>
      <c r="C92" s="231" t="s">
        <v>20</v>
      </c>
      <c r="D92" s="231" t="s">
        <v>20</v>
      </c>
      <c r="E92" s="231" t="s">
        <v>90</v>
      </c>
      <c r="F92" s="231" t="s">
        <v>132</v>
      </c>
      <c r="G92" s="217">
        <v>78.97</v>
      </c>
      <c r="H92" s="217"/>
      <c r="I92" s="25">
        <f t="shared" si="10"/>
        <v>81.14</v>
      </c>
      <c r="J92" s="217">
        <v>81.14</v>
      </c>
      <c r="K92" s="25">
        <v>81.14</v>
      </c>
      <c r="L92" s="25">
        <f t="shared" si="3"/>
        <v>162.28</v>
      </c>
      <c r="M92" s="199"/>
      <c r="N92" s="199"/>
      <c r="O92" s="199"/>
      <c r="P92" s="199"/>
      <c r="Q92" s="199"/>
      <c r="R92" s="199"/>
    </row>
    <row r="93" spans="1:18" ht="25.5" customHeight="1" hidden="1">
      <c r="A93" s="228" t="s">
        <v>135</v>
      </c>
      <c r="B93" s="230" t="s">
        <v>80</v>
      </c>
      <c r="C93" s="231" t="s">
        <v>20</v>
      </c>
      <c r="D93" s="231" t="s">
        <v>20</v>
      </c>
      <c r="E93" s="231" t="s">
        <v>90</v>
      </c>
      <c r="F93" s="231" t="s">
        <v>133</v>
      </c>
      <c r="G93" s="217">
        <v>14.07</v>
      </c>
      <c r="H93" s="217"/>
      <c r="I93" s="25">
        <f t="shared" si="10"/>
        <v>2.5</v>
      </c>
      <c r="J93" s="217">
        <v>2.5</v>
      </c>
      <c r="K93" s="25">
        <v>2.5</v>
      </c>
      <c r="L93" s="25">
        <f t="shared" si="3"/>
        <v>5</v>
      </c>
      <c r="M93" s="199"/>
      <c r="N93" s="199"/>
      <c r="O93" s="199"/>
      <c r="P93" s="199"/>
      <c r="Q93" s="199"/>
      <c r="R93" s="199"/>
    </row>
    <row r="94" spans="1:18" ht="12.75" customHeight="1" hidden="1">
      <c r="A94" s="247" t="s">
        <v>63</v>
      </c>
      <c r="B94" s="219" t="s">
        <v>80</v>
      </c>
      <c r="C94" s="219" t="s">
        <v>23</v>
      </c>
      <c r="D94" s="219" t="s">
        <v>16</v>
      </c>
      <c r="E94" s="219" t="s">
        <v>42</v>
      </c>
      <c r="F94" s="219" t="s">
        <v>43</v>
      </c>
      <c r="G94" s="211">
        <f>G95+G112+G104</f>
        <v>524.72</v>
      </c>
      <c r="H94" s="211"/>
      <c r="I94" s="25">
        <f t="shared" si="10"/>
        <v>946.44</v>
      </c>
      <c r="J94" s="211">
        <f>J95+J112+J104</f>
        <v>946.44</v>
      </c>
      <c r="K94" s="61">
        <f>K95+K112+K104</f>
        <v>-946.44</v>
      </c>
      <c r="L94" s="25">
        <f aca="true" t="shared" si="14" ref="L94:L184">J94+K94</f>
        <v>0</v>
      </c>
      <c r="M94" s="200"/>
      <c r="N94" s="199"/>
      <c r="O94" s="199"/>
      <c r="P94" s="199"/>
      <c r="Q94" s="199"/>
      <c r="R94" s="199"/>
    </row>
    <row r="95" spans="1:18" ht="12.75" customHeight="1" hidden="1">
      <c r="A95" s="248" t="s">
        <v>231</v>
      </c>
      <c r="B95" s="230" t="s">
        <v>80</v>
      </c>
      <c r="C95" s="230" t="s">
        <v>23</v>
      </c>
      <c r="D95" s="230" t="s">
        <v>17</v>
      </c>
      <c r="E95" s="230" t="s">
        <v>42</v>
      </c>
      <c r="F95" s="230" t="s">
        <v>43</v>
      </c>
      <c r="G95" s="217">
        <f aca="true" t="shared" si="15" ref="G95:K96">G96</f>
        <v>424.6</v>
      </c>
      <c r="H95" s="217"/>
      <c r="I95" s="25">
        <f t="shared" si="10"/>
        <v>0</v>
      </c>
      <c r="J95" s="217">
        <f t="shared" si="15"/>
        <v>0</v>
      </c>
      <c r="K95" s="25">
        <f t="shared" si="15"/>
        <v>0</v>
      </c>
      <c r="L95" s="25">
        <f t="shared" si="14"/>
        <v>0</v>
      </c>
      <c r="M95" s="200"/>
      <c r="N95" s="199"/>
      <c r="O95" s="199"/>
      <c r="P95" s="199"/>
      <c r="Q95" s="199"/>
      <c r="R95" s="199"/>
    </row>
    <row r="96" spans="1:18" ht="13.5" customHeight="1" hidden="1">
      <c r="A96" s="248" t="s">
        <v>229</v>
      </c>
      <c r="B96" s="230" t="s">
        <v>80</v>
      </c>
      <c r="C96" s="230" t="s">
        <v>23</v>
      </c>
      <c r="D96" s="230" t="s">
        <v>17</v>
      </c>
      <c r="E96" s="230" t="s">
        <v>230</v>
      </c>
      <c r="F96" s="230" t="s">
        <v>43</v>
      </c>
      <c r="G96" s="217">
        <f t="shared" si="15"/>
        <v>424.6</v>
      </c>
      <c r="H96" s="217"/>
      <c r="I96" s="25">
        <f t="shared" si="10"/>
        <v>0</v>
      </c>
      <c r="J96" s="217">
        <f t="shared" si="15"/>
        <v>0</v>
      </c>
      <c r="K96" s="25">
        <f t="shared" si="15"/>
        <v>0</v>
      </c>
      <c r="L96" s="25">
        <f t="shared" si="14"/>
        <v>0</v>
      </c>
      <c r="M96" s="200"/>
      <c r="N96" s="199"/>
      <c r="O96" s="199"/>
      <c r="P96" s="199"/>
      <c r="Q96" s="199"/>
      <c r="R96" s="199"/>
    </row>
    <row r="97" spans="1:18" ht="26.25" customHeight="1" hidden="1">
      <c r="A97" s="248" t="s">
        <v>228</v>
      </c>
      <c r="B97" s="230" t="s">
        <v>80</v>
      </c>
      <c r="C97" s="230" t="s">
        <v>23</v>
      </c>
      <c r="D97" s="230" t="s">
        <v>17</v>
      </c>
      <c r="E97" s="230" t="s">
        <v>91</v>
      </c>
      <c r="F97" s="230" t="s">
        <v>43</v>
      </c>
      <c r="G97" s="217">
        <f>G98+G99</f>
        <v>424.6</v>
      </c>
      <c r="H97" s="217"/>
      <c r="I97" s="25">
        <f t="shared" si="10"/>
        <v>0</v>
      </c>
      <c r="J97" s="217">
        <f>J98+J99</f>
        <v>0</v>
      </c>
      <c r="K97" s="25">
        <f>K98+K99</f>
        <v>0</v>
      </c>
      <c r="L97" s="25">
        <f t="shared" si="14"/>
        <v>0</v>
      </c>
      <c r="M97" s="200"/>
      <c r="N97" s="199"/>
      <c r="O97" s="199"/>
      <c r="P97" s="199"/>
      <c r="Q97" s="199"/>
      <c r="R97" s="199"/>
    </row>
    <row r="98" spans="1:18" ht="38.25" customHeight="1" hidden="1">
      <c r="A98" s="228" t="s">
        <v>212</v>
      </c>
      <c r="B98" s="230" t="s">
        <v>80</v>
      </c>
      <c r="C98" s="230" t="s">
        <v>23</v>
      </c>
      <c r="D98" s="230" t="s">
        <v>17</v>
      </c>
      <c r="E98" s="230" t="s">
        <v>91</v>
      </c>
      <c r="F98" s="230" t="s">
        <v>132</v>
      </c>
      <c r="G98" s="217">
        <v>252.14</v>
      </c>
      <c r="H98" s="217"/>
      <c r="I98" s="25">
        <f t="shared" si="10"/>
        <v>0</v>
      </c>
      <c r="J98" s="217">
        <v>0</v>
      </c>
      <c r="K98" s="25"/>
      <c r="L98" s="25">
        <f t="shared" si="14"/>
        <v>0</v>
      </c>
      <c r="M98" s="200"/>
      <c r="N98" s="199"/>
      <c r="O98" s="199"/>
      <c r="P98" s="199"/>
      <c r="Q98" s="199"/>
      <c r="R98" s="199"/>
    </row>
    <row r="99" spans="1:18" ht="36" customHeight="1" hidden="1">
      <c r="A99" s="228" t="s">
        <v>213</v>
      </c>
      <c r="B99" s="230" t="s">
        <v>80</v>
      </c>
      <c r="C99" s="230" t="s">
        <v>23</v>
      </c>
      <c r="D99" s="230" t="s">
        <v>17</v>
      </c>
      <c r="E99" s="230" t="s">
        <v>91</v>
      </c>
      <c r="F99" s="230" t="s">
        <v>133</v>
      </c>
      <c r="G99" s="217">
        <v>172.46</v>
      </c>
      <c r="H99" s="217"/>
      <c r="I99" s="25">
        <f t="shared" si="10"/>
        <v>0</v>
      </c>
      <c r="J99" s="217">
        <v>0</v>
      </c>
      <c r="K99" s="25"/>
      <c r="L99" s="25">
        <f t="shared" si="14"/>
        <v>0</v>
      </c>
      <c r="M99" s="200"/>
      <c r="N99" s="199"/>
      <c r="O99" s="199"/>
      <c r="P99" s="199"/>
      <c r="Q99" s="199"/>
      <c r="R99" s="199"/>
    </row>
    <row r="100" spans="1:18" ht="25.5" customHeight="1" hidden="1">
      <c r="A100" s="228" t="s">
        <v>181</v>
      </c>
      <c r="B100" s="230" t="s">
        <v>80</v>
      </c>
      <c r="C100" s="230" t="s">
        <v>23</v>
      </c>
      <c r="D100" s="230" t="s">
        <v>17</v>
      </c>
      <c r="E100" s="230" t="s">
        <v>179</v>
      </c>
      <c r="F100" s="230" t="s">
        <v>43</v>
      </c>
      <c r="G100" s="217"/>
      <c r="H100" s="217"/>
      <c r="I100" s="25">
        <f t="shared" si="10"/>
        <v>30</v>
      </c>
      <c r="J100" s="217">
        <f>J101</f>
        <v>30</v>
      </c>
      <c r="K100" s="25">
        <f>K101</f>
        <v>31</v>
      </c>
      <c r="L100" s="25">
        <f t="shared" si="14"/>
        <v>61</v>
      </c>
      <c r="M100" s="200"/>
      <c r="N100" s="199"/>
      <c r="O100" s="199"/>
      <c r="P100" s="199"/>
      <c r="Q100" s="199"/>
      <c r="R100" s="199"/>
    </row>
    <row r="101" spans="1:18" ht="25.5" customHeight="1" hidden="1">
      <c r="A101" s="228" t="s">
        <v>182</v>
      </c>
      <c r="B101" s="230" t="s">
        <v>180</v>
      </c>
      <c r="C101" s="230" t="s">
        <v>23</v>
      </c>
      <c r="D101" s="230" t="s">
        <v>17</v>
      </c>
      <c r="E101" s="230" t="s">
        <v>179</v>
      </c>
      <c r="F101" s="230" t="s">
        <v>133</v>
      </c>
      <c r="G101" s="217"/>
      <c r="H101" s="217"/>
      <c r="I101" s="25">
        <f t="shared" si="10"/>
        <v>30</v>
      </c>
      <c r="J101" s="217">
        <v>30</v>
      </c>
      <c r="K101" s="25">
        <v>31</v>
      </c>
      <c r="L101" s="25">
        <f t="shared" si="14"/>
        <v>61</v>
      </c>
      <c r="M101" s="200"/>
      <c r="N101" s="199"/>
      <c r="O101" s="199"/>
      <c r="P101" s="199"/>
      <c r="Q101" s="199"/>
      <c r="R101" s="199"/>
    </row>
    <row r="102" spans="1:18" ht="12.75" customHeight="1" hidden="1">
      <c r="A102" s="249" t="s">
        <v>63</v>
      </c>
      <c r="B102" s="230" t="s">
        <v>80</v>
      </c>
      <c r="C102" s="231" t="s">
        <v>23</v>
      </c>
      <c r="D102" s="231" t="s">
        <v>16</v>
      </c>
      <c r="E102" s="231" t="s">
        <v>42</v>
      </c>
      <c r="F102" s="231" t="s">
        <v>43</v>
      </c>
      <c r="G102" s="211">
        <f>G115</f>
        <v>100.12</v>
      </c>
      <c r="H102" s="211"/>
      <c r="I102" s="25">
        <f t="shared" si="10"/>
        <v>0</v>
      </c>
      <c r="J102" s="211">
        <f>J115</f>
        <v>0</v>
      </c>
      <c r="K102" s="61">
        <f>K115</f>
        <v>0</v>
      </c>
      <c r="L102" s="25">
        <f t="shared" si="14"/>
        <v>0</v>
      </c>
      <c r="M102" s="199"/>
      <c r="N102" s="199"/>
      <c r="O102" s="199"/>
      <c r="P102" s="199"/>
      <c r="Q102" s="199"/>
      <c r="R102" s="199"/>
    </row>
    <row r="103" spans="1:18" ht="12.75" customHeight="1" hidden="1">
      <c r="A103" s="228"/>
      <c r="B103" s="230" t="s">
        <v>80</v>
      </c>
      <c r="C103" s="231" t="s">
        <v>23</v>
      </c>
      <c r="D103" s="231" t="s">
        <v>18</v>
      </c>
      <c r="E103" s="231" t="s">
        <v>129</v>
      </c>
      <c r="F103" s="231" t="s">
        <v>43</v>
      </c>
      <c r="G103" s="217" t="e">
        <f>#REF!</f>
        <v>#REF!</v>
      </c>
      <c r="H103" s="217"/>
      <c r="I103" s="25" t="e">
        <f t="shared" si="10"/>
        <v>#REF!</v>
      </c>
      <c r="J103" s="217" t="e">
        <f>#REF!</f>
        <v>#REF!</v>
      </c>
      <c r="K103" s="25" t="e">
        <f>#REF!</f>
        <v>#REF!</v>
      </c>
      <c r="L103" s="25" t="e">
        <f t="shared" si="14"/>
        <v>#REF!</v>
      </c>
      <c r="M103" s="199"/>
      <c r="N103" s="199"/>
      <c r="O103" s="199"/>
      <c r="P103" s="199"/>
      <c r="Q103" s="199"/>
      <c r="R103" s="199"/>
    </row>
    <row r="104" spans="1:18" s="149" customFormat="1" ht="36.75" customHeight="1" hidden="1">
      <c r="A104" s="239" t="s">
        <v>314</v>
      </c>
      <c r="B104" s="230" t="s">
        <v>80</v>
      </c>
      <c r="C104" s="231" t="s">
        <v>23</v>
      </c>
      <c r="D104" s="231" t="s">
        <v>18</v>
      </c>
      <c r="E104" s="231" t="s">
        <v>308</v>
      </c>
      <c r="F104" s="231" t="s">
        <v>43</v>
      </c>
      <c r="G104" s="217">
        <f>G109</f>
        <v>0</v>
      </c>
      <c r="H104" s="217"/>
      <c r="I104" s="25">
        <f t="shared" si="10"/>
        <v>473.22</v>
      </c>
      <c r="J104" s="217">
        <f>J109</f>
        <v>473.22</v>
      </c>
      <c r="K104" s="25">
        <f>K109</f>
        <v>-473.22</v>
      </c>
      <c r="L104" s="25">
        <f t="shared" si="14"/>
        <v>0</v>
      </c>
      <c r="M104" s="201"/>
      <c r="N104" s="201"/>
      <c r="O104" s="201"/>
      <c r="P104" s="201"/>
      <c r="Q104" s="201"/>
      <c r="R104" s="201"/>
    </row>
    <row r="105" spans="1:18" s="196" customFormat="1" ht="51.75" customHeight="1" hidden="1">
      <c r="A105" s="198" t="s">
        <v>396</v>
      </c>
      <c r="B105" s="219" t="s">
        <v>80</v>
      </c>
      <c r="C105" s="219" t="s">
        <v>19</v>
      </c>
      <c r="D105" s="219" t="s">
        <v>56</v>
      </c>
      <c r="E105" s="219" t="s">
        <v>374</v>
      </c>
      <c r="F105" s="219" t="s">
        <v>43</v>
      </c>
      <c r="G105" s="217"/>
      <c r="H105" s="217"/>
      <c r="I105" s="25">
        <f t="shared" si="10"/>
        <v>0</v>
      </c>
      <c r="J105" s="211">
        <f>J106</f>
        <v>0</v>
      </c>
      <c r="K105" s="197">
        <f aca="true" t="shared" si="16" ref="K105:K112">L105-J105</f>
        <v>152.41</v>
      </c>
      <c r="L105" s="197">
        <f>L106</f>
        <v>152.41</v>
      </c>
      <c r="M105" s="201"/>
      <c r="N105" s="201"/>
      <c r="O105" s="201"/>
      <c r="P105" s="201"/>
      <c r="Q105" s="201"/>
      <c r="R105" s="201"/>
    </row>
    <row r="106" spans="1:18" s="196" customFormat="1" ht="90.75" customHeight="1" hidden="1">
      <c r="A106" s="235" t="s">
        <v>397</v>
      </c>
      <c r="B106" s="230" t="s">
        <v>80</v>
      </c>
      <c r="C106" s="230" t="s">
        <v>19</v>
      </c>
      <c r="D106" s="230" t="s">
        <v>56</v>
      </c>
      <c r="E106" s="230" t="s">
        <v>376</v>
      </c>
      <c r="F106" s="230" t="s">
        <v>43</v>
      </c>
      <c r="G106" s="217"/>
      <c r="H106" s="217"/>
      <c r="I106" s="25">
        <f t="shared" si="10"/>
        <v>0</v>
      </c>
      <c r="J106" s="217">
        <f>J107+J108</f>
        <v>0</v>
      </c>
      <c r="K106" s="195">
        <f t="shared" si="16"/>
        <v>152.41</v>
      </c>
      <c r="L106" s="195">
        <f>L107+L108</f>
        <v>152.41</v>
      </c>
      <c r="M106" s="201"/>
      <c r="N106" s="201"/>
      <c r="O106" s="201"/>
      <c r="P106" s="201"/>
      <c r="Q106" s="201"/>
      <c r="R106" s="201"/>
    </row>
    <row r="107" spans="1:18" s="196" customFormat="1" ht="30" customHeight="1" hidden="1">
      <c r="A107" s="235" t="s">
        <v>392</v>
      </c>
      <c r="B107" s="230" t="s">
        <v>80</v>
      </c>
      <c r="C107" s="230" t="s">
        <v>19</v>
      </c>
      <c r="D107" s="230" t="s">
        <v>56</v>
      </c>
      <c r="E107" s="230" t="s">
        <v>376</v>
      </c>
      <c r="F107" s="230" t="s">
        <v>132</v>
      </c>
      <c r="G107" s="217"/>
      <c r="H107" s="217"/>
      <c r="I107" s="25">
        <f t="shared" si="10"/>
        <v>0</v>
      </c>
      <c r="J107" s="217"/>
      <c r="K107" s="195">
        <f t="shared" si="16"/>
        <v>117.06</v>
      </c>
      <c r="L107" s="195">
        <v>117.06</v>
      </c>
      <c r="M107" s="201"/>
      <c r="N107" s="201"/>
      <c r="O107" s="201"/>
      <c r="P107" s="201"/>
      <c r="Q107" s="201"/>
      <c r="R107" s="201"/>
    </row>
    <row r="108" spans="1:18" s="196" customFormat="1" ht="50.25" customHeight="1" hidden="1">
      <c r="A108" s="213" t="s">
        <v>390</v>
      </c>
      <c r="B108" s="230" t="s">
        <v>80</v>
      </c>
      <c r="C108" s="230" t="s">
        <v>19</v>
      </c>
      <c r="D108" s="230" t="s">
        <v>56</v>
      </c>
      <c r="E108" s="230" t="s">
        <v>376</v>
      </c>
      <c r="F108" s="230" t="s">
        <v>388</v>
      </c>
      <c r="G108" s="217"/>
      <c r="H108" s="217"/>
      <c r="I108" s="25">
        <f t="shared" si="10"/>
        <v>0</v>
      </c>
      <c r="J108" s="217"/>
      <c r="K108" s="195">
        <f t="shared" si="16"/>
        <v>35.35</v>
      </c>
      <c r="L108" s="195">
        <v>35.35</v>
      </c>
      <c r="M108" s="201"/>
      <c r="N108" s="201"/>
      <c r="O108" s="201"/>
      <c r="P108" s="201"/>
      <c r="Q108" s="201"/>
      <c r="R108" s="201"/>
    </row>
    <row r="109" spans="1:12" ht="26.25" customHeight="1" hidden="1">
      <c r="A109" s="250" t="s">
        <v>294</v>
      </c>
      <c r="B109" s="219" t="s">
        <v>80</v>
      </c>
      <c r="C109" s="232" t="s">
        <v>23</v>
      </c>
      <c r="D109" s="232" t="s">
        <v>16</v>
      </c>
      <c r="E109" s="232" t="s">
        <v>42</v>
      </c>
      <c r="F109" s="232" t="s">
        <v>43</v>
      </c>
      <c r="G109" s="211">
        <f>G110</f>
        <v>0</v>
      </c>
      <c r="H109" s="211"/>
      <c r="I109" s="25">
        <f t="shared" si="10"/>
        <v>473.22</v>
      </c>
      <c r="J109" s="211">
        <f>J110</f>
        <v>473.22</v>
      </c>
      <c r="K109" s="61">
        <f t="shared" si="16"/>
        <v>-473.22</v>
      </c>
      <c r="L109" s="61">
        <f>L110</f>
        <v>0</v>
      </c>
    </row>
    <row r="110" spans="1:12" ht="26.25" customHeight="1" hidden="1">
      <c r="A110" s="224" t="s">
        <v>295</v>
      </c>
      <c r="B110" s="230" t="s">
        <v>80</v>
      </c>
      <c r="C110" s="231" t="s">
        <v>23</v>
      </c>
      <c r="D110" s="231" t="s">
        <v>18</v>
      </c>
      <c r="E110" s="231" t="s">
        <v>42</v>
      </c>
      <c r="F110" s="231" t="s">
        <v>43</v>
      </c>
      <c r="G110" s="217">
        <f>G111</f>
        <v>0</v>
      </c>
      <c r="H110" s="217"/>
      <c r="I110" s="25">
        <f t="shared" si="10"/>
        <v>473.22</v>
      </c>
      <c r="J110" s="217">
        <f>J111</f>
        <v>473.22</v>
      </c>
      <c r="K110" s="25">
        <f t="shared" si="16"/>
        <v>-473.22</v>
      </c>
      <c r="L110" s="25">
        <f>L111</f>
        <v>0</v>
      </c>
    </row>
    <row r="111" spans="1:12" ht="25.5" customHeight="1" hidden="1">
      <c r="A111" s="228" t="s">
        <v>296</v>
      </c>
      <c r="B111" s="230" t="s">
        <v>80</v>
      </c>
      <c r="C111" s="231" t="s">
        <v>23</v>
      </c>
      <c r="D111" s="231" t="s">
        <v>18</v>
      </c>
      <c r="E111" s="231" t="s">
        <v>319</v>
      </c>
      <c r="F111" s="231" t="s">
        <v>43</v>
      </c>
      <c r="G111" s="217">
        <v>0</v>
      </c>
      <c r="H111" s="217"/>
      <c r="I111" s="25">
        <f t="shared" si="10"/>
        <v>473.22</v>
      </c>
      <c r="J111" s="217">
        <f>J112</f>
        <v>473.22</v>
      </c>
      <c r="K111" s="25">
        <f t="shared" si="16"/>
        <v>-473.22</v>
      </c>
      <c r="L111" s="25">
        <f>L112</f>
        <v>0</v>
      </c>
    </row>
    <row r="112" spans="1:12" ht="12.75" customHeight="1" hidden="1">
      <c r="A112" s="228" t="s">
        <v>128</v>
      </c>
      <c r="B112" s="230" t="s">
        <v>80</v>
      </c>
      <c r="C112" s="231" t="s">
        <v>23</v>
      </c>
      <c r="D112" s="231" t="s">
        <v>18</v>
      </c>
      <c r="E112" s="231" t="s">
        <v>319</v>
      </c>
      <c r="F112" s="231" t="s">
        <v>133</v>
      </c>
      <c r="G112" s="217">
        <f aca="true" t="shared" si="17" ref="G112:K114">G113</f>
        <v>100.12</v>
      </c>
      <c r="H112" s="217"/>
      <c r="I112" s="25">
        <f t="shared" si="10"/>
        <v>473.22</v>
      </c>
      <c r="J112" s="217">
        <v>473.22</v>
      </c>
      <c r="K112" s="25">
        <f t="shared" si="16"/>
        <v>-473.22</v>
      </c>
      <c r="L112" s="25">
        <v>0</v>
      </c>
    </row>
    <row r="113" spans="1:12" ht="12.75" customHeight="1" hidden="1">
      <c r="A113" s="228" t="s">
        <v>128</v>
      </c>
      <c r="B113" s="230" t="s">
        <v>80</v>
      </c>
      <c r="C113" s="231" t="s">
        <v>23</v>
      </c>
      <c r="D113" s="231" t="s">
        <v>18</v>
      </c>
      <c r="E113" s="231" t="s">
        <v>227</v>
      </c>
      <c r="F113" s="231" t="s">
        <v>43</v>
      </c>
      <c r="G113" s="217">
        <f t="shared" si="17"/>
        <v>100.12</v>
      </c>
      <c r="H113" s="217"/>
      <c r="I113" s="25">
        <f t="shared" si="10"/>
        <v>0</v>
      </c>
      <c r="J113" s="217">
        <f t="shared" si="17"/>
        <v>0</v>
      </c>
      <c r="K113" s="25">
        <f t="shared" si="17"/>
        <v>0</v>
      </c>
      <c r="L113" s="25">
        <f t="shared" si="14"/>
        <v>0</v>
      </c>
    </row>
    <row r="114" spans="1:12" ht="22.5" customHeight="1" hidden="1">
      <c r="A114" s="228" t="s">
        <v>245</v>
      </c>
      <c r="B114" s="230" t="s">
        <v>80</v>
      </c>
      <c r="C114" s="231" t="s">
        <v>23</v>
      </c>
      <c r="D114" s="231" t="s">
        <v>18</v>
      </c>
      <c r="E114" s="231" t="s">
        <v>129</v>
      </c>
      <c r="F114" s="231" t="s">
        <v>43</v>
      </c>
      <c r="G114" s="217">
        <f t="shared" si="17"/>
        <v>100.12</v>
      </c>
      <c r="H114" s="217"/>
      <c r="I114" s="25">
        <f t="shared" si="10"/>
        <v>0</v>
      </c>
      <c r="J114" s="217">
        <f t="shared" si="17"/>
        <v>0</v>
      </c>
      <c r="K114" s="25">
        <f t="shared" si="17"/>
        <v>0</v>
      </c>
      <c r="L114" s="25">
        <f t="shared" si="14"/>
        <v>0</v>
      </c>
    </row>
    <row r="115" spans="1:12" ht="36.75" customHeight="1" hidden="1">
      <c r="A115" s="228" t="s">
        <v>213</v>
      </c>
      <c r="B115" s="230" t="s">
        <v>80</v>
      </c>
      <c r="C115" s="231" t="s">
        <v>23</v>
      </c>
      <c r="D115" s="231" t="s">
        <v>18</v>
      </c>
      <c r="E115" s="231" t="s">
        <v>129</v>
      </c>
      <c r="F115" s="231" t="s">
        <v>133</v>
      </c>
      <c r="G115" s="217">
        <v>100.12</v>
      </c>
      <c r="H115" s="217"/>
      <c r="I115" s="25">
        <f t="shared" si="10"/>
        <v>0</v>
      </c>
      <c r="J115" s="217">
        <v>0</v>
      </c>
      <c r="K115" s="25"/>
      <c r="L115" s="25">
        <f t="shared" si="14"/>
        <v>0</v>
      </c>
    </row>
    <row r="116" spans="1:12" ht="13.5" customHeight="1">
      <c r="A116" s="84" t="s">
        <v>226</v>
      </c>
      <c r="B116" s="69" t="s">
        <v>80</v>
      </c>
      <c r="C116" s="95" t="s">
        <v>19</v>
      </c>
      <c r="D116" s="95" t="s">
        <v>16</v>
      </c>
      <c r="E116" s="232" t="s">
        <v>394</v>
      </c>
      <c r="F116" s="232" t="s">
        <v>43</v>
      </c>
      <c r="G116" s="211"/>
      <c r="H116" s="211">
        <f>H117</f>
        <v>30</v>
      </c>
      <c r="I116" s="61">
        <f t="shared" si="10"/>
        <v>0</v>
      </c>
      <c r="J116" s="211">
        <f>J117</f>
        <v>30</v>
      </c>
      <c r="K116" s="25"/>
      <c r="L116" s="25"/>
    </row>
    <row r="117" spans="1:12" ht="17.25" customHeight="1">
      <c r="A117" s="74" t="s">
        <v>198</v>
      </c>
      <c r="B117" s="45" t="s">
        <v>80</v>
      </c>
      <c r="C117" s="71" t="s">
        <v>19</v>
      </c>
      <c r="D117" s="71" t="s">
        <v>197</v>
      </c>
      <c r="E117" s="71" t="s">
        <v>394</v>
      </c>
      <c r="F117" s="231" t="s">
        <v>43</v>
      </c>
      <c r="G117" s="217"/>
      <c r="H117" s="217">
        <f>H118</f>
        <v>30</v>
      </c>
      <c r="I117" s="25">
        <f t="shared" si="10"/>
        <v>0</v>
      </c>
      <c r="J117" s="217">
        <f>J118</f>
        <v>30</v>
      </c>
      <c r="K117" s="25"/>
      <c r="L117" s="25"/>
    </row>
    <row r="118" spans="1:12" ht="26.25" customHeight="1">
      <c r="A118" s="74" t="s">
        <v>225</v>
      </c>
      <c r="B118" s="45" t="s">
        <v>80</v>
      </c>
      <c r="C118" s="71" t="s">
        <v>19</v>
      </c>
      <c r="D118" s="71" t="s">
        <v>197</v>
      </c>
      <c r="E118" s="71" t="s">
        <v>358</v>
      </c>
      <c r="F118" s="231" t="s">
        <v>43</v>
      </c>
      <c r="G118" s="217"/>
      <c r="H118" s="217">
        <f>H119</f>
        <v>30</v>
      </c>
      <c r="I118" s="25">
        <f t="shared" si="10"/>
        <v>0</v>
      </c>
      <c r="J118" s="217">
        <f>J119</f>
        <v>30</v>
      </c>
      <c r="K118" s="25"/>
      <c r="L118" s="25"/>
    </row>
    <row r="119" spans="1:12" ht="29.25" customHeight="1">
      <c r="A119" s="74" t="s">
        <v>223</v>
      </c>
      <c r="B119" s="45" t="s">
        <v>80</v>
      </c>
      <c r="C119" s="71" t="s">
        <v>19</v>
      </c>
      <c r="D119" s="71" t="s">
        <v>197</v>
      </c>
      <c r="E119" s="71" t="s">
        <v>358</v>
      </c>
      <c r="F119" s="231" t="s">
        <v>133</v>
      </c>
      <c r="G119" s="217"/>
      <c r="H119" s="217">
        <v>30</v>
      </c>
      <c r="I119" s="25">
        <f t="shared" si="10"/>
        <v>0</v>
      </c>
      <c r="J119" s="217">
        <v>30</v>
      </c>
      <c r="K119" s="25"/>
      <c r="L119" s="25"/>
    </row>
    <row r="120" spans="1:12" ht="52.5" customHeight="1">
      <c r="A120" s="198" t="s">
        <v>396</v>
      </c>
      <c r="B120" s="219" t="s">
        <v>80</v>
      </c>
      <c r="C120" s="219" t="s">
        <v>19</v>
      </c>
      <c r="D120" s="219" t="s">
        <v>56</v>
      </c>
      <c r="E120" s="219" t="s">
        <v>374</v>
      </c>
      <c r="F120" s="219" t="s">
        <v>43</v>
      </c>
      <c r="G120" s="217"/>
      <c r="H120" s="211">
        <f>H121</f>
        <v>42.76</v>
      </c>
      <c r="I120" s="61">
        <f t="shared" si="10"/>
        <v>411.79</v>
      </c>
      <c r="J120" s="211">
        <f>J121</f>
        <v>454.55</v>
      </c>
      <c r="K120" s="25"/>
      <c r="L120" s="25"/>
    </row>
    <row r="121" spans="1:12" ht="90" customHeight="1">
      <c r="A121" s="235" t="s">
        <v>397</v>
      </c>
      <c r="B121" s="230" t="s">
        <v>80</v>
      </c>
      <c r="C121" s="230" t="s">
        <v>19</v>
      </c>
      <c r="D121" s="230" t="s">
        <v>56</v>
      </c>
      <c r="E121" s="230" t="s">
        <v>376</v>
      </c>
      <c r="F121" s="230" t="s">
        <v>43</v>
      </c>
      <c r="G121" s="217"/>
      <c r="H121" s="217">
        <f>H122+H123+H125+H124</f>
        <v>42.76</v>
      </c>
      <c r="I121" s="25">
        <f t="shared" si="10"/>
        <v>411.79</v>
      </c>
      <c r="J121" s="217">
        <f>J122+J123+J125+J124</f>
        <v>454.55</v>
      </c>
      <c r="K121" s="25"/>
      <c r="L121" s="25"/>
    </row>
    <row r="122" spans="1:12" ht="29.25" customHeight="1">
      <c r="A122" s="235" t="s">
        <v>392</v>
      </c>
      <c r="B122" s="230" t="s">
        <v>80</v>
      </c>
      <c r="C122" s="230" t="s">
        <v>19</v>
      </c>
      <c r="D122" s="230" t="s">
        <v>56</v>
      </c>
      <c r="E122" s="230" t="s">
        <v>376</v>
      </c>
      <c r="F122" s="230" t="s">
        <v>132</v>
      </c>
      <c r="G122" s="217"/>
      <c r="H122" s="217">
        <v>32.07</v>
      </c>
      <c r="I122" s="25">
        <f t="shared" si="10"/>
        <v>0</v>
      </c>
      <c r="J122" s="217">
        <v>32.07</v>
      </c>
      <c r="K122" s="25"/>
      <c r="L122" s="25"/>
    </row>
    <row r="123" spans="1:12" ht="51" customHeight="1">
      <c r="A123" s="213" t="s">
        <v>390</v>
      </c>
      <c r="B123" s="230" t="s">
        <v>80</v>
      </c>
      <c r="C123" s="230" t="s">
        <v>19</v>
      </c>
      <c r="D123" s="230" t="s">
        <v>56</v>
      </c>
      <c r="E123" s="230" t="s">
        <v>376</v>
      </c>
      <c r="F123" s="230" t="s">
        <v>388</v>
      </c>
      <c r="G123" s="217"/>
      <c r="H123" s="217">
        <v>9.69</v>
      </c>
      <c r="I123" s="25">
        <f t="shared" si="10"/>
        <v>0</v>
      </c>
      <c r="J123" s="217">
        <v>9.69</v>
      </c>
      <c r="K123" s="25"/>
      <c r="L123" s="25"/>
    </row>
    <row r="124" spans="1:12" ht="42.75" customHeight="1">
      <c r="A124" s="228" t="s">
        <v>277</v>
      </c>
      <c r="B124" s="230" t="s">
        <v>80</v>
      </c>
      <c r="C124" s="230" t="s">
        <v>19</v>
      </c>
      <c r="D124" s="230" t="s">
        <v>56</v>
      </c>
      <c r="E124" s="230" t="s">
        <v>376</v>
      </c>
      <c r="F124" s="230" t="s">
        <v>133</v>
      </c>
      <c r="G124" s="217"/>
      <c r="H124" s="217">
        <v>0</v>
      </c>
      <c r="I124" s="25">
        <f t="shared" si="10"/>
        <v>411.79</v>
      </c>
      <c r="J124" s="217">
        <v>411.79</v>
      </c>
      <c r="K124" s="25"/>
      <c r="L124" s="25"/>
    </row>
    <row r="125" spans="1:12" ht="29.25" customHeight="1">
      <c r="A125" s="248" t="s">
        <v>399</v>
      </c>
      <c r="B125" s="230" t="s">
        <v>80</v>
      </c>
      <c r="C125" s="231" t="s">
        <v>19</v>
      </c>
      <c r="D125" s="231" t="s">
        <v>432</v>
      </c>
      <c r="E125" s="231" t="s">
        <v>376</v>
      </c>
      <c r="F125" s="231" t="s">
        <v>247</v>
      </c>
      <c r="G125" s="217"/>
      <c r="H125" s="217">
        <v>1</v>
      </c>
      <c r="I125" s="25">
        <f t="shared" si="10"/>
        <v>0</v>
      </c>
      <c r="J125" s="217">
        <v>1</v>
      </c>
      <c r="K125" s="25"/>
      <c r="L125" s="25"/>
    </row>
    <row r="126" spans="1:18" s="194" customFormat="1" ht="26.25" customHeight="1">
      <c r="A126" s="198" t="s">
        <v>294</v>
      </c>
      <c r="B126" s="230" t="s">
        <v>80</v>
      </c>
      <c r="C126" s="219" t="s">
        <v>23</v>
      </c>
      <c r="D126" s="219" t="s">
        <v>16</v>
      </c>
      <c r="E126" s="232" t="s">
        <v>394</v>
      </c>
      <c r="F126" s="232" t="s">
        <v>43</v>
      </c>
      <c r="G126" s="217"/>
      <c r="H126" s="211">
        <f>H127</f>
        <v>356.9</v>
      </c>
      <c r="I126" s="61">
        <f t="shared" si="10"/>
        <v>84</v>
      </c>
      <c r="J126" s="211">
        <f>J127</f>
        <v>440.9</v>
      </c>
      <c r="K126" s="191">
        <f aca="true" t="shared" si="18" ref="K126:K134">L126-J126</f>
        <v>41.98000000000002</v>
      </c>
      <c r="L126" s="191">
        <f>L127</f>
        <v>482.88</v>
      </c>
      <c r="M126" s="199"/>
      <c r="N126" s="199"/>
      <c r="O126" s="199"/>
      <c r="P126" s="199"/>
      <c r="Q126" s="199"/>
      <c r="R126" s="199"/>
    </row>
    <row r="127" spans="1:18" s="194" customFormat="1" ht="31.5" customHeight="1">
      <c r="A127" s="224" t="s">
        <v>295</v>
      </c>
      <c r="B127" s="230" t="s">
        <v>80</v>
      </c>
      <c r="C127" s="230" t="s">
        <v>23</v>
      </c>
      <c r="D127" s="230" t="s">
        <v>18</v>
      </c>
      <c r="E127" s="231" t="s">
        <v>356</v>
      </c>
      <c r="F127" s="231" t="s">
        <v>43</v>
      </c>
      <c r="G127" s="217"/>
      <c r="H127" s="217">
        <f>H128</f>
        <v>356.9</v>
      </c>
      <c r="I127" s="25">
        <f t="shared" si="10"/>
        <v>84</v>
      </c>
      <c r="J127" s="217">
        <f>J128</f>
        <v>440.9</v>
      </c>
      <c r="K127" s="188">
        <f t="shared" si="18"/>
        <v>41.98000000000002</v>
      </c>
      <c r="L127" s="188">
        <f>L128</f>
        <v>482.88</v>
      </c>
      <c r="M127" s="199"/>
      <c r="N127" s="199"/>
      <c r="O127" s="199"/>
      <c r="P127" s="199"/>
      <c r="Q127" s="199"/>
      <c r="R127" s="199"/>
    </row>
    <row r="128" spans="1:18" s="194" customFormat="1" ht="36.75" customHeight="1">
      <c r="A128" s="235" t="s">
        <v>296</v>
      </c>
      <c r="B128" s="230" t="s">
        <v>80</v>
      </c>
      <c r="C128" s="230" t="s">
        <v>23</v>
      </c>
      <c r="D128" s="230" t="s">
        <v>18</v>
      </c>
      <c r="E128" s="231" t="s">
        <v>356</v>
      </c>
      <c r="F128" s="231" t="s">
        <v>133</v>
      </c>
      <c r="G128" s="217"/>
      <c r="H128" s="217">
        <f>316.9+40</f>
        <v>356.9</v>
      </c>
      <c r="I128" s="25">
        <f t="shared" si="10"/>
        <v>84</v>
      </c>
      <c r="J128" s="217">
        <f>316.9+40+50+20+14</f>
        <v>440.9</v>
      </c>
      <c r="K128" s="188">
        <f t="shared" si="18"/>
        <v>41.98000000000002</v>
      </c>
      <c r="L128" s="188">
        <v>482.88</v>
      </c>
      <c r="M128" s="199"/>
      <c r="N128" s="199"/>
      <c r="O128" s="199"/>
      <c r="P128" s="199"/>
      <c r="Q128" s="199"/>
      <c r="R128" s="199"/>
    </row>
    <row r="129" spans="1:12" ht="39" customHeight="1" hidden="1">
      <c r="A129" s="198" t="s">
        <v>322</v>
      </c>
      <c r="B129" s="219" t="s">
        <v>80</v>
      </c>
      <c r="C129" s="232" t="s">
        <v>20</v>
      </c>
      <c r="D129" s="232" t="s">
        <v>16</v>
      </c>
      <c r="E129" s="232" t="s">
        <v>42</v>
      </c>
      <c r="F129" s="232" t="s">
        <v>43</v>
      </c>
      <c r="G129" s="211">
        <f>G130+G135</f>
        <v>89.2</v>
      </c>
      <c r="H129" s="211"/>
      <c r="I129" s="61">
        <f t="shared" si="10"/>
        <v>89.2</v>
      </c>
      <c r="J129" s="211">
        <f>J130+J135</f>
        <v>89.2</v>
      </c>
      <c r="K129" s="61">
        <f t="shared" si="18"/>
        <v>-89.2</v>
      </c>
      <c r="L129" s="25">
        <f>L131</f>
        <v>0</v>
      </c>
    </row>
    <row r="130" spans="1:12" ht="39" customHeight="1" hidden="1">
      <c r="A130" s="239" t="s">
        <v>314</v>
      </c>
      <c r="B130" s="230" t="s">
        <v>80</v>
      </c>
      <c r="C130" s="231" t="s">
        <v>20</v>
      </c>
      <c r="D130" s="231" t="s">
        <v>16</v>
      </c>
      <c r="E130" s="231" t="s">
        <v>308</v>
      </c>
      <c r="F130" s="231" t="s">
        <v>43</v>
      </c>
      <c r="G130" s="217">
        <f>G131</f>
        <v>0</v>
      </c>
      <c r="H130" s="217"/>
      <c r="I130" s="61">
        <f t="shared" si="10"/>
        <v>89.2</v>
      </c>
      <c r="J130" s="217">
        <f>J131</f>
        <v>89.2</v>
      </c>
      <c r="K130" s="61">
        <f t="shared" si="18"/>
        <v>-91.2</v>
      </c>
      <c r="L130" s="25">
        <f t="shared" si="14"/>
        <v>91.2</v>
      </c>
    </row>
    <row r="131" spans="1:12" ht="63.75" customHeight="1" hidden="1">
      <c r="A131" s="235" t="s">
        <v>323</v>
      </c>
      <c r="B131" s="230" t="s">
        <v>80</v>
      </c>
      <c r="C131" s="231" t="s">
        <v>20</v>
      </c>
      <c r="D131" s="231" t="s">
        <v>20</v>
      </c>
      <c r="E131" s="231" t="s">
        <v>42</v>
      </c>
      <c r="F131" s="231" t="s">
        <v>43</v>
      </c>
      <c r="G131" s="217">
        <f>G132</f>
        <v>0</v>
      </c>
      <c r="H131" s="217"/>
      <c r="I131" s="61">
        <f t="shared" si="10"/>
        <v>89.2</v>
      </c>
      <c r="J131" s="217">
        <f>J132</f>
        <v>89.2</v>
      </c>
      <c r="K131" s="25">
        <f t="shared" si="18"/>
        <v>-89.2</v>
      </c>
      <c r="L131" s="25">
        <f>L132</f>
        <v>0</v>
      </c>
    </row>
    <row r="132" spans="1:12" ht="39.75" customHeight="1" hidden="1">
      <c r="A132" s="235" t="s">
        <v>212</v>
      </c>
      <c r="B132" s="230" t="s">
        <v>80</v>
      </c>
      <c r="C132" s="231" t="s">
        <v>20</v>
      </c>
      <c r="D132" s="231" t="s">
        <v>20</v>
      </c>
      <c r="E132" s="231" t="s">
        <v>321</v>
      </c>
      <c r="F132" s="231" t="s">
        <v>43</v>
      </c>
      <c r="G132" s="217">
        <f>G133+G134</f>
        <v>0</v>
      </c>
      <c r="H132" s="217"/>
      <c r="I132" s="61">
        <f t="shared" si="10"/>
        <v>89.2</v>
      </c>
      <c r="J132" s="217">
        <f>J133+J134</f>
        <v>89.2</v>
      </c>
      <c r="K132" s="25">
        <f t="shared" si="18"/>
        <v>-89.2</v>
      </c>
      <c r="L132" s="25">
        <f>L133+L134</f>
        <v>0</v>
      </c>
    </row>
    <row r="133" spans="1:12" ht="37.5" customHeight="1" hidden="1">
      <c r="A133" s="235" t="s">
        <v>212</v>
      </c>
      <c r="B133" s="230" t="s">
        <v>80</v>
      </c>
      <c r="C133" s="231" t="s">
        <v>20</v>
      </c>
      <c r="D133" s="231" t="s">
        <v>20</v>
      </c>
      <c r="E133" s="231" t="s">
        <v>321</v>
      </c>
      <c r="F133" s="231" t="s">
        <v>132</v>
      </c>
      <c r="G133" s="217">
        <v>0</v>
      </c>
      <c r="H133" s="217"/>
      <c r="I133" s="61">
        <f t="shared" si="10"/>
        <v>88.2</v>
      </c>
      <c r="J133" s="217">
        <v>88.2</v>
      </c>
      <c r="K133" s="25">
        <f t="shared" si="18"/>
        <v>-88.2</v>
      </c>
      <c r="L133" s="25">
        <v>0</v>
      </c>
    </row>
    <row r="134" spans="1:12" ht="36" customHeight="1" hidden="1">
      <c r="A134" s="228" t="s">
        <v>277</v>
      </c>
      <c r="B134" s="230" t="s">
        <v>80</v>
      </c>
      <c r="C134" s="231" t="s">
        <v>20</v>
      </c>
      <c r="D134" s="231" t="s">
        <v>20</v>
      </c>
      <c r="E134" s="231" t="s">
        <v>321</v>
      </c>
      <c r="F134" s="231" t="s">
        <v>133</v>
      </c>
      <c r="G134" s="217">
        <v>0</v>
      </c>
      <c r="H134" s="217"/>
      <c r="I134" s="61">
        <f t="shared" si="10"/>
        <v>1</v>
      </c>
      <c r="J134" s="217">
        <v>1</v>
      </c>
      <c r="K134" s="25">
        <f t="shared" si="18"/>
        <v>-1</v>
      </c>
      <c r="L134" s="25">
        <v>0</v>
      </c>
    </row>
    <row r="135" spans="1:12" ht="14.25" customHeight="1" hidden="1">
      <c r="A135" s="228" t="s">
        <v>46</v>
      </c>
      <c r="B135" s="230" t="s">
        <v>80</v>
      </c>
      <c r="C135" s="231" t="s">
        <v>20</v>
      </c>
      <c r="D135" s="231" t="s">
        <v>20</v>
      </c>
      <c r="E135" s="231" t="s">
        <v>42</v>
      </c>
      <c r="F135" s="231" t="s">
        <v>43</v>
      </c>
      <c r="G135" s="217">
        <f aca="true" t="shared" si="19" ref="G135:K136">G136</f>
        <v>89.2</v>
      </c>
      <c r="H135" s="217"/>
      <c r="I135" s="61">
        <f t="shared" si="10"/>
        <v>0</v>
      </c>
      <c r="J135" s="217">
        <f t="shared" si="19"/>
        <v>0</v>
      </c>
      <c r="K135" s="25">
        <f t="shared" si="19"/>
        <v>0</v>
      </c>
      <c r="L135" s="25">
        <f t="shared" si="14"/>
        <v>0</v>
      </c>
    </row>
    <row r="136" spans="1:12" ht="24.75" customHeight="1" hidden="1">
      <c r="A136" s="228" t="s">
        <v>234</v>
      </c>
      <c r="B136" s="230" t="s">
        <v>80</v>
      </c>
      <c r="C136" s="231" t="s">
        <v>20</v>
      </c>
      <c r="D136" s="231" t="s">
        <v>20</v>
      </c>
      <c r="E136" s="231" t="s">
        <v>233</v>
      </c>
      <c r="F136" s="231" t="s">
        <v>43</v>
      </c>
      <c r="G136" s="217">
        <f t="shared" si="19"/>
        <v>89.2</v>
      </c>
      <c r="H136" s="217"/>
      <c r="I136" s="61">
        <f t="shared" si="10"/>
        <v>0</v>
      </c>
      <c r="J136" s="217">
        <f t="shared" si="19"/>
        <v>0</v>
      </c>
      <c r="K136" s="25">
        <f t="shared" si="19"/>
        <v>0</v>
      </c>
      <c r="L136" s="25">
        <f t="shared" si="14"/>
        <v>0</v>
      </c>
    </row>
    <row r="137" spans="1:12" ht="13.5" customHeight="1" hidden="1">
      <c r="A137" s="228" t="s">
        <v>232</v>
      </c>
      <c r="B137" s="230" t="s">
        <v>80</v>
      </c>
      <c r="C137" s="231" t="s">
        <v>20</v>
      </c>
      <c r="D137" s="231" t="s">
        <v>20</v>
      </c>
      <c r="E137" s="231" t="s">
        <v>90</v>
      </c>
      <c r="F137" s="231" t="s">
        <v>43</v>
      </c>
      <c r="G137" s="217">
        <f>G138+G139</f>
        <v>89.2</v>
      </c>
      <c r="H137" s="217"/>
      <c r="I137" s="61">
        <f t="shared" si="10"/>
        <v>0</v>
      </c>
      <c r="J137" s="217">
        <f>J138+J139</f>
        <v>0</v>
      </c>
      <c r="K137" s="25">
        <f>K138+K139</f>
        <v>0</v>
      </c>
      <c r="L137" s="25">
        <f t="shared" si="14"/>
        <v>0</v>
      </c>
    </row>
    <row r="138" spans="1:12" ht="36.75" customHeight="1" hidden="1">
      <c r="A138" s="228" t="s">
        <v>212</v>
      </c>
      <c r="B138" s="230" t="s">
        <v>80</v>
      </c>
      <c r="C138" s="231" t="s">
        <v>20</v>
      </c>
      <c r="D138" s="231" t="s">
        <v>20</v>
      </c>
      <c r="E138" s="231" t="s">
        <v>90</v>
      </c>
      <c r="F138" s="231" t="s">
        <v>132</v>
      </c>
      <c r="G138" s="217">
        <v>88.2</v>
      </c>
      <c r="H138" s="217"/>
      <c r="I138" s="61">
        <f t="shared" si="10"/>
        <v>0</v>
      </c>
      <c r="J138" s="217">
        <v>0</v>
      </c>
      <c r="K138" s="25"/>
      <c r="L138" s="25">
        <f t="shared" si="14"/>
        <v>0</v>
      </c>
    </row>
    <row r="139" spans="1:12" ht="36" customHeight="1" hidden="1">
      <c r="A139" s="228" t="s">
        <v>213</v>
      </c>
      <c r="B139" s="230" t="s">
        <v>80</v>
      </c>
      <c r="C139" s="231" t="s">
        <v>20</v>
      </c>
      <c r="D139" s="231" t="s">
        <v>20</v>
      </c>
      <c r="E139" s="231" t="s">
        <v>90</v>
      </c>
      <c r="F139" s="231" t="s">
        <v>133</v>
      </c>
      <c r="G139" s="217">
        <v>1</v>
      </c>
      <c r="H139" s="217"/>
      <c r="I139" s="61">
        <f t="shared" si="10"/>
        <v>0</v>
      </c>
      <c r="J139" s="217">
        <v>0</v>
      </c>
      <c r="K139" s="25"/>
      <c r="L139" s="25">
        <f t="shared" si="14"/>
        <v>0</v>
      </c>
    </row>
    <row r="140" spans="1:18" s="194" customFormat="1" ht="41.25" customHeight="1">
      <c r="A140" s="198" t="s">
        <v>322</v>
      </c>
      <c r="B140" s="219" t="s">
        <v>80</v>
      </c>
      <c r="C140" s="232" t="s">
        <v>20</v>
      </c>
      <c r="D140" s="232" t="s">
        <v>16</v>
      </c>
      <c r="E140" s="232" t="s">
        <v>394</v>
      </c>
      <c r="F140" s="232" t="s">
        <v>43</v>
      </c>
      <c r="G140" s="211"/>
      <c r="H140" s="211">
        <f>H142</f>
        <v>3</v>
      </c>
      <c r="I140" s="61">
        <f t="shared" si="10"/>
        <v>0</v>
      </c>
      <c r="J140" s="211">
        <f>J142</f>
        <v>3</v>
      </c>
      <c r="K140" s="191">
        <f aca="true" t="shared" si="20" ref="K140:K145">L140-J140</f>
        <v>104.23</v>
      </c>
      <c r="L140" s="191">
        <f>L142</f>
        <v>107.23</v>
      </c>
      <c r="M140" s="199"/>
      <c r="N140" s="199"/>
      <c r="O140" s="199"/>
      <c r="P140" s="199"/>
      <c r="Q140" s="199"/>
      <c r="R140" s="199"/>
    </row>
    <row r="141" spans="1:18" s="194" customFormat="1" ht="36" customHeight="1" hidden="1">
      <c r="A141" s="239"/>
      <c r="B141" s="230"/>
      <c r="C141" s="231"/>
      <c r="D141" s="231"/>
      <c r="E141" s="231"/>
      <c r="F141" s="231"/>
      <c r="G141" s="217"/>
      <c r="H141" s="217"/>
      <c r="I141" s="61">
        <f t="shared" si="10"/>
        <v>0</v>
      </c>
      <c r="J141" s="217"/>
      <c r="K141" s="191">
        <f t="shared" si="20"/>
        <v>0</v>
      </c>
      <c r="L141" s="188"/>
      <c r="M141" s="199"/>
      <c r="N141" s="199"/>
      <c r="O141" s="199"/>
      <c r="P141" s="199"/>
      <c r="Q141" s="199"/>
      <c r="R141" s="199"/>
    </row>
    <row r="142" spans="1:18" s="194" customFormat="1" ht="65.25" customHeight="1">
      <c r="A142" s="235" t="s">
        <v>323</v>
      </c>
      <c r="B142" s="230" t="s">
        <v>80</v>
      </c>
      <c r="C142" s="231" t="s">
        <v>20</v>
      </c>
      <c r="D142" s="231" t="s">
        <v>20</v>
      </c>
      <c r="E142" s="231" t="s">
        <v>368</v>
      </c>
      <c r="F142" s="231" t="s">
        <v>43</v>
      </c>
      <c r="G142" s="217"/>
      <c r="H142" s="217">
        <f>H143+H144+H145</f>
        <v>3</v>
      </c>
      <c r="I142" s="25">
        <f t="shared" si="10"/>
        <v>0</v>
      </c>
      <c r="J142" s="217">
        <f>J143+J144+J145</f>
        <v>3</v>
      </c>
      <c r="K142" s="188">
        <f t="shared" si="20"/>
        <v>104.23</v>
      </c>
      <c r="L142" s="188">
        <f>L143+L144+L145</f>
        <v>107.23</v>
      </c>
      <c r="M142" s="199"/>
      <c r="N142" s="199"/>
      <c r="O142" s="199"/>
      <c r="P142" s="199"/>
      <c r="Q142" s="199"/>
      <c r="R142" s="199"/>
    </row>
    <row r="143" spans="1:18" s="194" customFormat="1" ht="27" customHeight="1">
      <c r="A143" s="235" t="s">
        <v>392</v>
      </c>
      <c r="B143" s="230" t="s">
        <v>80</v>
      </c>
      <c r="C143" s="231" t="s">
        <v>20</v>
      </c>
      <c r="D143" s="231" t="s">
        <v>20</v>
      </c>
      <c r="E143" s="231" t="s">
        <v>368</v>
      </c>
      <c r="F143" s="231" t="s">
        <v>132</v>
      </c>
      <c r="G143" s="217"/>
      <c r="H143" s="217">
        <v>0</v>
      </c>
      <c r="I143" s="25">
        <f t="shared" si="10"/>
        <v>0</v>
      </c>
      <c r="J143" s="217">
        <v>0</v>
      </c>
      <c r="K143" s="188">
        <f t="shared" si="20"/>
        <v>81.59</v>
      </c>
      <c r="L143" s="188">
        <v>81.59</v>
      </c>
      <c r="M143" s="199"/>
      <c r="N143" s="199"/>
      <c r="O143" s="199"/>
      <c r="P143" s="199"/>
      <c r="Q143" s="199"/>
      <c r="R143" s="199"/>
    </row>
    <row r="144" spans="1:18" s="194" customFormat="1" ht="36" customHeight="1">
      <c r="A144" s="213" t="s">
        <v>390</v>
      </c>
      <c r="B144" s="230" t="s">
        <v>80</v>
      </c>
      <c r="C144" s="231" t="s">
        <v>20</v>
      </c>
      <c r="D144" s="231" t="s">
        <v>20</v>
      </c>
      <c r="E144" s="231" t="s">
        <v>368</v>
      </c>
      <c r="F144" s="231" t="s">
        <v>388</v>
      </c>
      <c r="G144" s="217"/>
      <c r="H144" s="217">
        <v>0</v>
      </c>
      <c r="I144" s="25">
        <f t="shared" si="10"/>
        <v>0</v>
      </c>
      <c r="J144" s="217">
        <v>0</v>
      </c>
      <c r="K144" s="188">
        <f t="shared" si="20"/>
        <v>24.64</v>
      </c>
      <c r="L144" s="188">
        <v>24.64</v>
      </c>
      <c r="M144" s="199"/>
      <c r="N144" s="199"/>
      <c r="O144" s="199"/>
      <c r="P144" s="199"/>
      <c r="Q144" s="199"/>
      <c r="R144" s="199"/>
    </row>
    <row r="145" spans="1:18" s="194" customFormat="1" ht="36" customHeight="1">
      <c r="A145" s="228" t="s">
        <v>277</v>
      </c>
      <c r="B145" s="230" t="s">
        <v>80</v>
      </c>
      <c r="C145" s="231" t="s">
        <v>20</v>
      </c>
      <c r="D145" s="231" t="s">
        <v>20</v>
      </c>
      <c r="E145" s="231" t="s">
        <v>368</v>
      </c>
      <c r="F145" s="231" t="s">
        <v>133</v>
      </c>
      <c r="G145" s="217"/>
      <c r="H145" s="217">
        <v>3</v>
      </c>
      <c r="I145" s="25">
        <f t="shared" si="10"/>
        <v>0</v>
      </c>
      <c r="J145" s="217">
        <v>3</v>
      </c>
      <c r="K145" s="188">
        <f t="shared" si="20"/>
        <v>-2</v>
      </c>
      <c r="L145" s="188">
        <v>1</v>
      </c>
      <c r="M145" s="199"/>
      <c r="N145" s="199"/>
      <c r="O145" s="199"/>
      <c r="P145" s="199"/>
      <c r="Q145" s="199"/>
      <c r="R145" s="199"/>
    </row>
    <row r="146" spans="1:12" ht="12.75" customHeight="1" hidden="1">
      <c r="A146" s="247" t="s">
        <v>238</v>
      </c>
      <c r="B146" s="219" t="s">
        <v>80</v>
      </c>
      <c r="C146" s="219" t="s">
        <v>24</v>
      </c>
      <c r="D146" s="219" t="s">
        <v>16</v>
      </c>
      <c r="E146" s="219" t="s">
        <v>42</v>
      </c>
      <c r="F146" s="219" t="s">
        <v>43</v>
      </c>
      <c r="G146" s="211">
        <f>G148+G160+G168</f>
        <v>364.90999999999997</v>
      </c>
      <c r="H146" s="211"/>
      <c r="I146" s="61">
        <f t="shared" si="10"/>
        <v>435.57</v>
      </c>
      <c r="J146" s="211">
        <f>J148+J160+J168</f>
        <v>435.57</v>
      </c>
      <c r="K146" s="61">
        <f>K148+K160+K168</f>
        <v>-435.57</v>
      </c>
      <c r="L146" s="25">
        <f t="shared" si="14"/>
        <v>0</v>
      </c>
    </row>
    <row r="147" spans="1:12" ht="12.75" customHeight="1" hidden="1">
      <c r="A147" s="228" t="s">
        <v>237</v>
      </c>
      <c r="B147" s="230" t="s">
        <v>80</v>
      </c>
      <c r="C147" s="231" t="s">
        <v>24</v>
      </c>
      <c r="D147" s="231" t="s">
        <v>16</v>
      </c>
      <c r="E147" s="231" t="s">
        <v>42</v>
      </c>
      <c r="F147" s="231" t="s">
        <v>43</v>
      </c>
      <c r="G147" s="217">
        <f>G148</f>
        <v>236.57</v>
      </c>
      <c r="H147" s="217"/>
      <c r="I147" s="61">
        <f t="shared" si="10"/>
        <v>435.57</v>
      </c>
      <c r="J147" s="217">
        <f>J148</f>
        <v>435.57</v>
      </c>
      <c r="K147" s="25">
        <f>K148</f>
        <v>-435.57</v>
      </c>
      <c r="L147" s="25">
        <f t="shared" si="14"/>
        <v>0</v>
      </c>
    </row>
    <row r="148" spans="1:12" s="104" customFormat="1" ht="12.75" customHeight="1" hidden="1">
      <c r="A148" s="233" t="s">
        <v>48</v>
      </c>
      <c r="B148" s="219" t="s">
        <v>80</v>
      </c>
      <c r="C148" s="232" t="s">
        <v>24</v>
      </c>
      <c r="D148" s="232" t="s">
        <v>15</v>
      </c>
      <c r="E148" s="232" t="s">
        <v>42</v>
      </c>
      <c r="F148" s="232" t="s">
        <v>43</v>
      </c>
      <c r="G148" s="211">
        <f>G154+G149</f>
        <v>236.57</v>
      </c>
      <c r="H148" s="211"/>
      <c r="I148" s="61">
        <f aca="true" t="shared" si="21" ref="I148:I194">J148-H148</f>
        <v>435.57</v>
      </c>
      <c r="J148" s="211">
        <f>J154+J149</f>
        <v>435.57</v>
      </c>
      <c r="K148" s="61">
        <f>K154+K149</f>
        <v>-435.57</v>
      </c>
      <c r="L148" s="25">
        <f t="shared" si="14"/>
        <v>0</v>
      </c>
    </row>
    <row r="149" spans="1:12" s="104" customFormat="1" ht="38.25" customHeight="1" hidden="1">
      <c r="A149" s="239" t="s">
        <v>314</v>
      </c>
      <c r="B149" s="230" t="s">
        <v>80</v>
      </c>
      <c r="C149" s="230" t="s">
        <v>24</v>
      </c>
      <c r="D149" s="230" t="s">
        <v>15</v>
      </c>
      <c r="E149" s="230" t="s">
        <v>308</v>
      </c>
      <c r="F149" s="230" t="s">
        <v>43</v>
      </c>
      <c r="G149" s="217">
        <f>G150</f>
        <v>0</v>
      </c>
      <c r="H149" s="217"/>
      <c r="I149" s="61">
        <f t="shared" si="21"/>
        <v>435.57</v>
      </c>
      <c r="J149" s="217">
        <f>J150</f>
        <v>435.57</v>
      </c>
      <c r="K149" s="25">
        <f>K150</f>
        <v>-435.57</v>
      </c>
      <c r="L149" s="25">
        <f t="shared" si="14"/>
        <v>0</v>
      </c>
    </row>
    <row r="150" spans="1:12" s="104" customFormat="1" ht="38.25" customHeight="1" hidden="1">
      <c r="A150" s="198" t="s">
        <v>322</v>
      </c>
      <c r="B150" s="219" t="s">
        <v>80</v>
      </c>
      <c r="C150" s="219" t="s">
        <v>24</v>
      </c>
      <c r="D150" s="219" t="s">
        <v>15</v>
      </c>
      <c r="E150" s="219" t="s">
        <v>42</v>
      </c>
      <c r="F150" s="219" t="s">
        <v>43</v>
      </c>
      <c r="G150" s="211">
        <f>G151</f>
        <v>0</v>
      </c>
      <c r="H150" s="211"/>
      <c r="I150" s="61">
        <f t="shared" si="21"/>
        <v>435.57</v>
      </c>
      <c r="J150" s="211">
        <f>J151</f>
        <v>435.57</v>
      </c>
      <c r="K150" s="61">
        <f>L150-J150</f>
        <v>-435.57</v>
      </c>
      <c r="L150" s="61">
        <f>L151</f>
        <v>0</v>
      </c>
    </row>
    <row r="151" spans="1:12" s="104" customFormat="1" ht="65.25" customHeight="1" hidden="1">
      <c r="A151" s="228" t="s">
        <v>398</v>
      </c>
      <c r="B151" s="230" t="s">
        <v>80</v>
      </c>
      <c r="C151" s="230" t="s">
        <v>24</v>
      </c>
      <c r="D151" s="230" t="s">
        <v>15</v>
      </c>
      <c r="E151" s="230" t="s">
        <v>324</v>
      </c>
      <c r="F151" s="230" t="s">
        <v>43</v>
      </c>
      <c r="G151" s="217">
        <f>G152+G153</f>
        <v>0</v>
      </c>
      <c r="H151" s="217"/>
      <c r="I151" s="61">
        <f t="shared" si="21"/>
        <v>435.57</v>
      </c>
      <c r="J151" s="217">
        <f>J152+J153</f>
        <v>435.57</v>
      </c>
      <c r="K151" s="25">
        <f>L151-J151</f>
        <v>-435.57</v>
      </c>
      <c r="L151" s="25">
        <f>L152+L153</f>
        <v>0</v>
      </c>
    </row>
    <row r="152" spans="1:12" s="104" customFormat="1" ht="41.25" customHeight="1" hidden="1">
      <c r="A152" s="228" t="s">
        <v>277</v>
      </c>
      <c r="B152" s="230" t="s">
        <v>80</v>
      </c>
      <c r="C152" s="230" t="s">
        <v>24</v>
      </c>
      <c r="D152" s="230" t="s">
        <v>15</v>
      </c>
      <c r="E152" s="230" t="s">
        <v>324</v>
      </c>
      <c r="F152" s="230" t="s">
        <v>133</v>
      </c>
      <c r="G152" s="217">
        <v>0</v>
      </c>
      <c r="H152" s="217"/>
      <c r="I152" s="61">
        <f t="shared" si="21"/>
        <v>425.57</v>
      </c>
      <c r="J152" s="217">
        <v>425.57</v>
      </c>
      <c r="K152" s="25">
        <f>L152-J152</f>
        <v>-425.57</v>
      </c>
      <c r="L152" s="25">
        <v>0</v>
      </c>
    </row>
    <row r="153" spans="1:12" s="104" customFormat="1" ht="41.25" customHeight="1" hidden="1">
      <c r="A153" s="248" t="s">
        <v>246</v>
      </c>
      <c r="B153" s="230" t="s">
        <v>80</v>
      </c>
      <c r="C153" s="230" t="s">
        <v>24</v>
      </c>
      <c r="D153" s="230" t="s">
        <v>15</v>
      </c>
      <c r="E153" s="230" t="s">
        <v>324</v>
      </c>
      <c r="F153" s="230" t="s">
        <v>247</v>
      </c>
      <c r="G153" s="217">
        <v>0</v>
      </c>
      <c r="H153" s="217"/>
      <c r="I153" s="61">
        <f t="shared" si="21"/>
        <v>10</v>
      </c>
      <c r="J153" s="217">
        <v>10</v>
      </c>
      <c r="K153" s="25">
        <f>L153-J153</f>
        <v>-10</v>
      </c>
      <c r="L153" s="25">
        <v>0</v>
      </c>
    </row>
    <row r="154" spans="1:12" ht="26.25" customHeight="1" hidden="1">
      <c r="A154" s="228" t="s">
        <v>49</v>
      </c>
      <c r="B154" s="230" t="s">
        <v>80</v>
      </c>
      <c r="C154" s="231" t="s">
        <v>24</v>
      </c>
      <c r="D154" s="231" t="s">
        <v>15</v>
      </c>
      <c r="E154" s="231" t="s">
        <v>236</v>
      </c>
      <c r="F154" s="231" t="s">
        <v>43</v>
      </c>
      <c r="G154" s="217">
        <f>G155</f>
        <v>236.57</v>
      </c>
      <c r="H154" s="217"/>
      <c r="I154" s="61">
        <f t="shared" si="21"/>
        <v>0</v>
      </c>
      <c r="J154" s="217">
        <f>J155</f>
        <v>0</v>
      </c>
      <c r="K154" s="25">
        <f>K155</f>
        <v>0</v>
      </c>
      <c r="L154" s="25">
        <f t="shared" si="14"/>
        <v>0</v>
      </c>
    </row>
    <row r="155" spans="1:12" ht="24.75" customHeight="1" hidden="1">
      <c r="A155" s="228" t="s">
        <v>47</v>
      </c>
      <c r="B155" s="230" t="s">
        <v>80</v>
      </c>
      <c r="C155" s="231" t="s">
        <v>24</v>
      </c>
      <c r="D155" s="231" t="s">
        <v>15</v>
      </c>
      <c r="E155" s="231" t="s">
        <v>64</v>
      </c>
      <c r="F155" s="231" t="s">
        <v>43</v>
      </c>
      <c r="G155" s="217">
        <f>G156+G157</f>
        <v>236.57</v>
      </c>
      <c r="H155" s="217"/>
      <c r="I155" s="61">
        <f t="shared" si="21"/>
        <v>0</v>
      </c>
      <c r="J155" s="217">
        <f>J156+J157+J159</f>
        <v>0</v>
      </c>
      <c r="K155" s="25">
        <f>K156+K157+K159</f>
        <v>0</v>
      </c>
      <c r="L155" s="25">
        <f t="shared" si="14"/>
        <v>0</v>
      </c>
    </row>
    <row r="156" spans="1:12" ht="12.75" customHeight="1" hidden="1">
      <c r="A156" s="228" t="s">
        <v>212</v>
      </c>
      <c r="B156" s="230" t="s">
        <v>80</v>
      </c>
      <c r="C156" s="231" t="s">
        <v>24</v>
      </c>
      <c r="D156" s="231" t="s">
        <v>15</v>
      </c>
      <c r="E156" s="231" t="s">
        <v>64</v>
      </c>
      <c r="F156" s="231" t="s">
        <v>132</v>
      </c>
      <c r="G156" s="217">
        <v>0</v>
      </c>
      <c r="H156" s="217"/>
      <c r="I156" s="61">
        <f t="shared" si="21"/>
        <v>0</v>
      </c>
      <c r="J156" s="217">
        <v>0</v>
      </c>
      <c r="K156" s="25">
        <v>0</v>
      </c>
      <c r="L156" s="25">
        <f t="shared" si="14"/>
        <v>0</v>
      </c>
    </row>
    <row r="157" spans="1:12" ht="12.75" customHeight="1" hidden="1">
      <c r="A157" s="228" t="s">
        <v>213</v>
      </c>
      <c r="B157" s="230" t="s">
        <v>80</v>
      </c>
      <c r="C157" s="231" t="s">
        <v>24</v>
      </c>
      <c r="D157" s="231" t="s">
        <v>15</v>
      </c>
      <c r="E157" s="231" t="s">
        <v>64</v>
      </c>
      <c r="F157" s="231" t="s">
        <v>133</v>
      </c>
      <c r="G157" s="217">
        <v>236.57</v>
      </c>
      <c r="H157" s="217"/>
      <c r="I157" s="61">
        <f t="shared" si="21"/>
        <v>0</v>
      </c>
      <c r="J157" s="217">
        <v>0</v>
      </c>
      <c r="K157" s="25"/>
      <c r="L157" s="25">
        <f t="shared" si="14"/>
        <v>0</v>
      </c>
    </row>
    <row r="158" spans="1:12" ht="12.75" customHeight="1" hidden="1">
      <c r="A158" s="247" t="s">
        <v>238</v>
      </c>
      <c r="B158" s="219" t="s">
        <v>80</v>
      </c>
      <c r="C158" s="219" t="s">
        <v>24</v>
      </c>
      <c r="D158" s="219" t="s">
        <v>16</v>
      </c>
      <c r="E158" s="219" t="s">
        <v>42</v>
      </c>
      <c r="F158" s="219" t="s">
        <v>43</v>
      </c>
      <c r="G158" s="211">
        <f>G160</f>
        <v>12.18</v>
      </c>
      <c r="H158" s="211"/>
      <c r="I158" s="61">
        <f t="shared" si="21"/>
        <v>0</v>
      </c>
      <c r="J158" s="211">
        <f>J160</f>
        <v>0</v>
      </c>
      <c r="K158" s="61">
        <f>K160</f>
        <v>0</v>
      </c>
      <c r="L158" s="25">
        <f t="shared" si="14"/>
        <v>0</v>
      </c>
    </row>
    <row r="159" spans="1:12" ht="27.75" customHeight="1" hidden="1">
      <c r="A159" s="248" t="s">
        <v>246</v>
      </c>
      <c r="B159" s="230" t="s">
        <v>80</v>
      </c>
      <c r="C159" s="230" t="s">
        <v>24</v>
      </c>
      <c r="D159" s="230" t="s">
        <v>15</v>
      </c>
      <c r="E159" s="230" t="s">
        <v>64</v>
      </c>
      <c r="F159" s="230" t="s">
        <v>247</v>
      </c>
      <c r="G159" s="217">
        <v>0</v>
      </c>
      <c r="H159" s="217"/>
      <c r="I159" s="61">
        <f t="shared" si="21"/>
        <v>0</v>
      </c>
      <c r="J159" s="217">
        <v>0</v>
      </c>
      <c r="K159" s="25"/>
      <c r="L159" s="25">
        <f t="shared" si="14"/>
        <v>0</v>
      </c>
    </row>
    <row r="160" spans="1:12" s="104" customFormat="1" ht="12.75" customHeight="1" hidden="1">
      <c r="A160" s="233" t="s">
        <v>48</v>
      </c>
      <c r="B160" s="219" t="s">
        <v>80</v>
      </c>
      <c r="C160" s="232" t="s">
        <v>24</v>
      </c>
      <c r="D160" s="232" t="s">
        <v>15</v>
      </c>
      <c r="E160" s="232" t="s">
        <v>42</v>
      </c>
      <c r="F160" s="232" t="s">
        <v>43</v>
      </c>
      <c r="G160" s="211">
        <f aca="true" t="shared" si="22" ref="G160:K161">G161</f>
        <v>12.18</v>
      </c>
      <c r="H160" s="211"/>
      <c r="I160" s="61">
        <f t="shared" si="21"/>
        <v>0</v>
      </c>
      <c r="J160" s="211">
        <f t="shared" si="22"/>
        <v>0</v>
      </c>
      <c r="K160" s="61">
        <f t="shared" si="22"/>
        <v>0</v>
      </c>
      <c r="L160" s="25">
        <f t="shared" si="14"/>
        <v>0</v>
      </c>
    </row>
    <row r="161" spans="1:12" s="104" customFormat="1" ht="13.5" customHeight="1" hidden="1">
      <c r="A161" s="251" t="s">
        <v>241</v>
      </c>
      <c r="B161" s="219" t="s">
        <v>80</v>
      </c>
      <c r="C161" s="232" t="s">
        <v>24</v>
      </c>
      <c r="D161" s="232" t="s">
        <v>15</v>
      </c>
      <c r="E161" s="232" t="s">
        <v>240</v>
      </c>
      <c r="F161" s="232" t="s">
        <v>43</v>
      </c>
      <c r="G161" s="211">
        <f t="shared" si="22"/>
        <v>12.18</v>
      </c>
      <c r="H161" s="211"/>
      <c r="I161" s="61">
        <f t="shared" si="21"/>
        <v>0</v>
      </c>
      <c r="J161" s="211">
        <f t="shared" si="22"/>
        <v>0</v>
      </c>
      <c r="K161" s="61">
        <f t="shared" si="22"/>
        <v>0</v>
      </c>
      <c r="L161" s="25">
        <f t="shared" si="14"/>
        <v>0</v>
      </c>
    </row>
    <row r="162" spans="1:12" ht="12.75" customHeight="1" hidden="1">
      <c r="A162" s="228" t="s">
        <v>47</v>
      </c>
      <c r="B162" s="230" t="s">
        <v>80</v>
      </c>
      <c r="C162" s="231" t="s">
        <v>24</v>
      </c>
      <c r="D162" s="231" t="s">
        <v>15</v>
      </c>
      <c r="E162" s="231" t="s">
        <v>130</v>
      </c>
      <c r="F162" s="231" t="s">
        <v>43</v>
      </c>
      <c r="G162" s="217">
        <f>G163+G164</f>
        <v>12.18</v>
      </c>
      <c r="H162" s="217"/>
      <c r="I162" s="61">
        <f t="shared" si="21"/>
        <v>0</v>
      </c>
      <c r="J162" s="217">
        <f>J163+J164</f>
        <v>0</v>
      </c>
      <c r="K162" s="25">
        <f>K163+K164</f>
        <v>0</v>
      </c>
      <c r="L162" s="25">
        <f t="shared" si="14"/>
        <v>0</v>
      </c>
    </row>
    <row r="163" spans="1:12" ht="39.75" customHeight="1" hidden="1">
      <c r="A163" s="228" t="s">
        <v>212</v>
      </c>
      <c r="B163" s="230" t="s">
        <v>80</v>
      </c>
      <c r="C163" s="231" t="s">
        <v>24</v>
      </c>
      <c r="D163" s="231" t="s">
        <v>15</v>
      </c>
      <c r="E163" s="231" t="s">
        <v>130</v>
      </c>
      <c r="F163" s="231" t="s">
        <v>132</v>
      </c>
      <c r="G163" s="217">
        <v>0</v>
      </c>
      <c r="H163" s="217"/>
      <c r="I163" s="61">
        <f t="shared" si="21"/>
        <v>0</v>
      </c>
      <c r="J163" s="217">
        <v>0</v>
      </c>
      <c r="K163" s="25">
        <v>0</v>
      </c>
      <c r="L163" s="25">
        <f t="shared" si="14"/>
        <v>0</v>
      </c>
    </row>
    <row r="164" spans="1:12" ht="36" customHeight="1" hidden="1">
      <c r="A164" s="228" t="s">
        <v>213</v>
      </c>
      <c r="B164" s="230" t="s">
        <v>80</v>
      </c>
      <c r="C164" s="231" t="s">
        <v>24</v>
      </c>
      <c r="D164" s="231" t="s">
        <v>15</v>
      </c>
      <c r="E164" s="231" t="s">
        <v>130</v>
      </c>
      <c r="F164" s="231" t="s">
        <v>133</v>
      </c>
      <c r="G164" s="217">
        <v>12.18</v>
      </c>
      <c r="H164" s="217"/>
      <c r="I164" s="61">
        <f t="shared" si="21"/>
        <v>0</v>
      </c>
      <c r="J164" s="217">
        <v>0</v>
      </c>
      <c r="K164" s="25"/>
      <c r="L164" s="25">
        <f t="shared" si="14"/>
        <v>0</v>
      </c>
    </row>
    <row r="165" spans="1:12" ht="12.75" customHeight="1" hidden="1">
      <c r="A165" s="247"/>
      <c r="B165" s="219"/>
      <c r="C165" s="232"/>
      <c r="D165" s="232"/>
      <c r="E165" s="232"/>
      <c r="F165" s="232"/>
      <c r="G165" s="211">
        <f>G167</f>
        <v>116.16</v>
      </c>
      <c r="H165" s="211"/>
      <c r="I165" s="61">
        <f t="shared" si="21"/>
        <v>0</v>
      </c>
      <c r="J165" s="211">
        <f>J167</f>
        <v>0</v>
      </c>
      <c r="K165" s="61">
        <f>K167</f>
        <v>0</v>
      </c>
      <c r="L165" s="25">
        <f t="shared" si="14"/>
        <v>0</v>
      </c>
    </row>
    <row r="166" spans="1:12" ht="12.75" customHeight="1" hidden="1">
      <c r="A166" s="248"/>
      <c r="B166" s="230"/>
      <c r="C166" s="230"/>
      <c r="D166" s="230"/>
      <c r="E166" s="230"/>
      <c r="F166" s="230"/>
      <c r="G166" s="217">
        <v>0</v>
      </c>
      <c r="H166" s="217"/>
      <c r="I166" s="61">
        <f t="shared" si="21"/>
        <v>4</v>
      </c>
      <c r="J166" s="217">
        <v>4</v>
      </c>
      <c r="K166" s="25">
        <v>5</v>
      </c>
      <c r="L166" s="25">
        <f t="shared" si="14"/>
        <v>9</v>
      </c>
    </row>
    <row r="167" spans="1:12" s="104" customFormat="1" ht="12.75" customHeight="1" hidden="1">
      <c r="A167" s="251" t="s">
        <v>27</v>
      </c>
      <c r="B167" s="219" t="s">
        <v>80</v>
      </c>
      <c r="C167" s="232" t="s">
        <v>24</v>
      </c>
      <c r="D167" s="232" t="s">
        <v>15</v>
      </c>
      <c r="E167" s="232" t="s">
        <v>42</v>
      </c>
      <c r="F167" s="232" t="s">
        <v>43</v>
      </c>
      <c r="G167" s="211">
        <f aca="true" t="shared" si="23" ref="G167:K168">G168</f>
        <v>116.16</v>
      </c>
      <c r="H167" s="211"/>
      <c r="I167" s="61">
        <f t="shared" si="21"/>
        <v>0</v>
      </c>
      <c r="J167" s="211">
        <f t="shared" si="23"/>
        <v>0</v>
      </c>
      <c r="K167" s="61">
        <f t="shared" si="23"/>
        <v>0</v>
      </c>
      <c r="L167" s="25">
        <f t="shared" si="14"/>
        <v>0</v>
      </c>
    </row>
    <row r="168" spans="1:12" s="104" customFormat="1" ht="12.75" customHeight="1" hidden="1">
      <c r="A168" s="233" t="s">
        <v>50</v>
      </c>
      <c r="B168" s="219" t="s">
        <v>80</v>
      </c>
      <c r="C168" s="232" t="s">
        <v>24</v>
      </c>
      <c r="D168" s="232" t="s">
        <v>15</v>
      </c>
      <c r="E168" s="232" t="s">
        <v>239</v>
      </c>
      <c r="F168" s="232" t="s">
        <v>43</v>
      </c>
      <c r="G168" s="211">
        <f t="shared" si="23"/>
        <v>116.16</v>
      </c>
      <c r="H168" s="211"/>
      <c r="I168" s="61">
        <f t="shared" si="21"/>
        <v>0</v>
      </c>
      <c r="J168" s="211">
        <f t="shared" si="23"/>
        <v>0</v>
      </c>
      <c r="K168" s="61">
        <f t="shared" si="23"/>
        <v>0</v>
      </c>
      <c r="L168" s="25">
        <f t="shared" si="14"/>
        <v>0</v>
      </c>
    </row>
    <row r="169" spans="1:12" ht="26.25" customHeight="1" hidden="1">
      <c r="A169" s="228" t="s">
        <v>47</v>
      </c>
      <c r="B169" s="230" t="s">
        <v>80</v>
      </c>
      <c r="C169" s="231" t="s">
        <v>24</v>
      </c>
      <c r="D169" s="231" t="s">
        <v>15</v>
      </c>
      <c r="E169" s="231" t="s">
        <v>65</v>
      </c>
      <c r="F169" s="231" t="s">
        <v>43</v>
      </c>
      <c r="G169" s="217">
        <f>G170+G171</f>
        <v>116.16</v>
      </c>
      <c r="H169" s="217"/>
      <c r="I169" s="61">
        <f t="shared" si="21"/>
        <v>0</v>
      </c>
      <c r="J169" s="217">
        <f>J170+J171+J172</f>
        <v>0</v>
      </c>
      <c r="K169" s="25">
        <f>K170+K171+K172</f>
        <v>0</v>
      </c>
      <c r="L169" s="25">
        <f t="shared" si="14"/>
        <v>0</v>
      </c>
    </row>
    <row r="170" spans="1:12" ht="12.75" customHeight="1" hidden="1">
      <c r="A170" s="228" t="s">
        <v>212</v>
      </c>
      <c r="B170" s="230" t="s">
        <v>80</v>
      </c>
      <c r="C170" s="231" t="s">
        <v>24</v>
      </c>
      <c r="D170" s="231" t="s">
        <v>15</v>
      </c>
      <c r="E170" s="231" t="s">
        <v>65</v>
      </c>
      <c r="F170" s="231" t="s">
        <v>132</v>
      </c>
      <c r="G170" s="217">
        <v>0</v>
      </c>
      <c r="H170" s="217"/>
      <c r="I170" s="61">
        <f t="shared" si="21"/>
        <v>0</v>
      </c>
      <c r="J170" s="217">
        <v>0</v>
      </c>
      <c r="K170" s="25">
        <v>0</v>
      </c>
      <c r="L170" s="25">
        <f t="shared" si="14"/>
        <v>0</v>
      </c>
    </row>
    <row r="171" spans="1:12" ht="36.75" customHeight="1" hidden="1">
      <c r="A171" s="228" t="s">
        <v>213</v>
      </c>
      <c r="B171" s="230" t="s">
        <v>80</v>
      </c>
      <c r="C171" s="231" t="s">
        <v>24</v>
      </c>
      <c r="D171" s="231" t="s">
        <v>15</v>
      </c>
      <c r="E171" s="231" t="s">
        <v>65</v>
      </c>
      <c r="F171" s="231" t="s">
        <v>133</v>
      </c>
      <c r="G171" s="217">
        <v>116.16</v>
      </c>
      <c r="H171" s="217"/>
      <c r="I171" s="61">
        <f t="shared" si="21"/>
        <v>0</v>
      </c>
      <c r="J171" s="217">
        <v>0</v>
      </c>
      <c r="K171" s="25"/>
      <c r="L171" s="25">
        <f t="shared" si="14"/>
        <v>0</v>
      </c>
    </row>
    <row r="172" spans="1:12" ht="28.5" customHeight="1" hidden="1">
      <c r="A172" s="248" t="s">
        <v>246</v>
      </c>
      <c r="B172" s="230" t="s">
        <v>80</v>
      </c>
      <c r="C172" s="230" t="s">
        <v>24</v>
      </c>
      <c r="D172" s="230" t="s">
        <v>15</v>
      </c>
      <c r="E172" s="230" t="s">
        <v>65</v>
      </c>
      <c r="F172" s="230" t="s">
        <v>247</v>
      </c>
      <c r="G172" s="217">
        <v>0</v>
      </c>
      <c r="H172" s="217"/>
      <c r="I172" s="61">
        <f t="shared" si="21"/>
        <v>0</v>
      </c>
      <c r="J172" s="217">
        <v>0</v>
      </c>
      <c r="K172" s="25"/>
      <c r="L172" s="25">
        <f t="shared" si="14"/>
        <v>0</v>
      </c>
    </row>
    <row r="173" spans="1:18" s="194" customFormat="1" ht="41.25" customHeight="1">
      <c r="A173" s="198" t="s">
        <v>322</v>
      </c>
      <c r="B173" s="219" t="s">
        <v>80</v>
      </c>
      <c r="C173" s="219" t="s">
        <v>24</v>
      </c>
      <c r="D173" s="219" t="s">
        <v>15</v>
      </c>
      <c r="E173" s="219" t="s">
        <v>394</v>
      </c>
      <c r="F173" s="219" t="s">
        <v>43</v>
      </c>
      <c r="G173" s="217"/>
      <c r="H173" s="211">
        <f>H174</f>
        <v>568.4499999999999</v>
      </c>
      <c r="I173" s="61">
        <f t="shared" si="21"/>
        <v>0</v>
      </c>
      <c r="J173" s="211">
        <f>J174</f>
        <v>568.45</v>
      </c>
      <c r="K173" s="191">
        <f>L173-J173</f>
        <v>-366.73</v>
      </c>
      <c r="L173" s="191">
        <f>L174</f>
        <v>201.72</v>
      </c>
      <c r="M173" s="199"/>
      <c r="N173" s="199"/>
      <c r="O173" s="199"/>
      <c r="P173" s="199"/>
      <c r="Q173" s="199"/>
      <c r="R173" s="199"/>
    </row>
    <row r="174" spans="1:18" s="194" customFormat="1" ht="63.75" customHeight="1">
      <c r="A174" s="228" t="s">
        <v>398</v>
      </c>
      <c r="B174" s="230" t="s">
        <v>80</v>
      </c>
      <c r="C174" s="230" t="s">
        <v>24</v>
      </c>
      <c r="D174" s="230" t="s">
        <v>15</v>
      </c>
      <c r="E174" s="230" t="s">
        <v>370</v>
      </c>
      <c r="F174" s="230" t="s">
        <v>43</v>
      </c>
      <c r="G174" s="217"/>
      <c r="H174" s="217">
        <f>H175+H176</f>
        <v>568.4499999999999</v>
      </c>
      <c r="I174" s="25">
        <f t="shared" si="21"/>
        <v>0</v>
      </c>
      <c r="J174" s="217">
        <f>J175+J176</f>
        <v>568.45</v>
      </c>
      <c r="K174" s="188">
        <f>L174-J174</f>
        <v>-366.73</v>
      </c>
      <c r="L174" s="188">
        <f>L175+L176</f>
        <v>201.72</v>
      </c>
      <c r="M174" s="199"/>
      <c r="N174" s="199"/>
      <c r="O174" s="199"/>
      <c r="P174" s="199"/>
      <c r="Q174" s="199"/>
      <c r="R174" s="199"/>
    </row>
    <row r="175" spans="1:18" s="194" customFormat="1" ht="38.25" customHeight="1">
      <c r="A175" s="228" t="s">
        <v>277</v>
      </c>
      <c r="B175" s="230" t="s">
        <v>80</v>
      </c>
      <c r="C175" s="230" t="s">
        <v>24</v>
      </c>
      <c r="D175" s="230" t="s">
        <v>15</v>
      </c>
      <c r="E175" s="230" t="s">
        <v>370</v>
      </c>
      <c r="F175" s="230" t="s">
        <v>133</v>
      </c>
      <c r="G175" s="217"/>
      <c r="H175" s="217">
        <f>430.65+127.8</f>
        <v>558.4499999999999</v>
      </c>
      <c r="I175" s="25">
        <f t="shared" si="21"/>
        <v>0</v>
      </c>
      <c r="J175" s="217">
        <f>352.06+78.59+5.8+122</f>
        <v>558.45</v>
      </c>
      <c r="K175" s="188">
        <f>L175-J175</f>
        <v>-366.73</v>
      </c>
      <c r="L175" s="188">
        <v>191.72</v>
      </c>
      <c r="M175" s="199"/>
      <c r="N175" s="199"/>
      <c r="O175" s="199"/>
      <c r="P175" s="199"/>
      <c r="Q175" s="199"/>
      <c r="R175" s="199"/>
    </row>
    <row r="176" spans="1:18" s="194" customFormat="1" ht="33" customHeight="1">
      <c r="A176" s="248" t="s">
        <v>399</v>
      </c>
      <c r="B176" s="230" t="s">
        <v>80</v>
      </c>
      <c r="C176" s="230" t="s">
        <v>24</v>
      </c>
      <c r="D176" s="230" t="s">
        <v>15</v>
      </c>
      <c r="E176" s="230" t="s">
        <v>370</v>
      </c>
      <c r="F176" s="230" t="s">
        <v>247</v>
      </c>
      <c r="G176" s="217"/>
      <c r="H176" s="217">
        <v>10</v>
      </c>
      <c r="I176" s="25">
        <f t="shared" si="21"/>
        <v>0</v>
      </c>
      <c r="J176" s="217">
        <v>10</v>
      </c>
      <c r="K176" s="188">
        <f>L176-J176</f>
        <v>0</v>
      </c>
      <c r="L176" s="188">
        <v>10</v>
      </c>
      <c r="M176" s="199"/>
      <c r="N176" s="199"/>
      <c r="O176" s="199"/>
      <c r="P176" s="199"/>
      <c r="Q176" s="199"/>
      <c r="R176" s="199"/>
    </row>
    <row r="177" spans="1:12" ht="12.75" customHeight="1" hidden="1">
      <c r="A177" s="233" t="s">
        <v>127</v>
      </c>
      <c r="B177" s="219" t="s">
        <v>80</v>
      </c>
      <c r="C177" s="232" t="s">
        <v>126</v>
      </c>
      <c r="D177" s="232" t="s">
        <v>16</v>
      </c>
      <c r="E177" s="232" t="s">
        <v>42</v>
      </c>
      <c r="F177" s="232" t="s">
        <v>43</v>
      </c>
      <c r="G177" s="211">
        <f>G178</f>
        <v>769.69</v>
      </c>
      <c r="H177" s="211"/>
      <c r="I177" s="61">
        <f t="shared" si="21"/>
        <v>591.07</v>
      </c>
      <c r="J177" s="211">
        <f>J178</f>
        <v>591.07</v>
      </c>
      <c r="K177" s="61">
        <f>K178</f>
        <v>-591.07</v>
      </c>
      <c r="L177" s="25">
        <f t="shared" si="14"/>
        <v>0</v>
      </c>
    </row>
    <row r="178" spans="1:12" ht="26.25" customHeight="1" hidden="1">
      <c r="A178" s="228" t="s">
        <v>202</v>
      </c>
      <c r="B178" s="230" t="s">
        <v>80</v>
      </c>
      <c r="C178" s="231" t="s">
        <v>126</v>
      </c>
      <c r="D178" s="231" t="s">
        <v>23</v>
      </c>
      <c r="E178" s="231" t="s">
        <v>42</v>
      </c>
      <c r="F178" s="231" t="s">
        <v>43</v>
      </c>
      <c r="G178" s="217">
        <f>G179+G183</f>
        <v>769.69</v>
      </c>
      <c r="H178" s="217"/>
      <c r="I178" s="61">
        <f t="shared" si="21"/>
        <v>591.07</v>
      </c>
      <c r="J178" s="217">
        <f>J183+J179</f>
        <v>591.07</v>
      </c>
      <c r="K178" s="25">
        <f>K183+K179</f>
        <v>-591.07</v>
      </c>
      <c r="L178" s="25">
        <f t="shared" si="14"/>
        <v>0</v>
      </c>
    </row>
    <row r="179" spans="1:12" ht="36.75" customHeight="1" hidden="1">
      <c r="A179" s="239" t="s">
        <v>314</v>
      </c>
      <c r="B179" s="230" t="s">
        <v>80</v>
      </c>
      <c r="C179" s="231" t="s">
        <v>126</v>
      </c>
      <c r="D179" s="231" t="s">
        <v>23</v>
      </c>
      <c r="E179" s="243" t="s">
        <v>308</v>
      </c>
      <c r="F179" s="231" t="s">
        <v>43</v>
      </c>
      <c r="G179" s="217">
        <f aca="true" t="shared" si="24" ref="G179:K181">G180</f>
        <v>0</v>
      </c>
      <c r="H179" s="217"/>
      <c r="I179" s="61">
        <f t="shared" si="21"/>
        <v>591.07</v>
      </c>
      <c r="J179" s="217">
        <f t="shared" si="24"/>
        <v>591.07</v>
      </c>
      <c r="K179" s="25">
        <f t="shared" si="24"/>
        <v>-591.07</v>
      </c>
      <c r="L179" s="25">
        <f t="shared" si="14"/>
        <v>0</v>
      </c>
    </row>
    <row r="180" spans="1:12" ht="42" customHeight="1" hidden="1">
      <c r="A180" s="198" t="s">
        <v>322</v>
      </c>
      <c r="B180" s="219" t="s">
        <v>80</v>
      </c>
      <c r="C180" s="232" t="s">
        <v>126</v>
      </c>
      <c r="D180" s="232" t="s">
        <v>23</v>
      </c>
      <c r="E180" s="252" t="s">
        <v>42</v>
      </c>
      <c r="F180" s="232" t="s">
        <v>43</v>
      </c>
      <c r="G180" s="211">
        <f t="shared" si="24"/>
        <v>0</v>
      </c>
      <c r="H180" s="211"/>
      <c r="I180" s="61">
        <f t="shared" si="21"/>
        <v>591.07</v>
      </c>
      <c r="J180" s="211">
        <f t="shared" si="24"/>
        <v>591.07</v>
      </c>
      <c r="K180" s="61">
        <f>L180-J180</f>
        <v>-591.07</v>
      </c>
      <c r="L180" s="61">
        <f>L181</f>
        <v>0</v>
      </c>
    </row>
    <row r="181" spans="1:12" ht="51" customHeight="1" hidden="1">
      <c r="A181" s="235" t="s">
        <v>328</v>
      </c>
      <c r="B181" s="230" t="s">
        <v>80</v>
      </c>
      <c r="C181" s="231" t="s">
        <v>126</v>
      </c>
      <c r="D181" s="231" t="s">
        <v>23</v>
      </c>
      <c r="E181" s="243" t="s">
        <v>327</v>
      </c>
      <c r="F181" s="231" t="s">
        <v>43</v>
      </c>
      <c r="G181" s="217">
        <f t="shared" si="24"/>
        <v>0</v>
      </c>
      <c r="H181" s="217"/>
      <c r="I181" s="61">
        <f t="shared" si="21"/>
        <v>591.07</v>
      </c>
      <c r="J181" s="217">
        <f t="shared" si="24"/>
        <v>591.07</v>
      </c>
      <c r="K181" s="25">
        <f>L181-J181</f>
        <v>-591.07</v>
      </c>
      <c r="L181" s="25">
        <f>L182</f>
        <v>0</v>
      </c>
    </row>
    <row r="182" spans="1:12" ht="39.75" customHeight="1" hidden="1">
      <c r="A182" s="235" t="s">
        <v>212</v>
      </c>
      <c r="B182" s="230" t="s">
        <v>80</v>
      </c>
      <c r="C182" s="231" t="s">
        <v>126</v>
      </c>
      <c r="D182" s="231" t="s">
        <v>23</v>
      </c>
      <c r="E182" s="243" t="s">
        <v>327</v>
      </c>
      <c r="F182" s="231" t="s">
        <v>132</v>
      </c>
      <c r="G182" s="217">
        <v>0</v>
      </c>
      <c r="H182" s="217"/>
      <c r="I182" s="61">
        <f t="shared" si="21"/>
        <v>591.07</v>
      </c>
      <c r="J182" s="217">
        <v>591.07</v>
      </c>
      <c r="K182" s="25">
        <f>L182-J182</f>
        <v>-591.07</v>
      </c>
      <c r="L182" s="25">
        <v>0</v>
      </c>
    </row>
    <row r="183" spans="1:12" ht="77.25" customHeight="1" hidden="1">
      <c r="A183" s="228" t="s">
        <v>244</v>
      </c>
      <c r="B183" s="230" t="s">
        <v>80</v>
      </c>
      <c r="C183" s="231" t="s">
        <v>126</v>
      </c>
      <c r="D183" s="231" t="s">
        <v>23</v>
      </c>
      <c r="E183" s="231" t="s">
        <v>243</v>
      </c>
      <c r="F183" s="231" t="s">
        <v>43</v>
      </c>
      <c r="G183" s="217">
        <f aca="true" t="shared" si="25" ref="G183:K184">G184</f>
        <v>769.69</v>
      </c>
      <c r="H183" s="217"/>
      <c r="I183" s="61">
        <f t="shared" si="21"/>
        <v>0</v>
      </c>
      <c r="J183" s="217">
        <f t="shared" si="25"/>
        <v>0</v>
      </c>
      <c r="K183" s="25">
        <f t="shared" si="25"/>
        <v>0</v>
      </c>
      <c r="L183" s="25">
        <f t="shared" si="14"/>
        <v>0</v>
      </c>
    </row>
    <row r="184" spans="1:12" ht="24" customHeight="1" hidden="1">
      <c r="A184" s="228" t="s">
        <v>47</v>
      </c>
      <c r="B184" s="230" t="s">
        <v>80</v>
      </c>
      <c r="C184" s="231" t="s">
        <v>126</v>
      </c>
      <c r="D184" s="231" t="s">
        <v>23</v>
      </c>
      <c r="E184" s="231" t="s">
        <v>242</v>
      </c>
      <c r="F184" s="231" t="s">
        <v>43</v>
      </c>
      <c r="G184" s="217">
        <f t="shared" si="25"/>
        <v>769.69</v>
      </c>
      <c r="H184" s="217"/>
      <c r="I184" s="61">
        <f t="shared" si="21"/>
        <v>0</v>
      </c>
      <c r="J184" s="217">
        <f t="shared" si="25"/>
        <v>0</v>
      </c>
      <c r="K184" s="25">
        <f t="shared" si="25"/>
        <v>0</v>
      </c>
      <c r="L184" s="25">
        <f t="shared" si="14"/>
        <v>0</v>
      </c>
    </row>
    <row r="185" spans="1:12" ht="12.75" customHeight="1" hidden="1">
      <c r="A185" s="228" t="s">
        <v>212</v>
      </c>
      <c r="B185" s="230" t="s">
        <v>80</v>
      </c>
      <c r="C185" s="231" t="s">
        <v>126</v>
      </c>
      <c r="D185" s="231" t="s">
        <v>23</v>
      </c>
      <c r="E185" s="231" t="s">
        <v>242</v>
      </c>
      <c r="F185" s="231" t="s">
        <v>132</v>
      </c>
      <c r="G185" s="217">
        <v>769.69</v>
      </c>
      <c r="H185" s="217"/>
      <c r="I185" s="61">
        <f t="shared" si="21"/>
        <v>0</v>
      </c>
      <c r="J185" s="217">
        <v>0</v>
      </c>
      <c r="K185" s="25"/>
      <c r="L185" s="25">
        <f>J185+K185</f>
        <v>0</v>
      </c>
    </row>
    <row r="186" spans="1:18" s="194" customFormat="1" ht="42.75" customHeight="1">
      <c r="A186" s="198" t="s">
        <v>322</v>
      </c>
      <c r="B186" s="219" t="s">
        <v>80</v>
      </c>
      <c r="C186" s="219" t="s">
        <v>126</v>
      </c>
      <c r="D186" s="219" t="s">
        <v>23</v>
      </c>
      <c r="E186" s="219" t="s">
        <v>394</v>
      </c>
      <c r="F186" s="219" t="s">
        <v>43</v>
      </c>
      <c r="G186" s="217"/>
      <c r="H186" s="211">
        <f>H187</f>
        <v>901.01</v>
      </c>
      <c r="I186" s="61">
        <f t="shared" si="21"/>
        <v>11.949999999999932</v>
      </c>
      <c r="J186" s="211">
        <f>J187</f>
        <v>912.9599999999999</v>
      </c>
      <c r="K186" s="191">
        <f>L186-J186</f>
        <v>-53.16999999999996</v>
      </c>
      <c r="L186" s="191">
        <f>L187</f>
        <v>859.79</v>
      </c>
      <c r="M186" s="199"/>
      <c r="N186" s="199"/>
      <c r="O186" s="199"/>
      <c r="P186" s="199"/>
      <c r="Q186" s="199"/>
      <c r="R186" s="199"/>
    </row>
    <row r="187" spans="1:18" s="194" customFormat="1" ht="57" customHeight="1">
      <c r="A187" s="235" t="s">
        <v>328</v>
      </c>
      <c r="B187" s="230" t="s">
        <v>80</v>
      </c>
      <c r="C187" s="230" t="s">
        <v>126</v>
      </c>
      <c r="D187" s="230" t="s">
        <v>23</v>
      </c>
      <c r="E187" s="230" t="s">
        <v>372</v>
      </c>
      <c r="F187" s="230" t="s">
        <v>43</v>
      </c>
      <c r="G187" s="217"/>
      <c r="H187" s="217">
        <f>H188+H189</f>
        <v>901.01</v>
      </c>
      <c r="I187" s="25">
        <f t="shared" si="21"/>
        <v>11.949999999999932</v>
      </c>
      <c r="J187" s="217">
        <f>J188+J189</f>
        <v>912.9599999999999</v>
      </c>
      <c r="K187" s="188">
        <f>L187-J187</f>
        <v>-53.16999999999996</v>
      </c>
      <c r="L187" s="188">
        <f>L188+L189</f>
        <v>859.79</v>
      </c>
      <c r="M187" s="199"/>
      <c r="N187" s="199"/>
      <c r="O187" s="199"/>
      <c r="P187" s="199"/>
      <c r="Q187" s="199"/>
      <c r="R187" s="199"/>
    </row>
    <row r="188" spans="1:18" s="194" customFormat="1" ht="27" customHeight="1">
      <c r="A188" s="235" t="s">
        <v>392</v>
      </c>
      <c r="B188" s="230" t="s">
        <v>80</v>
      </c>
      <c r="C188" s="230" t="s">
        <v>126</v>
      </c>
      <c r="D188" s="230" t="s">
        <v>23</v>
      </c>
      <c r="E188" s="230" t="s">
        <v>372</v>
      </c>
      <c r="F188" s="230" t="s">
        <v>132</v>
      </c>
      <c r="G188" s="217"/>
      <c r="H188" s="217">
        <v>674.66</v>
      </c>
      <c r="I188" s="25">
        <f t="shared" si="21"/>
        <v>9.17999999999995</v>
      </c>
      <c r="J188" s="217">
        <f>674.66+9.18</f>
        <v>683.8399999999999</v>
      </c>
      <c r="K188" s="188">
        <f>L188-J188</f>
        <v>-83.7299999999999</v>
      </c>
      <c r="L188" s="188">
        <v>600.11</v>
      </c>
      <c r="M188" s="199"/>
      <c r="N188" s="199"/>
      <c r="O188" s="199"/>
      <c r="P188" s="199"/>
      <c r="Q188" s="199"/>
      <c r="R188" s="199"/>
    </row>
    <row r="189" spans="1:18" s="194" customFormat="1" ht="49.5" customHeight="1">
      <c r="A189" s="213" t="s">
        <v>390</v>
      </c>
      <c r="B189" s="230" t="s">
        <v>80</v>
      </c>
      <c r="C189" s="231" t="s">
        <v>126</v>
      </c>
      <c r="D189" s="231" t="s">
        <v>23</v>
      </c>
      <c r="E189" s="230" t="s">
        <v>372</v>
      </c>
      <c r="F189" s="231" t="s">
        <v>388</v>
      </c>
      <c r="G189" s="217"/>
      <c r="H189" s="217">
        <v>226.35</v>
      </c>
      <c r="I189" s="25">
        <f t="shared" si="21"/>
        <v>2.7700000000000102</v>
      </c>
      <c r="J189" s="217">
        <f>226.35+2.77</f>
        <v>229.12</v>
      </c>
      <c r="K189" s="188">
        <f>L189-J189</f>
        <v>30.560000000000002</v>
      </c>
      <c r="L189" s="188">
        <v>259.68</v>
      </c>
      <c r="M189" s="199"/>
      <c r="N189" s="199"/>
      <c r="O189" s="199"/>
      <c r="P189" s="199"/>
      <c r="Q189" s="199"/>
      <c r="R189" s="199"/>
    </row>
    <row r="190" spans="1:18" s="194" customFormat="1" ht="42.75" customHeight="1">
      <c r="A190" s="198" t="s">
        <v>322</v>
      </c>
      <c r="B190" s="219" t="s">
        <v>80</v>
      </c>
      <c r="C190" s="232" t="s">
        <v>126</v>
      </c>
      <c r="D190" s="232" t="s">
        <v>23</v>
      </c>
      <c r="E190" s="219" t="s">
        <v>372</v>
      </c>
      <c r="F190" s="232" t="s">
        <v>43</v>
      </c>
      <c r="G190" s="211"/>
      <c r="H190" s="211">
        <f>H191</f>
        <v>106.23</v>
      </c>
      <c r="I190" s="61">
        <f t="shared" si="21"/>
        <v>0</v>
      </c>
      <c r="J190" s="211">
        <f>J191</f>
        <v>106.23</v>
      </c>
      <c r="K190" s="188"/>
      <c r="L190" s="188"/>
      <c r="M190" s="199"/>
      <c r="N190" s="199"/>
      <c r="O190" s="199"/>
      <c r="P190" s="199"/>
      <c r="Q190" s="199"/>
      <c r="R190" s="199"/>
    </row>
    <row r="191" spans="1:18" s="194" customFormat="1" ht="64.5" customHeight="1">
      <c r="A191" s="235" t="s">
        <v>323</v>
      </c>
      <c r="B191" s="230" t="s">
        <v>80</v>
      </c>
      <c r="C191" s="231" t="s">
        <v>126</v>
      </c>
      <c r="D191" s="231" t="s">
        <v>23</v>
      </c>
      <c r="E191" s="230" t="s">
        <v>433</v>
      </c>
      <c r="F191" s="231" t="s">
        <v>43</v>
      </c>
      <c r="G191" s="217"/>
      <c r="H191" s="217">
        <f>H192+H193</f>
        <v>106.23</v>
      </c>
      <c r="I191" s="25">
        <f t="shared" si="21"/>
        <v>0</v>
      </c>
      <c r="J191" s="217">
        <f>J192+J193</f>
        <v>106.23</v>
      </c>
      <c r="K191" s="188"/>
      <c r="L191" s="188"/>
      <c r="M191" s="199"/>
      <c r="N191" s="199"/>
      <c r="O191" s="199"/>
      <c r="P191" s="199"/>
      <c r="Q191" s="199"/>
      <c r="R191" s="199"/>
    </row>
    <row r="192" spans="1:18" s="194" customFormat="1" ht="27.75" customHeight="1">
      <c r="A192" s="235" t="s">
        <v>392</v>
      </c>
      <c r="B192" s="230" t="s">
        <v>80</v>
      </c>
      <c r="C192" s="231" t="s">
        <v>126</v>
      </c>
      <c r="D192" s="231" t="s">
        <v>23</v>
      </c>
      <c r="E192" s="230" t="s">
        <v>433</v>
      </c>
      <c r="F192" s="231" t="s">
        <v>132</v>
      </c>
      <c r="G192" s="217"/>
      <c r="H192" s="217">
        <v>81.59</v>
      </c>
      <c r="I192" s="25">
        <f t="shared" si="21"/>
        <v>0</v>
      </c>
      <c r="J192" s="217">
        <v>81.59</v>
      </c>
      <c r="K192" s="188"/>
      <c r="L192" s="188"/>
      <c r="M192" s="199"/>
      <c r="N192" s="199"/>
      <c r="O192" s="199"/>
      <c r="P192" s="199"/>
      <c r="Q192" s="199"/>
      <c r="R192" s="199"/>
    </row>
    <row r="193" spans="1:18" s="194" customFormat="1" ht="49.5" customHeight="1">
      <c r="A193" s="213" t="s">
        <v>390</v>
      </c>
      <c r="B193" s="230" t="s">
        <v>80</v>
      </c>
      <c r="C193" s="231" t="s">
        <v>126</v>
      </c>
      <c r="D193" s="231" t="s">
        <v>23</v>
      </c>
      <c r="E193" s="230" t="s">
        <v>433</v>
      </c>
      <c r="F193" s="231" t="s">
        <v>388</v>
      </c>
      <c r="G193" s="217"/>
      <c r="H193" s="217">
        <v>24.64</v>
      </c>
      <c r="I193" s="25">
        <f t="shared" si="21"/>
        <v>0</v>
      </c>
      <c r="J193" s="217">
        <v>24.64</v>
      </c>
      <c r="K193" s="188"/>
      <c r="L193" s="188"/>
      <c r="M193" s="199"/>
      <c r="N193" s="199"/>
      <c r="O193" s="199"/>
      <c r="P193" s="199"/>
      <c r="Q193" s="199"/>
      <c r="R193" s="199"/>
    </row>
    <row r="194" spans="1:12" ht="12.75" customHeight="1">
      <c r="A194" s="82" t="s">
        <v>28</v>
      </c>
      <c r="B194" s="69"/>
      <c r="C194" s="69"/>
      <c r="D194" s="69"/>
      <c r="E194" s="69"/>
      <c r="F194" s="69"/>
      <c r="G194" s="61">
        <f>G177+G146+G129+G94+G85+G77+G9+G65</f>
        <v>4279.68</v>
      </c>
      <c r="H194" s="61">
        <f>H8</f>
        <v>3749.0800000000004</v>
      </c>
      <c r="I194" s="61">
        <f t="shared" si="21"/>
        <v>512.8199999999993</v>
      </c>
      <c r="J194" s="61">
        <f>J8</f>
        <v>4261.9</v>
      </c>
      <c r="K194" s="61">
        <f>L194-J194</f>
        <v>-808.48</v>
      </c>
      <c r="L194" s="61">
        <f>L8</f>
        <v>3453.4199999999996</v>
      </c>
    </row>
  </sheetData>
  <sheetProtection/>
  <mergeCells count="14">
    <mergeCell ref="M2:O2"/>
    <mergeCell ref="A1:E1"/>
    <mergeCell ref="A2:L2"/>
    <mergeCell ref="H1:L1"/>
    <mergeCell ref="M7:M34"/>
    <mergeCell ref="A4:A5"/>
    <mergeCell ref="B4:B5"/>
    <mergeCell ref="C4:C5"/>
    <mergeCell ref="D4:D5"/>
    <mergeCell ref="E4:E5"/>
    <mergeCell ref="F4:F5"/>
    <mergeCell ref="H4:J4"/>
    <mergeCell ref="K4:K5"/>
    <mergeCell ref="L4:L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4" customWidth="1"/>
    <col min="4" max="4" width="7.625" style="124" customWidth="1"/>
    <col min="5" max="5" width="8.75390625" style="124" customWidth="1"/>
    <col min="6" max="6" width="10.25390625" style="124" customWidth="1"/>
    <col min="7" max="7" width="9.125" style="124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8"/>
      <c r="I1" s="306" t="s">
        <v>256</v>
      </c>
      <c r="J1" s="306"/>
    </row>
    <row r="2" spans="9:10" ht="80.25" customHeight="1">
      <c r="I2" s="306"/>
      <c r="J2" s="306"/>
    </row>
    <row r="3" spans="2:10" ht="12.75">
      <c r="B3" s="305" t="s">
        <v>254</v>
      </c>
      <c r="C3" s="305"/>
      <c r="D3" s="305"/>
      <c r="E3" s="305"/>
      <c r="F3" s="305"/>
      <c r="G3" s="305"/>
      <c r="H3" s="305"/>
      <c r="I3" s="305"/>
      <c r="J3" s="305"/>
    </row>
    <row r="4" spans="2:10" ht="12.75">
      <c r="B4" s="305"/>
      <c r="C4" s="305"/>
      <c r="D4" s="305"/>
      <c r="E4" s="305"/>
      <c r="F4" s="305"/>
      <c r="G4" s="305"/>
      <c r="H4" s="305"/>
      <c r="I4" s="305"/>
      <c r="J4" s="305"/>
    </row>
    <row r="5" spans="2:10" ht="12.75">
      <c r="B5" s="305"/>
      <c r="C5" s="305"/>
      <c r="D5" s="305"/>
      <c r="E5" s="305"/>
      <c r="F5" s="305"/>
      <c r="G5" s="305"/>
      <c r="H5" s="305"/>
      <c r="I5" s="305"/>
      <c r="J5" s="305"/>
    </row>
    <row r="7" spans="1:10" ht="89.25">
      <c r="A7" s="121" t="s">
        <v>262</v>
      </c>
      <c r="B7" s="121" t="s">
        <v>263</v>
      </c>
      <c r="C7" s="125" t="s">
        <v>264</v>
      </c>
      <c r="D7" s="125" t="s">
        <v>265</v>
      </c>
      <c r="E7" s="125" t="s">
        <v>266</v>
      </c>
      <c r="F7" s="125" t="s">
        <v>267</v>
      </c>
      <c r="G7" s="125" t="s">
        <v>268</v>
      </c>
      <c r="H7" s="123" t="s">
        <v>269</v>
      </c>
      <c r="I7" s="123" t="s">
        <v>55</v>
      </c>
      <c r="J7" s="123" t="s">
        <v>305</v>
      </c>
    </row>
    <row r="8" spans="1:10" s="104" customFormat="1" ht="12.75">
      <c r="A8" s="131"/>
      <c r="B8" s="132" t="s">
        <v>270</v>
      </c>
      <c r="C8" s="133">
        <v>801</v>
      </c>
      <c r="D8" s="133">
        <v>1</v>
      </c>
      <c r="E8" s="133">
        <v>0</v>
      </c>
      <c r="F8" s="133">
        <v>0</v>
      </c>
      <c r="G8" s="133">
        <v>0</v>
      </c>
      <c r="H8" s="134">
        <f>H9+H13</f>
        <v>0</v>
      </c>
      <c r="I8" s="134">
        <f aca="true" t="shared" si="0" ref="I8:I15">J8-H8</f>
        <v>980.84</v>
      </c>
      <c r="J8" s="134">
        <f>J9</f>
        <v>980.84</v>
      </c>
    </row>
    <row r="9" spans="1:10" ht="12.75">
      <c r="A9" s="121"/>
      <c r="B9" s="122" t="s">
        <v>271</v>
      </c>
      <c r="C9" s="126">
        <v>801</v>
      </c>
      <c r="D9" s="126">
        <v>1</v>
      </c>
      <c r="E9" s="126">
        <v>2</v>
      </c>
      <c r="F9" s="126">
        <v>9900801</v>
      </c>
      <c r="G9" s="126"/>
      <c r="H9" s="129">
        <f>H10</f>
        <v>0</v>
      </c>
      <c r="I9" s="129">
        <f t="shared" si="0"/>
        <v>980.84</v>
      </c>
      <c r="J9" s="129">
        <f>J10</f>
        <v>980.84</v>
      </c>
    </row>
    <row r="10" spans="1:10" ht="25.5">
      <c r="A10" s="121"/>
      <c r="B10" s="122" t="s">
        <v>272</v>
      </c>
      <c r="C10" s="126">
        <v>801</v>
      </c>
      <c r="D10" s="126">
        <v>1</v>
      </c>
      <c r="E10" s="126">
        <v>2</v>
      </c>
      <c r="F10" s="126">
        <v>9900801</v>
      </c>
      <c r="G10" s="126"/>
      <c r="H10" s="129">
        <f>H11</f>
        <v>0</v>
      </c>
      <c r="I10" s="129">
        <f t="shared" si="0"/>
        <v>980.84</v>
      </c>
      <c r="J10" s="129">
        <f>J11</f>
        <v>980.84</v>
      </c>
    </row>
    <row r="11" spans="1:10" ht="25.5">
      <c r="A11" s="121"/>
      <c r="B11" s="122" t="s">
        <v>273</v>
      </c>
      <c r="C11" s="126">
        <v>801</v>
      </c>
      <c r="D11" s="126">
        <v>1</v>
      </c>
      <c r="E11" s="126">
        <v>2</v>
      </c>
      <c r="F11" s="126">
        <v>9900801</v>
      </c>
      <c r="G11" s="126">
        <v>0</v>
      </c>
      <c r="H11" s="129">
        <f>H12</f>
        <v>0</v>
      </c>
      <c r="I11" s="129">
        <f t="shared" si="0"/>
        <v>980.84</v>
      </c>
      <c r="J11" s="129">
        <f>J12</f>
        <v>980.84</v>
      </c>
    </row>
    <row r="12" spans="1:10" ht="38.25">
      <c r="A12" s="121"/>
      <c r="B12" s="122" t="s">
        <v>212</v>
      </c>
      <c r="C12" s="126">
        <v>801</v>
      </c>
      <c r="D12" s="126">
        <v>1</v>
      </c>
      <c r="E12" s="126">
        <v>2</v>
      </c>
      <c r="F12" s="126">
        <v>9900801</v>
      </c>
      <c r="G12" s="126">
        <v>121</v>
      </c>
      <c r="H12" s="130">
        <v>0</v>
      </c>
      <c r="I12" s="129">
        <f t="shared" si="0"/>
        <v>980.84</v>
      </c>
      <c r="J12" s="129">
        <v>980.84</v>
      </c>
    </row>
    <row r="13" spans="1:10" ht="38.25">
      <c r="A13" s="121"/>
      <c r="B13" s="122" t="s">
        <v>274</v>
      </c>
      <c r="C13" s="126">
        <v>801</v>
      </c>
      <c r="D13" s="126">
        <v>1</v>
      </c>
      <c r="E13" s="126">
        <v>4</v>
      </c>
      <c r="F13" s="126" t="s">
        <v>308</v>
      </c>
      <c r="G13" s="126"/>
      <c r="H13" s="129">
        <f>H14</f>
        <v>0</v>
      </c>
      <c r="I13" s="129">
        <f t="shared" si="0"/>
        <v>1245.7900000000002</v>
      </c>
      <c r="J13" s="129">
        <f>J14</f>
        <v>1245.7900000000002</v>
      </c>
    </row>
    <row r="14" spans="1:10" ht="38.25">
      <c r="A14" s="121"/>
      <c r="B14" s="122" t="s">
        <v>275</v>
      </c>
      <c r="C14" s="126">
        <v>801</v>
      </c>
      <c r="D14" s="126">
        <v>1</v>
      </c>
      <c r="E14" s="126">
        <v>4</v>
      </c>
      <c r="F14" s="126" t="s">
        <v>309</v>
      </c>
      <c r="G14" s="126"/>
      <c r="H14" s="129">
        <f>H15+H16+H17+H18+H19</f>
        <v>0</v>
      </c>
      <c r="I14" s="129">
        <f t="shared" si="0"/>
        <v>1245.7900000000002</v>
      </c>
      <c r="J14" s="129">
        <f>J15+J16+J17+J18+J19</f>
        <v>1245.7900000000002</v>
      </c>
    </row>
    <row r="15" spans="1:10" ht="38.25">
      <c r="A15" s="121"/>
      <c r="B15" s="122" t="s">
        <v>212</v>
      </c>
      <c r="C15" s="126">
        <v>801</v>
      </c>
      <c r="D15" s="126">
        <v>1</v>
      </c>
      <c r="E15" s="126">
        <v>4</v>
      </c>
      <c r="F15" s="126" t="s">
        <v>309</v>
      </c>
      <c r="G15" s="126">
        <v>121</v>
      </c>
      <c r="H15" s="129">
        <v>0</v>
      </c>
      <c r="I15" s="129">
        <f t="shared" si="0"/>
        <v>980.84</v>
      </c>
      <c r="J15" s="129">
        <v>980.84</v>
      </c>
    </row>
    <row r="16" spans="1:10" ht="38.25">
      <c r="A16" s="121"/>
      <c r="B16" s="122" t="s">
        <v>276</v>
      </c>
      <c r="C16" s="126">
        <v>801</v>
      </c>
      <c r="D16" s="126">
        <v>1</v>
      </c>
      <c r="E16" s="126">
        <v>4</v>
      </c>
      <c r="F16" s="126">
        <v>100801</v>
      </c>
      <c r="G16" s="126">
        <v>242</v>
      </c>
      <c r="H16" s="129">
        <v>0</v>
      </c>
      <c r="I16" s="129">
        <f aca="true" t="shared" si="1" ref="I16:I21">J16-H16</f>
        <v>45</v>
      </c>
      <c r="J16" s="129">
        <v>45</v>
      </c>
    </row>
    <row r="17" spans="1:10" ht="38.25">
      <c r="A17" s="121"/>
      <c r="B17" s="122" t="s">
        <v>277</v>
      </c>
      <c r="C17" s="126">
        <v>801</v>
      </c>
      <c r="D17" s="126">
        <v>1</v>
      </c>
      <c r="E17" s="126">
        <v>4</v>
      </c>
      <c r="F17" s="126">
        <v>100801</v>
      </c>
      <c r="G17" s="126">
        <v>244</v>
      </c>
      <c r="H17" s="129">
        <v>0</v>
      </c>
      <c r="I17" s="129">
        <f t="shared" si="1"/>
        <v>171.75</v>
      </c>
      <c r="J17" s="129">
        <v>171.75</v>
      </c>
    </row>
    <row r="18" spans="1:10" ht="25.5">
      <c r="A18" s="121"/>
      <c r="B18" s="122" t="s">
        <v>278</v>
      </c>
      <c r="C18" s="126">
        <v>801</v>
      </c>
      <c r="D18" s="126">
        <v>1</v>
      </c>
      <c r="E18" s="126">
        <v>4</v>
      </c>
      <c r="F18" s="126">
        <v>101000</v>
      </c>
      <c r="G18" s="126">
        <v>851</v>
      </c>
      <c r="H18" s="129">
        <v>0</v>
      </c>
      <c r="I18" s="129">
        <f t="shared" si="1"/>
        <v>33.56</v>
      </c>
      <c r="J18" s="129">
        <v>33.56</v>
      </c>
    </row>
    <row r="19" spans="1:10" ht="12.75">
      <c r="A19" s="121"/>
      <c r="B19" s="122" t="s">
        <v>279</v>
      </c>
      <c r="C19" s="126">
        <v>801</v>
      </c>
      <c r="D19" s="126">
        <v>1</v>
      </c>
      <c r="E19" s="126">
        <v>4</v>
      </c>
      <c r="F19" s="126">
        <v>101000</v>
      </c>
      <c r="G19" s="126">
        <v>852</v>
      </c>
      <c r="H19" s="129">
        <v>0</v>
      </c>
      <c r="I19" s="129">
        <f t="shared" si="1"/>
        <v>14.64</v>
      </c>
      <c r="J19" s="129">
        <v>14.64</v>
      </c>
    </row>
    <row r="20" spans="1:10" ht="51">
      <c r="A20" s="121"/>
      <c r="B20" s="122" t="s">
        <v>200</v>
      </c>
      <c r="C20" s="126">
        <v>801</v>
      </c>
      <c r="D20" s="126" t="s">
        <v>15</v>
      </c>
      <c r="E20" s="126" t="s">
        <v>19</v>
      </c>
      <c r="F20" s="126">
        <v>0</v>
      </c>
      <c r="G20" s="126">
        <v>0</v>
      </c>
      <c r="H20" s="129">
        <f>H21</f>
        <v>727</v>
      </c>
      <c r="I20" s="129">
        <f t="shared" si="1"/>
        <v>-727</v>
      </c>
      <c r="J20" s="129">
        <f>J21</f>
        <v>0</v>
      </c>
    </row>
    <row r="21" spans="1:10" ht="51">
      <c r="A21" s="121"/>
      <c r="B21" s="122" t="s">
        <v>280</v>
      </c>
      <c r="C21" s="126">
        <v>801</v>
      </c>
      <c r="D21" s="126" t="s">
        <v>15</v>
      </c>
      <c r="E21" s="126" t="s">
        <v>19</v>
      </c>
      <c r="F21" s="126">
        <v>20000</v>
      </c>
      <c r="G21" s="126">
        <v>0</v>
      </c>
      <c r="H21" s="129">
        <f>H22</f>
        <v>727</v>
      </c>
      <c r="I21" s="129">
        <f t="shared" si="1"/>
        <v>-727</v>
      </c>
      <c r="J21" s="129">
        <f>J22</f>
        <v>0</v>
      </c>
    </row>
    <row r="22" spans="1:10" ht="25.5">
      <c r="A22" s="121"/>
      <c r="B22" s="122" t="s">
        <v>215</v>
      </c>
      <c r="C22" s="126">
        <v>801</v>
      </c>
      <c r="D22" s="126" t="s">
        <v>15</v>
      </c>
      <c r="E22" s="126" t="s">
        <v>19</v>
      </c>
      <c r="F22" s="126">
        <v>20300</v>
      </c>
      <c r="G22" s="126">
        <v>0</v>
      </c>
      <c r="H22" s="129">
        <f>H23</f>
        <v>727</v>
      </c>
      <c r="I22" s="129">
        <f aca="true" t="shared" si="2" ref="I22:I29">J22-H22</f>
        <v>-727</v>
      </c>
      <c r="J22" s="129">
        <v>0</v>
      </c>
    </row>
    <row r="23" spans="1:10" ht="38.25">
      <c r="A23" s="121"/>
      <c r="B23" s="122" t="s">
        <v>212</v>
      </c>
      <c r="C23" s="126">
        <v>801</v>
      </c>
      <c r="D23" s="126" t="s">
        <v>15</v>
      </c>
      <c r="E23" s="126" t="s">
        <v>19</v>
      </c>
      <c r="F23" s="126">
        <v>20300</v>
      </c>
      <c r="G23" s="126">
        <v>121</v>
      </c>
      <c r="H23" s="129">
        <v>727</v>
      </c>
      <c r="I23" s="129">
        <f t="shared" si="2"/>
        <v>-727</v>
      </c>
      <c r="J23" s="129">
        <v>0</v>
      </c>
    </row>
    <row r="24" spans="1:10" s="104" customFormat="1" ht="12.75">
      <c r="A24" s="131"/>
      <c r="B24" s="132" t="s">
        <v>41</v>
      </c>
      <c r="C24" s="133">
        <v>801</v>
      </c>
      <c r="D24" s="133">
        <v>1</v>
      </c>
      <c r="E24" s="133">
        <v>4</v>
      </c>
      <c r="F24" s="133">
        <v>20400</v>
      </c>
      <c r="G24" s="133">
        <v>0</v>
      </c>
      <c r="H24" s="134">
        <f>H25+H26+H27+H28+H29</f>
        <v>1256.96</v>
      </c>
      <c r="I24" s="134">
        <f t="shared" si="2"/>
        <v>-1256.96</v>
      </c>
      <c r="J24" s="134">
        <f>J25+J26+J27+J28+J29</f>
        <v>0</v>
      </c>
    </row>
    <row r="25" spans="1:10" ht="38.25">
      <c r="A25" s="121"/>
      <c r="B25" s="122" t="s">
        <v>212</v>
      </c>
      <c r="C25" s="126">
        <v>801</v>
      </c>
      <c r="D25" s="126">
        <v>1</v>
      </c>
      <c r="E25" s="126">
        <v>4</v>
      </c>
      <c r="F25" s="126">
        <v>20400</v>
      </c>
      <c r="G25" s="126">
        <v>121</v>
      </c>
      <c r="H25" s="129">
        <v>972.15</v>
      </c>
      <c r="I25" s="129">
        <f t="shared" si="2"/>
        <v>-972.15</v>
      </c>
      <c r="J25" s="129">
        <v>0</v>
      </c>
    </row>
    <row r="26" spans="1:10" ht="38.25">
      <c r="A26" s="121"/>
      <c r="B26" s="122" t="s">
        <v>276</v>
      </c>
      <c r="C26" s="126">
        <v>801</v>
      </c>
      <c r="D26" s="126">
        <v>1</v>
      </c>
      <c r="E26" s="126">
        <v>4</v>
      </c>
      <c r="F26" s="126">
        <v>20400</v>
      </c>
      <c r="G26" s="126">
        <v>242</v>
      </c>
      <c r="H26" s="129">
        <v>45</v>
      </c>
      <c r="I26" s="129">
        <f t="shared" si="2"/>
        <v>-45</v>
      </c>
      <c r="J26" s="129">
        <v>0</v>
      </c>
    </row>
    <row r="27" spans="1:10" ht="38.25">
      <c r="A27" s="121"/>
      <c r="B27" s="122" t="s">
        <v>277</v>
      </c>
      <c r="C27" s="126">
        <v>801</v>
      </c>
      <c r="D27" s="126">
        <v>1</v>
      </c>
      <c r="E27" s="126">
        <v>4</v>
      </c>
      <c r="F27" s="126">
        <v>20400</v>
      </c>
      <c r="G27" s="126">
        <v>244</v>
      </c>
      <c r="H27" s="129">
        <v>191.61</v>
      </c>
      <c r="I27" s="129">
        <f t="shared" si="2"/>
        <v>-191.61</v>
      </c>
      <c r="J27" s="129">
        <v>0</v>
      </c>
    </row>
    <row r="28" spans="1:10" ht="25.5">
      <c r="A28" s="121"/>
      <c r="B28" s="122" t="s">
        <v>278</v>
      </c>
      <c r="C28" s="126">
        <v>801</v>
      </c>
      <c r="D28" s="126">
        <v>1</v>
      </c>
      <c r="E28" s="126">
        <v>4</v>
      </c>
      <c r="F28" s="126">
        <v>20400</v>
      </c>
      <c r="G28" s="126">
        <v>851</v>
      </c>
      <c r="H28" s="129">
        <v>33.56</v>
      </c>
      <c r="I28" s="129">
        <f t="shared" si="2"/>
        <v>-33.56</v>
      </c>
      <c r="J28" s="129">
        <v>0</v>
      </c>
    </row>
    <row r="29" spans="1:10" ht="12.75">
      <c r="A29" s="121"/>
      <c r="B29" s="122" t="s">
        <v>279</v>
      </c>
      <c r="C29" s="126">
        <v>801</v>
      </c>
      <c r="D29" s="126">
        <v>1</v>
      </c>
      <c r="E29" s="126">
        <v>4</v>
      </c>
      <c r="F29" s="126">
        <v>20400</v>
      </c>
      <c r="G29" s="126">
        <v>852</v>
      </c>
      <c r="H29" s="129">
        <v>14.64</v>
      </c>
      <c r="I29" s="129">
        <f t="shared" si="2"/>
        <v>-14.64</v>
      </c>
      <c r="J29" s="129">
        <v>0</v>
      </c>
    </row>
    <row r="30" spans="1:10" ht="12.75">
      <c r="A30" s="121"/>
      <c r="B30" s="122" t="s">
        <v>271</v>
      </c>
      <c r="C30" s="126">
        <v>801</v>
      </c>
      <c r="D30" s="126">
        <v>1</v>
      </c>
      <c r="E30" s="126"/>
      <c r="F30" s="126"/>
      <c r="G30" s="126"/>
      <c r="H30" s="129"/>
      <c r="I30" s="129"/>
      <c r="J30" s="129"/>
    </row>
    <row r="31" spans="1:10" ht="25.5">
      <c r="A31" s="121"/>
      <c r="B31" s="122" t="s">
        <v>272</v>
      </c>
      <c r="C31" s="126">
        <v>801</v>
      </c>
      <c r="D31" s="126">
        <v>1</v>
      </c>
      <c r="E31" s="126">
        <v>11</v>
      </c>
      <c r="F31" s="127" t="s">
        <v>281</v>
      </c>
      <c r="G31" s="126"/>
      <c r="H31" s="129"/>
      <c r="I31" s="129"/>
      <c r="J31" s="129"/>
    </row>
    <row r="32" spans="1:10" ht="25.5">
      <c r="A32" s="121"/>
      <c r="B32" s="122" t="s">
        <v>45</v>
      </c>
      <c r="C32" s="126">
        <v>801</v>
      </c>
      <c r="D32" s="126">
        <v>1</v>
      </c>
      <c r="E32" s="126">
        <v>11</v>
      </c>
      <c r="F32" s="127" t="s">
        <v>281</v>
      </c>
      <c r="G32" s="126">
        <v>0</v>
      </c>
      <c r="H32" s="129"/>
      <c r="I32" s="129"/>
      <c r="J32" s="129"/>
    </row>
    <row r="33" spans="1:10" ht="12.75">
      <c r="A33" s="121"/>
      <c r="B33" s="122" t="s">
        <v>218</v>
      </c>
      <c r="C33" s="126">
        <v>801</v>
      </c>
      <c r="D33" s="126">
        <v>1</v>
      </c>
      <c r="E33" s="126">
        <v>11</v>
      </c>
      <c r="F33" s="127" t="s">
        <v>281</v>
      </c>
      <c r="G33" s="126">
        <v>870</v>
      </c>
      <c r="H33" s="129"/>
      <c r="I33" s="129"/>
      <c r="J33" s="129"/>
    </row>
    <row r="34" spans="1:10" ht="12.75">
      <c r="A34" s="121"/>
      <c r="B34" s="122" t="s">
        <v>282</v>
      </c>
      <c r="C34" s="126">
        <v>801</v>
      </c>
      <c r="D34" s="126">
        <v>1</v>
      </c>
      <c r="E34" s="126">
        <v>11</v>
      </c>
      <c r="F34" s="126">
        <v>0</v>
      </c>
      <c r="G34" s="126">
        <v>0</v>
      </c>
      <c r="H34" s="129"/>
      <c r="I34" s="129"/>
      <c r="J34" s="129"/>
    </row>
    <row r="35" spans="1:10" ht="25.5">
      <c r="A35" s="121"/>
      <c r="B35" s="122" t="s">
        <v>45</v>
      </c>
      <c r="C35" s="126">
        <v>801</v>
      </c>
      <c r="D35" s="126">
        <v>1</v>
      </c>
      <c r="E35" s="126">
        <v>11</v>
      </c>
      <c r="F35" s="126">
        <v>700000</v>
      </c>
      <c r="G35" s="126">
        <v>0</v>
      </c>
      <c r="H35" s="129"/>
      <c r="I35" s="129"/>
      <c r="J35" s="129"/>
    </row>
    <row r="36" spans="1:10" ht="12.75">
      <c r="A36" s="121"/>
      <c r="B36" s="122" t="s">
        <v>218</v>
      </c>
      <c r="C36" s="126">
        <v>801</v>
      </c>
      <c r="D36" s="126">
        <v>1</v>
      </c>
      <c r="E36" s="126">
        <v>11</v>
      </c>
      <c r="F36" s="126">
        <v>700500</v>
      </c>
      <c r="G36" s="126">
        <v>870</v>
      </c>
      <c r="H36" s="129"/>
      <c r="I36" s="129"/>
      <c r="J36" s="129"/>
    </row>
    <row r="37" spans="1:10" ht="12.75">
      <c r="A37" s="121"/>
      <c r="B37" s="122" t="s">
        <v>271</v>
      </c>
      <c r="C37" s="126">
        <v>801</v>
      </c>
      <c r="D37" s="126">
        <v>2</v>
      </c>
      <c r="E37" s="126"/>
      <c r="F37" s="126"/>
      <c r="G37" s="126"/>
      <c r="H37" s="129"/>
      <c r="I37" s="129"/>
      <c r="J37" s="129"/>
    </row>
    <row r="38" spans="1:10" ht="12.75">
      <c r="A38" s="121"/>
      <c r="B38" s="122" t="s">
        <v>57</v>
      </c>
      <c r="C38" s="126">
        <v>801</v>
      </c>
      <c r="D38" s="126">
        <v>2</v>
      </c>
      <c r="E38" s="126">
        <v>3</v>
      </c>
      <c r="F38" s="126">
        <v>990000</v>
      </c>
      <c r="G38" s="126"/>
      <c r="H38" s="129"/>
      <c r="I38" s="129"/>
      <c r="J38" s="129"/>
    </row>
    <row r="39" spans="1:10" ht="25.5">
      <c r="A39" s="121"/>
      <c r="B39" s="122" t="s">
        <v>61</v>
      </c>
      <c r="C39" s="126">
        <v>801</v>
      </c>
      <c r="D39" s="126">
        <v>2</v>
      </c>
      <c r="E39" s="126">
        <v>3</v>
      </c>
      <c r="F39" s="126">
        <v>9905118</v>
      </c>
      <c r="G39" s="126"/>
      <c r="H39" s="129"/>
      <c r="I39" s="129"/>
      <c r="J39" s="129"/>
    </row>
    <row r="40" spans="1:10" ht="38.25">
      <c r="A40" s="121"/>
      <c r="B40" s="122" t="s">
        <v>212</v>
      </c>
      <c r="C40" s="126">
        <v>801</v>
      </c>
      <c r="D40" s="126">
        <v>2</v>
      </c>
      <c r="E40" s="126">
        <v>3</v>
      </c>
      <c r="F40" s="126">
        <v>9905118</v>
      </c>
      <c r="G40" s="126">
        <v>121</v>
      </c>
      <c r="H40" s="129"/>
      <c r="I40" s="129"/>
      <c r="J40" s="129"/>
    </row>
    <row r="41" spans="1:10" ht="38.25">
      <c r="A41" s="121"/>
      <c r="B41" s="122" t="s">
        <v>277</v>
      </c>
      <c r="C41" s="126">
        <v>801</v>
      </c>
      <c r="D41" s="126">
        <v>2</v>
      </c>
      <c r="E41" s="126">
        <v>3</v>
      </c>
      <c r="F41" s="126">
        <v>9905118</v>
      </c>
      <c r="G41" s="126">
        <v>244</v>
      </c>
      <c r="H41" s="129"/>
      <c r="I41" s="129"/>
      <c r="J41" s="129"/>
    </row>
    <row r="42" spans="1:10" ht="12.75">
      <c r="A42" s="121"/>
      <c r="B42" s="122" t="s">
        <v>21</v>
      </c>
      <c r="C42" s="126">
        <v>801</v>
      </c>
      <c r="D42" s="126">
        <v>2</v>
      </c>
      <c r="E42" s="126">
        <v>0</v>
      </c>
      <c r="F42" s="126"/>
      <c r="G42" s="126"/>
      <c r="H42" s="129"/>
      <c r="I42" s="129"/>
      <c r="J42" s="129"/>
    </row>
    <row r="43" spans="1:10" ht="12.75">
      <c r="A43" s="121"/>
      <c r="B43" s="122" t="s">
        <v>57</v>
      </c>
      <c r="C43" s="126">
        <v>801</v>
      </c>
      <c r="D43" s="126">
        <v>2</v>
      </c>
      <c r="E43" s="126">
        <v>3</v>
      </c>
      <c r="F43" s="126">
        <v>1110000</v>
      </c>
      <c r="G43" s="126">
        <v>0</v>
      </c>
      <c r="H43" s="129"/>
      <c r="I43" s="129"/>
      <c r="J43" s="129"/>
    </row>
    <row r="44" spans="1:10" ht="25.5">
      <c r="A44" s="121"/>
      <c r="B44" s="122" t="s">
        <v>61</v>
      </c>
      <c r="C44" s="126">
        <v>801</v>
      </c>
      <c r="D44" s="126">
        <v>2</v>
      </c>
      <c r="E44" s="126">
        <v>3</v>
      </c>
      <c r="F44" s="126">
        <v>1115118</v>
      </c>
      <c r="G44" s="126">
        <v>0</v>
      </c>
      <c r="H44" s="129"/>
      <c r="I44" s="129"/>
      <c r="J44" s="129"/>
    </row>
    <row r="45" spans="1:10" ht="38.25">
      <c r="A45" s="121"/>
      <c r="B45" s="122" t="s">
        <v>212</v>
      </c>
      <c r="C45" s="126">
        <v>801</v>
      </c>
      <c r="D45" s="126">
        <v>2</v>
      </c>
      <c r="E45" s="126">
        <v>3</v>
      </c>
      <c r="F45" s="126">
        <v>1115118</v>
      </c>
      <c r="G45" s="126">
        <v>121</v>
      </c>
      <c r="H45" s="129"/>
      <c r="I45" s="129"/>
      <c r="J45" s="129"/>
    </row>
    <row r="46" spans="1:10" ht="38.25">
      <c r="A46" s="121"/>
      <c r="B46" s="122" t="s">
        <v>277</v>
      </c>
      <c r="C46" s="126">
        <v>801</v>
      </c>
      <c r="D46" s="126">
        <v>2</v>
      </c>
      <c r="E46" s="126">
        <v>3</v>
      </c>
      <c r="F46" s="126">
        <v>1115118</v>
      </c>
      <c r="G46" s="126">
        <v>244</v>
      </c>
      <c r="H46" s="129"/>
      <c r="I46" s="129"/>
      <c r="J46" s="129"/>
    </row>
    <row r="47" spans="1:10" ht="25.5">
      <c r="A47" s="121"/>
      <c r="B47" s="122" t="s">
        <v>283</v>
      </c>
      <c r="C47" s="126">
        <v>801</v>
      </c>
      <c r="D47" s="126">
        <v>3</v>
      </c>
      <c r="E47" s="126">
        <v>0</v>
      </c>
      <c r="F47" s="126">
        <v>0</v>
      </c>
      <c r="G47" s="126">
        <v>0</v>
      </c>
      <c r="H47" s="129"/>
      <c r="I47" s="129"/>
      <c r="J47" s="129"/>
    </row>
    <row r="48" spans="1:10" ht="38.25">
      <c r="A48" s="121"/>
      <c r="B48" s="122" t="s">
        <v>284</v>
      </c>
      <c r="C48" s="126">
        <v>801</v>
      </c>
      <c r="D48" s="126">
        <v>3</v>
      </c>
      <c r="E48" s="126">
        <v>9</v>
      </c>
      <c r="F48" s="126">
        <v>0</v>
      </c>
      <c r="G48" s="126">
        <v>0</v>
      </c>
      <c r="H48" s="129"/>
      <c r="I48" s="129"/>
      <c r="J48" s="129"/>
    </row>
    <row r="49" spans="1:10" ht="38.25">
      <c r="A49" s="121"/>
      <c r="B49" s="122" t="s">
        <v>285</v>
      </c>
      <c r="C49" s="126">
        <v>801</v>
      </c>
      <c r="D49" s="126">
        <v>3</v>
      </c>
      <c r="E49" s="126">
        <v>9</v>
      </c>
      <c r="F49" s="126">
        <v>2180100</v>
      </c>
      <c r="G49" s="126">
        <v>0</v>
      </c>
      <c r="H49" s="129"/>
      <c r="I49" s="129"/>
      <c r="J49" s="129"/>
    </row>
    <row r="50" spans="1:10" ht="38.25">
      <c r="A50" s="121"/>
      <c r="B50" s="122" t="s">
        <v>277</v>
      </c>
      <c r="C50" s="126">
        <v>801</v>
      </c>
      <c r="D50" s="126">
        <v>3</v>
      </c>
      <c r="E50" s="126">
        <v>9</v>
      </c>
      <c r="F50" s="126">
        <v>2180100</v>
      </c>
      <c r="G50" s="126">
        <v>244</v>
      </c>
      <c r="H50" s="129"/>
      <c r="I50" s="129"/>
      <c r="J50" s="129"/>
    </row>
    <row r="51" spans="1:10" ht="25.5">
      <c r="A51" s="121"/>
      <c r="B51" s="122" t="s">
        <v>286</v>
      </c>
      <c r="C51" s="126">
        <v>801</v>
      </c>
      <c r="D51" s="126">
        <v>3</v>
      </c>
      <c r="E51" s="126">
        <v>14</v>
      </c>
      <c r="F51" s="126">
        <v>0</v>
      </c>
      <c r="G51" s="126">
        <v>0</v>
      </c>
      <c r="H51" s="129"/>
      <c r="I51" s="129"/>
      <c r="J51" s="129"/>
    </row>
    <row r="52" spans="1:10" ht="38.25">
      <c r="A52" s="121"/>
      <c r="B52" s="122" t="s">
        <v>287</v>
      </c>
      <c r="C52" s="126">
        <v>801</v>
      </c>
      <c r="D52" s="126">
        <v>3</v>
      </c>
      <c r="E52" s="126">
        <v>14</v>
      </c>
      <c r="F52" s="126">
        <v>2470000</v>
      </c>
      <c r="G52" s="126">
        <v>0</v>
      </c>
      <c r="H52" s="129"/>
      <c r="I52" s="129"/>
      <c r="J52" s="129"/>
    </row>
    <row r="53" spans="1:10" ht="38.25">
      <c r="A53" s="121"/>
      <c r="B53" s="122" t="s">
        <v>277</v>
      </c>
      <c r="C53" s="126">
        <v>801</v>
      </c>
      <c r="D53" s="126">
        <v>3</v>
      </c>
      <c r="E53" s="126">
        <v>14</v>
      </c>
      <c r="F53" s="126">
        <v>2470000</v>
      </c>
      <c r="G53" s="126">
        <v>244</v>
      </c>
      <c r="H53" s="129"/>
      <c r="I53" s="129"/>
      <c r="J53" s="129"/>
    </row>
    <row r="54" spans="1:10" ht="12.75">
      <c r="A54" s="121"/>
      <c r="B54" s="122" t="s">
        <v>22</v>
      </c>
      <c r="C54" s="126">
        <v>801</v>
      </c>
      <c r="D54" s="126">
        <v>4</v>
      </c>
      <c r="E54" s="126">
        <v>0</v>
      </c>
      <c r="F54" s="126"/>
      <c r="G54" s="126"/>
      <c r="H54" s="129"/>
      <c r="I54" s="129"/>
      <c r="J54" s="129"/>
    </row>
    <row r="55" spans="1:10" ht="12.75">
      <c r="A55" s="121"/>
      <c r="B55" s="122" t="s">
        <v>288</v>
      </c>
      <c r="C55" s="126">
        <v>801</v>
      </c>
      <c r="D55" s="126">
        <v>4</v>
      </c>
      <c r="E55" s="126">
        <v>9</v>
      </c>
      <c r="F55" s="126"/>
      <c r="G55" s="126"/>
      <c r="H55" s="129"/>
      <c r="I55" s="129"/>
      <c r="J55" s="129"/>
    </row>
    <row r="56" spans="1:10" ht="12.75">
      <c r="A56" s="121"/>
      <c r="B56" s="122" t="s">
        <v>289</v>
      </c>
      <c r="C56" s="126">
        <v>801</v>
      </c>
      <c r="D56" s="126">
        <v>4</v>
      </c>
      <c r="E56" s="126">
        <v>9</v>
      </c>
      <c r="F56" s="126">
        <v>7950000</v>
      </c>
      <c r="G56" s="126">
        <v>0</v>
      </c>
      <c r="H56" s="129"/>
      <c r="I56" s="129"/>
      <c r="J56" s="129"/>
    </row>
    <row r="57" spans="1:10" ht="38.25">
      <c r="A57" s="121"/>
      <c r="B57" s="122" t="s">
        <v>290</v>
      </c>
      <c r="C57" s="126">
        <v>801</v>
      </c>
      <c r="D57" s="126">
        <v>4</v>
      </c>
      <c r="E57" s="126">
        <v>9</v>
      </c>
      <c r="F57" s="126">
        <v>7950001</v>
      </c>
      <c r="G57" s="126">
        <v>0</v>
      </c>
      <c r="H57" s="129"/>
      <c r="I57" s="129"/>
      <c r="J57" s="129"/>
    </row>
    <row r="58" spans="1:10" ht="38.25">
      <c r="A58" s="121"/>
      <c r="B58" s="122" t="s">
        <v>291</v>
      </c>
      <c r="C58" s="126">
        <v>801</v>
      </c>
      <c r="D58" s="126">
        <v>4</v>
      </c>
      <c r="E58" s="126">
        <v>9</v>
      </c>
      <c r="F58" s="126">
        <v>7950001</v>
      </c>
      <c r="G58" s="126">
        <v>244</v>
      </c>
      <c r="H58" s="129"/>
      <c r="I58" s="129"/>
      <c r="J58" s="129"/>
    </row>
    <row r="59" spans="1:10" ht="12.75">
      <c r="A59" s="121"/>
      <c r="B59" s="122" t="s">
        <v>25</v>
      </c>
      <c r="C59" s="126">
        <v>801</v>
      </c>
      <c r="D59" s="126">
        <v>5</v>
      </c>
      <c r="E59" s="126">
        <v>0</v>
      </c>
      <c r="F59" s="126">
        <v>0</v>
      </c>
      <c r="G59" s="126">
        <v>0</v>
      </c>
      <c r="H59" s="129"/>
      <c r="I59" s="129"/>
      <c r="J59" s="129"/>
    </row>
    <row r="60" spans="1:10" ht="12.75">
      <c r="A60" s="121"/>
      <c r="B60" s="122" t="s">
        <v>71</v>
      </c>
      <c r="C60" s="126">
        <v>801</v>
      </c>
      <c r="D60" s="126">
        <v>5</v>
      </c>
      <c r="E60" s="126">
        <v>2</v>
      </c>
      <c r="F60" s="126">
        <v>0</v>
      </c>
      <c r="G60" s="126">
        <v>0</v>
      </c>
      <c r="H60" s="129"/>
      <c r="I60" s="129"/>
      <c r="J60" s="129"/>
    </row>
    <row r="61" spans="1:10" ht="12.75">
      <c r="A61" s="121"/>
      <c r="B61" s="122" t="s">
        <v>292</v>
      </c>
      <c r="C61" s="126">
        <v>801</v>
      </c>
      <c r="D61" s="126">
        <v>5</v>
      </c>
      <c r="E61" s="126">
        <v>2</v>
      </c>
      <c r="F61" s="126">
        <v>3510500</v>
      </c>
      <c r="G61" s="126">
        <v>0</v>
      </c>
      <c r="H61" s="129"/>
      <c r="I61" s="129"/>
      <c r="J61" s="129"/>
    </row>
    <row r="62" spans="1:10" ht="38.25">
      <c r="A62" s="121"/>
      <c r="B62" s="122" t="s">
        <v>277</v>
      </c>
      <c r="C62" s="126">
        <v>801</v>
      </c>
      <c r="D62" s="126">
        <v>5</v>
      </c>
      <c r="E62" s="126">
        <v>2</v>
      </c>
      <c r="F62" s="126">
        <v>3510500</v>
      </c>
      <c r="G62" s="126">
        <v>244</v>
      </c>
      <c r="H62" s="129"/>
      <c r="I62" s="129"/>
      <c r="J62" s="129"/>
    </row>
    <row r="63" spans="1:10" ht="12.75">
      <c r="A63" s="121"/>
      <c r="B63" s="122" t="s">
        <v>293</v>
      </c>
      <c r="C63" s="126">
        <v>801</v>
      </c>
      <c r="D63" s="126">
        <v>5</v>
      </c>
      <c r="E63" s="126">
        <v>3</v>
      </c>
      <c r="F63" s="126">
        <v>0</v>
      </c>
      <c r="G63" s="126">
        <v>0</v>
      </c>
      <c r="H63" s="129"/>
      <c r="I63" s="129"/>
      <c r="J63" s="129"/>
    </row>
    <row r="64" spans="1:10" ht="38.25">
      <c r="A64" s="121"/>
      <c r="B64" s="122" t="s">
        <v>274</v>
      </c>
      <c r="C64" s="126">
        <v>801</v>
      </c>
      <c r="D64" s="126">
        <v>5</v>
      </c>
      <c r="E64" s="126">
        <v>3</v>
      </c>
      <c r="F64" s="126">
        <v>100000</v>
      </c>
      <c r="G64" s="126"/>
      <c r="H64" s="129"/>
      <c r="I64" s="129"/>
      <c r="J64" s="129"/>
    </row>
    <row r="65" spans="1:10" ht="25.5">
      <c r="A65" s="121"/>
      <c r="B65" s="122" t="s">
        <v>294</v>
      </c>
      <c r="C65" s="126">
        <v>801</v>
      </c>
      <c r="D65" s="126">
        <v>5</v>
      </c>
      <c r="E65" s="126">
        <v>3</v>
      </c>
      <c r="F65" s="126">
        <v>121000</v>
      </c>
      <c r="G65" s="126"/>
      <c r="H65" s="129"/>
      <c r="I65" s="129"/>
      <c r="J65" s="129"/>
    </row>
    <row r="66" spans="1:10" ht="25.5">
      <c r="A66" s="121"/>
      <c r="B66" s="122" t="s">
        <v>295</v>
      </c>
      <c r="C66" s="126">
        <v>801</v>
      </c>
      <c r="D66" s="126">
        <v>5</v>
      </c>
      <c r="E66" s="126">
        <v>3</v>
      </c>
      <c r="F66" s="126">
        <v>121000</v>
      </c>
      <c r="G66" s="126"/>
      <c r="H66" s="129"/>
      <c r="I66" s="129"/>
      <c r="J66" s="129"/>
    </row>
    <row r="67" spans="1:10" ht="25.5">
      <c r="A67" s="121"/>
      <c r="B67" s="122" t="s">
        <v>296</v>
      </c>
      <c r="C67" s="126">
        <v>801</v>
      </c>
      <c r="D67" s="126">
        <v>5</v>
      </c>
      <c r="E67" s="126">
        <v>3</v>
      </c>
      <c r="F67" s="126">
        <v>121000</v>
      </c>
      <c r="G67" s="126">
        <v>244</v>
      </c>
      <c r="H67" s="129"/>
      <c r="I67" s="129"/>
      <c r="J67" s="129"/>
    </row>
    <row r="68" spans="1:10" ht="25.5">
      <c r="A68" s="121"/>
      <c r="B68" s="122" t="s">
        <v>245</v>
      </c>
      <c r="C68" s="126">
        <v>801</v>
      </c>
      <c r="D68" s="126">
        <v>5</v>
      </c>
      <c r="E68" s="126">
        <v>3</v>
      </c>
      <c r="F68" s="126">
        <v>6000500</v>
      </c>
      <c r="G68" s="126">
        <v>0</v>
      </c>
      <c r="H68" s="129"/>
      <c r="I68" s="129"/>
      <c r="J68" s="129"/>
    </row>
    <row r="69" spans="1:10" ht="38.25">
      <c r="A69" s="121"/>
      <c r="B69" s="122" t="s">
        <v>277</v>
      </c>
      <c r="C69" s="126">
        <v>801</v>
      </c>
      <c r="D69" s="126">
        <v>5</v>
      </c>
      <c r="E69" s="126">
        <v>3</v>
      </c>
      <c r="F69" s="126">
        <v>6000500</v>
      </c>
      <c r="G69" s="126">
        <v>244</v>
      </c>
      <c r="H69" s="129"/>
      <c r="I69" s="129"/>
      <c r="J69" s="129"/>
    </row>
    <row r="70" spans="1:10" ht="38.25">
      <c r="A70" s="121"/>
      <c r="B70" s="122" t="s">
        <v>274</v>
      </c>
      <c r="C70" s="126">
        <v>801</v>
      </c>
      <c r="D70" s="126">
        <v>5</v>
      </c>
      <c r="E70" s="126"/>
      <c r="F70" s="126">
        <v>10000</v>
      </c>
      <c r="G70" s="126"/>
      <c r="H70" s="129"/>
      <c r="I70" s="129"/>
      <c r="J70" s="129"/>
    </row>
    <row r="71" spans="1:10" ht="12.75">
      <c r="A71" s="121"/>
      <c r="B71" s="122" t="s">
        <v>26</v>
      </c>
      <c r="C71" s="126">
        <v>801</v>
      </c>
      <c r="D71" s="126">
        <v>7</v>
      </c>
      <c r="E71" s="126">
        <v>0</v>
      </c>
      <c r="F71" s="126">
        <v>0</v>
      </c>
      <c r="G71" s="126">
        <v>0</v>
      </c>
      <c r="H71" s="129"/>
      <c r="I71" s="129"/>
      <c r="J71" s="129"/>
    </row>
    <row r="72" spans="1:10" ht="38.25">
      <c r="A72" s="121"/>
      <c r="B72" s="122" t="s">
        <v>274</v>
      </c>
      <c r="C72" s="126">
        <v>801</v>
      </c>
      <c r="D72" s="126">
        <v>7</v>
      </c>
      <c r="E72" s="126"/>
      <c r="F72" s="126">
        <v>100000</v>
      </c>
      <c r="G72" s="126"/>
      <c r="H72" s="129"/>
      <c r="I72" s="129"/>
      <c r="J72" s="129"/>
    </row>
    <row r="73" spans="1:10" ht="38.25">
      <c r="A73" s="121"/>
      <c r="B73" s="122" t="s">
        <v>297</v>
      </c>
      <c r="C73" s="126">
        <v>801</v>
      </c>
      <c r="D73" s="126">
        <v>7</v>
      </c>
      <c r="E73" s="126">
        <v>7</v>
      </c>
      <c r="F73" s="126">
        <v>130000</v>
      </c>
      <c r="G73" s="126"/>
      <c r="H73" s="129"/>
      <c r="I73" s="129"/>
      <c r="J73" s="129"/>
    </row>
    <row r="74" spans="1:10" ht="63.75">
      <c r="A74" s="121"/>
      <c r="B74" s="122" t="s">
        <v>298</v>
      </c>
      <c r="C74" s="126">
        <v>801</v>
      </c>
      <c r="D74" s="126">
        <v>7</v>
      </c>
      <c r="E74" s="126">
        <v>7</v>
      </c>
      <c r="F74" s="126">
        <v>131000</v>
      </c>
      <c r="G74" s="126">
        <v>0</v>
      </c>
      <c r="H74" s="129"/>
      <c r="I74" s="129"/>
      <c r="J74" s="129"/>
    </row>
    <row r="75" spans="1:10" ht="38.25">
      <c r="A75" s="121"/>
      <c r="B75" s="122" t="s">
        <v>212</v>
      </c>
      <c r="C75" s="126">
        <v>801</v>
      </c>
      <c r="D75" s="126">
        <v>7</v>
      </c>
      <c r="E75" s="126">
        <v>7</v>
      </c>
      <c r="F75" s="126">
        <v>131000</v>
      </c>
      <c r="G75" s="126">
        <v>121</v>
      </c>
      <c r="H75" s="129"/>
      <c r="I75" s="129"/>
      <c r="J75" s="129"/>
    </row>
    <row r="76" spans="1:10" ht="38.25">
      <c r="A76" s="121"/>
      <c r="B76" s="122" t="s">
        <v>277</v>
      </c>
      <c r="C76" s="126">
        <v>801</v>
      </c>
      <c r="D76" s="126">
        <v>7</v>
      </c>
      <c r="E76" s="126">
        <v>7</v>
      </c>
      <c r="F76" s="126">
        <v>131000</v>
      </c>
      <c r="G76" s="126">
        <v>244</v>
      </c>
      <c r="H76" s="129"/>
      <c r="I76" s="129"/>
      <c r="J76" s="129"/>
    </row>
    <row r="77" spans="1:10" ht="12.75">
      <c r="A77" s="121"/>
      <c r="B77" s="122" t="s">
        <v>46</v>
      </c>
      <c r="C77" s="126">
        <v>801</v>
      </c>
      <c r="D77" s="126">
        <v>7</v>
      </c>
      <c r="E77" s="126">
        <v>7</v>
      </c>
      <c r="F77" s="126">
        <v>0</v>
      </c>
      <c r="G77" s="126">
        <v>0</v>
      </c>
      <c r="H77" s="129"/>
      <c r="I77" s="129"/>
      <c r="J77" s="129"/>
    </row>
    <row r="78" spans="1:10" ht="25.5">
      <c r="A78" s="121"/>
      <c r="B78" s="122" t="s">
        <v>234</v>
      </c>
      <c r="C78" s="126">
        <v>801</v>
      </c>
      <c r="D78" s="126">
        <v>7</v>
      </c>
      <c r="E78" s="126">
        <v>7</v>
      </c>
      <c r="F78" s="126">
        <v>4310000</v>
      </c>
      <c r="G78" s="126">
        <v>0</v>
      </c>
      <c r="H78" s="129"/>
      <c r="I78" s="129"/>
      <c r="J78" s="129"/>
    </row>
    <row r="79" spans="1:10" ht="25.5">
      <c r="A79" s="121"/>
      <c r="B79" s="122" t="s">
        <v>299</v>
      </c>
      <c r="C79" s="126">
        <v>801</v>
      </c>
      <c r="D79" s="126">
        <v>7</v>
      </c>
      <c r="E79" s="126">
        <v>7</v>
      </c>
      <c r="F79" s="126">
        <v>4319900</v>
      </c>
      <c r="G79" s="126">
        <v>0</v>
      </c>
      <c r="H79" s="129"/>
      <c r="I79" s="129"/>
      <c r="J79" s="129"/>
    </row>
    <row r="80" spans="1:10" ht="38.25">
      <c r="A80" s="121"/>
      <c r="B80" s="122" t="s">
        <v>212</v>
      </c>
      <c r="C80" s="126">
        <v>801</v>
      </c>
      <c r="D80" s="126">
        <v>7</v>
      </c>
      <c r="E80" s="126">
        <v>7</v>
      </c>
      <c r="F80" s="126">
        <v>4319900</v>
      </c>
      <c r="G80" s="126">
        <v>121</v>
      </c>
      <c r="H80" s="129"/>
      <c r="I80" s="129"/>
      <c r="J80" s="129"/>
    </row>
    <row r="81" spans="1:10" ht="38.25">
      <c r="A81" s="121"/>
      <c r="B81" s="122" t="s">
        <v>277</v>
      </c>
      <c r="C81" s="126">
        <v>801</v>
      </c>
      <c r="D81" s="126">
        <v>7</v>
      </c>
      <c r="E81" s="126">
        <v>7</v>
      </c>
      <c r="F81" s="126">
        <v>4319900</v>
      </c>
      <c r="G81" s="126">
        <v>244</v>
      </c>
      <c r="H81" s="129"/>
      <c r="I81" s="129"/>
      <c r="J81" s="129"/>
    </row>
    <row r="82" spans="1:10" ht="12.75">
      <c r="A82" s="121"/>
      <c r="B82" s="122" t="s">
        <v>201</v>
      </c>
      <c r="C82" s="126">
        <v>801</v>
      </c>
      <c r="D82" s="126">
        <v>8</v>
      </c>
      <c r="E82" s="126">
        <v>0</v>
      </c>
      <c r="F82" s="126">
        <v>0</v>
      </c>
      <c r="G82" s="126">
        <v>0</v>
      </c>
      <c r="H82" s="129"/>
      <c r="I82" s="129"/>
      <c r="J82" s="129"/>
    </row>
    <row r="83" spans="1:10" ht="12.75">
      <c r="A83" s="121"/>
      <c r="B83" s="122" t="s">
        <v>27</v>
      </c>
      <c r="C83" s="126">
        <v>801</v>
      </c>
      <c r="D83" s="126">
        <v>8</v>
      </c>
      <c r="E83" s="126">
        <v>1</v>
      </c>
      <c r="F83" s="126"/>
      <c r="G83" s="126"/>
      <c r="H83" s="129"/>
      <c r="I83" s="129"/>
      <c r="J83" s="129"/>
    </row>
    <row r="84" spans="1:10" ht="38.25">
      <c r="A84" s="121"/>
      <c r="B84" s="122" t="s">
        <v>274</v>
      </c>
      <c r="C84" s="126">
        <v>801</v>
      </c>
      <c r="D84" s="126">
        <v>8</v>
      </c>
      <c r="E84" s="126">
        <v>1</v>
      </c>
      <c r="F84" s="126">
        <v>100000</v>
      </c>
      <c r="G84" s="126"/>
      <c r="H84" s="129"/>
      <c r="I84" s="129"/>
      <c r="J84" s="129"/>
    </row>
    <row r="85" spans="1:10" ht="51">
      <c r="A85" s="121"/>
      <c r="B85" s="122" t="s">
        <v>300</v>
      </c>
      <c r="C85" s="126">
        <v>801</v>
      </c>
      <c r="D85" s="126">
        <v>8</v>
      </c>
      <c r="E85" s="126">
        <v>1</v>
      </c>
      <c r="F85" s="126">
        <v>130000</v>
      </c>
      <c r="G85" s="126">
        <v>0</v>
      </c>
      <c r="H85" s="129"/>
      <c r="I85" s="129"/>
      <c r="J85" s="129"/>
    </row>
    <row r="86" spans="1:10" ht="63.75">
      <c r="A86" s="121"/>
      <c r="B86" s="122" t="s">
        <v>301</v>
      </c>
      <c r="C86" s="126">
        <v>801</v>
      </c>
      <c r="D86" s="126">
        <v>8</v>
      </c>
      <c r="E86" s="126">
        <v>1</v>
      </c>
      <c r="F86" s="126">
        <v>132000</v>
      </c>
      <c r="G86" s="126">
        <v>0</v>
      </c>
      <c r="H86" s="129"/>
      <c r="I86" s="129"/>
      <c r="J86" s="129"/>
    </row>
    <row r="87" spans="1:10" ht="38.25">
      <c r="A87" s="121"/>
      <c r="B87" s="122" t="s">
        <v>277</v>
      </c>
      <c r="C87" s="126">
        <v>801</v>
      </c>
      <c r="D87" s="126">
        <v>8</v>
      </c>
      <c r="E87" s="126">
        <v>1</v>
      </c>
      <c r="F87" s="126">
        <v>132000</v>
      </c>
      <c r="G87" s="126">
        <v>244</v>
      </c>
      <c r="H87" s="129"/>
      <c r="I87" s="129"/>
      <c r="J87" s="129"/>
    </row>
    <row r="88" spans="1:10" ht="25.5">
      <c r="A88" s="121"/>
      <c r="B88" s="122" t="s">
        <v>302</v>
      </c>
      <c r="C88" s="126">
        <v>801</v>
      </c>
      <c r="D88" s="126">
        <v>8</v>
      </c>
      <c r="E88" s="126">
        <v>1</v>
      </c>
      <c r="F88" s="126">
        <v>4400000</v>
      </c>
      <c r="G88" s="126">
        <v>0</v>
      </c>
      <c r="H88" s="129"/>
      <c r="I88" s="129"/>
      <c r="J88" s="129"/>
    </row>
    <row r="89" spans="1:10" ht="25.5">
      <c r="A89" s="121"/>
      <c r="B89" s="122" t="s">
        <v>299</v>
      </c>
      <c r="C89" s="126">
        <v>801</v>
      </c>
      <c r="D89" s="126">
        <v>8</v>
      </c>
      <c r="E89" s="126">
        <v>1</v>
      </c>
      <c r="F89" s="126">
        <v>4409900</v>
      </c>
      <c r="G89" s="126">
        <v>0</v>
      </c>
      <c r="H89" s="129"/>
      <c r="I89" s="129"/>
      <c r="J89" s="129"/>
    </row>
    <row r="90" spans="1:10" ht="38.25">
      <c r="A90" s="121"/>
      <c r="B90" s="122" t="s">
        <v>212</v>
      </c>
      <c r="C90" s="126">
        <v>801</v>
      </c>
      <c r="D90" s="126">
        <v>8</v>
      </c>
      <c r="E90" s="126">
        <v>1</v>
      </c>
      <c r="F90" s="126">
        <v>4409900</v>
      </c>
      <c r="G90" s="126">
        <v>121</v>
      </c>
      <c r="H90" s="129"/>
      <c r="I90" s="129"/>
      <c r="J90" s="129"/>
    </row>
    <row r="91" spans="1:10" ht="38.25">
      <c r="A91" s="121"/>
      <c r="B91" s="122" t="s">
        <v>277</v>
      </c>
      <c r="C91" s="126">
        <v>801</v>
      </c>
      <c r="D91" s="126">
        <v>8</v>
      </c>
      <c r="E91" s="126">
        <v>1</v>
      </c>
      <c r="F91" s="126">
        <v>4409900</v>
      </c>
      <c r="G91" s="126">
        <v>244</v>
      </c>
      <c r="H91" s="129"/>
      <c r="I91" s="129"/>
      <c r="J91" s="129"/>
    </row>
    <row r="92" spans="1:10" ht="12.75">
      <c r="A92" s="121"/>
      <c r="B92" s="122" t="s">
        <v>195</v>
      </c>
      <c r="C92" s="126">
        <v>801</v>
      </c>
      <c r="D92" s="126">
        <v>8</v>
      </c>
      <c r="E92" s="126">
        <v>1</v>
      </c>
      <c r="F92" s="126">
        <v>4409900</v>
      </c>
      <c r="G92" s="126">
        <v>540</v>
      </c>
      <c r="H92" s="129"/>
      <c r="I92" s="129"/>
      <c r="J92" s="129"/>
    </row>
    <row r="93" spans="1:10" ht="25.5">
      <c r="A93" s="121"/>
      <c r="B93" s="122" t="s">
        <v>278</v>
      </c>
      <c r="C93" s="126">
        <v>801</v>
      </c>
      <c r="D93" s="126">
        <v>8</v>
      </c>
      <c r="E93" s="126">
        <v>1</v>
      </c>
      <c r="F93" s="126">
        <v>4409900</v>
      </c>
      <c r="G93" s="126">
        <v>851</v>
      </c>
      <c r="H93" s="129"/>
      <c r="I93" s="129"/>
      <c r="J93" s="129"/>
    </row>
    <row r="94" spans="1:10" ht="12.75">
      <c r="A94" s="121"/>
      <c r="B94" s="122" t="s">
        <v>279</v>
      </c>
      <c r="C94" s="126">
        <v>801</v>
      </c>
      <c r="D94" s="126">
        <v>8</v>
      </c>
      <c r="E94" s="126">
        <v>1</v>
      </c>
      <c r="F94" s="126">
        <v>4409900</v>
      </c>
      <c r="G94" s="126">
        <v>852</v>
      </c>
      <c r="H94" s="129"/>
      <c r="I94" s="129"/>
      <c r="J94" s="129"/>
    </row>
    <row r="95" spans="1:10" ht="12.75">
      <c r="A95" s="121"/>
      <c r="B95" s="122" t="s">
        <v>303</v>
      </c>
      <c r="C95" s="126">
        <v>801</v>
      </c>
      <c r="D95" s="126">
        <v>8</v>
      </c>
      <c r="E95" s="126">
        <v>1</v>
      </c>
      <c r="F95" s="126">
        <v>4420000</v>
      </c>
      <c r="G95" s="126">
        <v>0</v>
      </c>
      <c r="H95" s="129"/>
      <c r="I95" s="129"/>
      <c r="J95" s="129"/>
    </row>
    <row r="96" spans="1:10" ht="25.5">
      <c r="A96" s="121"/>
      <c r="B96" s="122" t="s">
        <v>47</v>
      </c>
      <c r="C96" s="126">
        <v>801</v>
      </c>
      <c r="D96" s="126">
        <v>8</v>
      </c>
      <c r="E96" s="126">
        <v>1</v>
      </c>
      <c r="F96" s="126">
        <v>4429900</v>
      </c>
      <c r="G96" s="126">
        <v>0</v>
      </c>
      <c r="H96" s="129"/>
      <c r="I96" s="129"/>
      <c r="J96" s="129"/>
    </row>
    <row r="97" spans="1:10" ht="38.25">
      <c r="A97" s="121"/>
      <c r="B97" s="122" t="s">
        <v>277</v>
      </c>
      <c r="C97" s="126">
        <v>801</v>
      </c>
      <c r="D97" s="126">
        <v>8</v>
      </c>
      <c r="E97" s="126">
        <v>1</v>
      </c>
      <c r="F97" s="126">
        <v>4429900</v>
      </c>
      <c r="G97" s="126">
        <v>244</v>
      </c>
      <c r="H97" s="129"/>
      <c r="I97" s="129"/>
      <c r="J97" s="129"/>
    </row>
    <row r="98" spans="1:10" ht="25.5">
      <c r="A98" s="121"/>
      <c r="B98" s="122" t="s">
        <v>278</v>
      </c>
      <c r="C98" s="126">
        <v>801</v>
      </c>
      <c r="D98" s="126">
        <v>8</v>
      </c>
      <c r="E98" s="126">
        <v>1</v>
      </c>
      <c r="F98" s="126">
        <v>4429900</v>
      </c>
      <c r="G98" s="126">
        <v>851</v>
      </c>
      <c r="H98" s="129"/>
      <c r="I98" s="129"/>
      <c r="J98" s="129"/>
    </row>
    <row r="99" spans="1:10" ht="12.75">
      <c r="A99" s="121"/>
      <c r="B99" s="122" t="s">
        <v>279</v>
      </c>
      <c r="C99" s="126">
        <v>801</v>
      </c>
      <c r="D99" s="126">
        <v>8</v>
      </c>
      <c r="E99" s="126">
        <v>1</v>
      </c>
      <c r="F99" s="126">
        <v>4429900</v>
      </c>
      <c r="G99" s="126">
        <v>852</v>
      </c>
      <c r="H99" s="129"/>
      <c r="I99" s="129"/>
      <c r="J99" s="129"/>
    </row>
    <row r="100" spans="1:10" ht="12.75">
      <c r="A100" s="121"/>
      <c r="B100" s="122" t="s">
        <v>304</v>
      </c>
      <c r="C100" s="126">
        <v>801</v>
      </c>
      <c r="D100" s="126">
        <v>11</v>
      </c>
      <c r="E100" s="126">
        <v>0</v>
      </c>
      <c r="F100" s="126">
        <v>0</v>
      </c>
      <c r="G100" s="126">
        <v>0</v>
      </c>
      <c r="H100" s="129"/>
      <c r="I100" s="129"/>
      <c r="J100" s="129"/>
    </row>
    <row r="101" spans="1:10" ht="25.5">
      <c r="A101" s="121"/>
      <c r="B101" s="122" t="s">
        <v>202</v>
      </c>
      <c r="C101" s="126">
        <v>801</v>
      </c>
      <c r="D101" s="126">
        <v>11</v>
      </c>
      <c r="E101" s="126">
        <v>5</v>
      </c>
      <c r="F101" s="126">
        <v>0</v>
      </c>
      <c r="G101" s="126">
        <v>0</v>
      </c>
      <c r="H101" s="129"/>
      <c r="I101" s="129"/>
      <c r="J101" s="129"/>
    </row>
    <row r="102" spans="1:10" ht="38.25">
      <c r="A102" s="121"/>
      <c r="B102" s="122" t="s">
        <v>274</v>
      </c>
      <c r="C102" s="126">
        <v>801</v>
      </c>
      <c r="D102" s="126">
        <v>11</v>
      </c>
      <c r="E102" s="126">
        <v>5</v>
      </c>
      <c r="F102" s="126">
        <v>100000</v>
      </c>
      <c r="G102" s="126"/>
      <c r="H102" s="129"/>
      <c r="I102" s="129"/>
      <c r="J102" s="129"/>
    </row>
    <row r="103" spans="1:10" ht="51">
      <c r="A103" s="121"/>
      <c r="B103" s="122" t="s">
        <v>300</v>
      </c>
      <c r="C103" s="126">
        <v>801</v>
      </c>
      <c r="D103" s="126">
        <v>11</v>
      </c>
      <c r="E103" s="126">
        <v>5</v>
      </c>
      <c r="F103" s="126">
        <v>130000</v>
      </c>
      <c r="G103" s="126"/>
      <c r="H103" s="129"/>
      <c r="I103" s="129"/>
      <c r="J103" s="129"/>
    </row>
    <row r="104" spans="1:10" ht="51">
      <c r="A104" s="121"/>
      <c r="B104" s="122" t="s">
        <v>306</v>
      </c>
      <c r="C104" s="126">
        <v>801</v>
      </c>
      <c r="D104" s="126">
        <v>11</v>
      </c>
      <c r="E104" s="126">
        <v>5</v>
      </c>
      <c r="F104" s="126">
        <v>133000</v>
      </c>
      <c r="G104" s="126">
        <v>0</v>
      </c>
      <c r="H104" s="129"/>
      <c r="I104" s="129"/>
      <c r="J104" s="129"/>
    </row>
    <row r="105" spans="1:10" ht="38.25">
      <c r="A105" s="121"/>
      <c r="B105" s="122" t="s">
        <v>212</v>
      </c>
      <c r="C105" s="126">
        <v>801</v>
      </c>
      <c r="D105" s="126">
        <v>11</v>
      </c>
      <c r="E105" s="126">
        <v>5</v>
      </c>
      <c r="F105" s="126">
        <v>133000</v>
      </c>
      <c r="G105" s="126">
        <v>121</v>
      </c>
      <c r="H105" s="129"/>
      <c r="I105" s="129"/>
      <c r="J105" s="129"/>
    </row>
    <row r="106" spans="1:10" ht="38.25">
      <c r="A106" s="121"/>
      <c r="B106" s="122" t="s">
        <v>277</v>
      </c>
      <c r="C106" s="126">
        <v>801</v>
      </c>
      <c r="D106" s="126">
        <v>11</v>
      </c>
      <c r="E106" s="126">
        <v>5</v>
      </c>
      <c r="F106" s="126">
        <v>133000</v>
      </c>
      <c r="G106" s="126">
        <v>244</v>
      </c>
      <c r="H106" s="129"/>
      <c r="I106" s="129"/>
      <c r="J106" s="129"/>
    </row>
    <row r="107" spans="1:10" ht="63.75">
      <c r="A107" s="121"/>
      <c r="B107" s="122" t="s">
        <v>244</v>
      </c>
      <c r="C107" s="126">
        <v>801</v>
      </c>
      <c r="D107" s="126">
        <v>11</v>
      </c>
      <c r="E107" s="126">
        <v>5</v>
      </c>
      <c r="F107" s="126">
        <v>4520000</v>
      </c>
      <c r="G107" s="126">
        <v>0</v>
      </c>
      <c r="H107" s="129"/>
      <c r="I107" s="129"/>
      <c r="J107" s="129"/>
    </row>
    <row r="108" spans="1:10" ht="25.5">
      <c r="A108" s="121"/>
      <c r="B108" s="122" t="s">
        <v>299</v>
      </c>
      <c r="C108" s="126">
        <v>801</v>
      </c>
      <c r="D108" s="126">
        <v>11</v>
      </c>
      <c r="E108" s="126">
        <v>5</v>
      </c>
      <c r="F108" s="126">
        <v>4529900</v>
      </c>
      <c r="G108" s="126">
        <v>0</v>
      </c>
      <c r="H108" s="129"/>
      <c r="I108" s="129"/>
      <c r="J108" s="129"/>
    </row>
    <row r="109" spans="1:10" ht="38.25">
      <c r="A109" s="121"/>
      <c r="B109" s="122" t="s">
        <v>212</v>
      </c>
      <c r="C109" s="126">
        <v>801</v>
      </c>
      <c r="D109" s="126">
        <v>11</v>
      </c>
      <c r="E109" s="126">
        <v>5</v>
      </c>
      <c r="F109" s="126">
        <v>4529900</v>
      </c>
      <c r="G109" s="126">
        <v>121</v>
      </c>
      <c r="H109" s="129"/>
      <c r="I109" s="129"/>
      <c r="J109" s="129"/>
    </row>
    <row r="110" spans="1:10" ht="38.25">
      <c r="A110" s="121"/>
      <c r="B110" s="122" t="s">
        <v>277</v>
      </c>
      <c r="C110" s="126">
        <v>801</v>
      </c>
      <c r="D110" s="126">
        <v>11</v>
      </c>
      <c r="E110" s="126">
        <v>5</v>
      </c>
      <c r="F110" s="126">
        <v>4529900</v>
      </c>
      <c r="G110" s="126">
        <v>244</v>
      </c>
      <c r="H110" s="129"/>
      <c r="I110" s="129"/>
      <c r="J110" s="129"/>
    </row>
    <row r="111" spans="1:10" ht="12.75">
      <c r="A111" s="121"/>
      <c r="B111" s="122" t="s">
        <v>307</v>
      </c>
      <c r="C111" s="126">
        <v>999</v>
      </c>
      <c r="D111" s="126">
        <v>99</v>
      </c>
      <c r="E111" s="126">
        <v>99</v>
      </c>
      <c r="F111" s="126">
        <v>9990000</v>
      </c>
      <c r="G111" s="126">
        <v>999</v>
      </c>
      <c r="H111" s="129"/>
      <c r="I111" s="129"/>
      <c r="J111" s="129"/>
    </row>
    <row r="112" spans="1:10" ht="12.75">
      <c r="A112" s="121"/>
      <c r="B112" s="122" t="s">
        <v>28</v>
      </c>
      <c r="C112" s="126"/>
      <c r="D112" s="126"/>
      <c r="E112" s="126"/>
      <c r="F112" s="126"/>
      <c r="G112" s="126"/>
      <c r="H112" s="129"/>
      <c r="I112" s="129"/>
      <c r="J112" s="129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281" t="s">
        <v>334</v>
      </c>
      <c r="I1" s="281"/>
      <c r="J1" s="281"/>
      <c r="K1" s="34"/>
    </row>
    <row r="2" spans="1:10" s="1" customFormat="1" ht="64.5" customHeight="1">
      <c r="A2" s="288" t="s">
        <v>333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s="1" customFormat="1" ht="15.75">
      <c r="A3" s="90"/>
      <c r="B3" s="90"/>
      <c r="C3" s="90"/>
      <c r="D3" s="90"/>
      <c r="E3" s="90"/>
      <c r="F3" s="90"/>
      <c r="G3" s="75"/>
      <c r="H3" s="90"/>
      <c r="I3" s="90"/>
      <c r="J3" s="75" t="s">
        <v>7</v>
      </c>
    </row>
    <row r="4" spans="1:10" s="9" customFormat="1" ht="15.75">
      <c r="A4" s="289" t="s">
        <v>12</v>
      </c>
      <c r="B4" s="289" t="s">
        <v>13</v>
      </c>
      <c r="C4" s="289" t="s">
        <v>8</v>
      </c>
      <c r="D4" s="289" t="s">
        <v>9</v>
      </c>
      <c r="E4" s="289" t="s">
        <v>10</v>
      </c>
      <c r="F4" s="289" t="s">
        <v>11</v>
      </c>
      <c r="G4" s="300" t="s">
        <v>203</v>
      </c>
      <c r="H4" s="300"/>
      <c r="I4" s="300"/>
      <c r="J4" s="67" t="s">
        <v>253</v>
      </c>
    </row>
    <row r="5" spans="1:10" s="9" customFormat="1" ht="38.25">
      <c r="A5" s="290"/>
      <c r="B5" s="290"/>
      <c r="C5" s="290"/>
      <c r="D5" s="290"/>
      <c r="E5" s="290"/>
      <c r="F5" s="290"/>
      <c r="G5" s="67" t="s">
        <v>93</v>
      </c>
      <c r="H5" s="67" t="s">
        <v>55</v>
      </c>
      <c r="I5" s="67" t="s">
        <v>94</v>
      </c>
      <c r="J5" s="21" t="s">
        <v>0</v>
      </c>
    </row>
    <row r="6" spans="1:10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76">
        <v>8</v>
      </c>
      <c r="H6" s="67">
        <v>7</v>
      </c>
      <c r="I6" s="67"/>
      <c r="J6" s="76">
        <v>8</v>
      </c>
    </row>
    <row r="7" spans="1:10" s="9" customFormat="1" ht="17.25" customHeight="1">
      <c r="A7" s="86" t="s">
        <v>332</v>
      </c>
      <c r="B7" s="69" t="s">
        <v>80</v>
      </c>
      <c r="C7" s="69" t="s">
        <v>16</v>
      </c>
      <c r="D7" s="69" t="s">
        <v>16</v>
      </c>
      <c r="E7" s="69" t="s">
        <v>42</v>
      </c>
      <c r="F7" s="69" t="s">
        <v>43</v>
      </c>
      <c r="G7" s="61">
        <f>G8</f>
        <v>2018.8</v>
      </c>
      <c r="H7" s="61">
        <f>I7-G7</f>
        <v>-437.71000000000004</v>
      </c>
      <c r="I7" s="61">
        <f>I8</f>
        <v>1581.09</v>
      </c>
      <c r="J7" s="61">
        <f>J8</f>
        <v>1584.03</v>
      </c>
    </row>
    <row r="8" spans="1:10" ht="15" customHeight="1">
      <c r="A8" s="86" t="s">
        <v>208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G13+G17+G26+G39+G43</f>
        <v>2018.8</v>
      </c>
      <c r="H8" s="25">
        <f aca="true" t="shared" si="0" ref="H8:H55">I8-G8</f>
        <v>-437.71000000000004</v>
      </c>
      <c r="I8" s="61">
        <f>I13+I17+I26+I39+I43</f>
        <v>1581.09</v>
      </c>
      <c r="J8" s="61">
        <f>J13+J17+J26+J39+J43</f>
        <v>1584.03</v>
      </c>
    </row>
    <row r="9" spans="1:10" ht="26.25" customHeight="1" hidden="1">
      <c r="A9" s="68" t="s">
        <v>199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0</v>
      </c>
      <c r="H9" s="25">
        <f t="shared" si="0"/>
        <v>0</v>
      </c>
      <c r="I9" s="61">
        <f aca="true" t="shared" si="1" ref="I9:J11">I10</f>
        <v>0</v>
      </c>
      <c r="J9" s="61">
        <f t="shared" si="1"/>
        <v>0</v>
      </c>
    </row>
    <row r="10" spans="1:10" ht="25.5" customHeight="1" hidden="1">
      <c r="A10" s="74" t="s">
        <v>210</v>
      </c>
      <c r="B10" s="45" t="s">
        <v>80</v>
      </c>
      <c r="C10" s="71" t="s">
        <v>15</v>
      </c>
      <c r="D10" s="71" t="s">
        <v>17</v>
      </c>
      <c r="E10" s="71" t="s">
        <v>209</v>
      </c>
      <c r="F10" s="71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4" t="s">
        <v>211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4" t="s">
        <v>212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9" t="s">
        <v>271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42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6" t="s">
        <v>272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42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273</v>
      </c>
      <c r="B15" s="135" t="s">
        <v>80</v>
      </c>
      <c r="C15" s="135" t="s">
        <v>15</v>
      </c>
      <c r="D15" s="135" t="s">
        <v>17</v>
      </c>
      <c r="E15" s="142" t="s">
        <v>310</v>
      </c>
      <c r="F15" s="142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7" t="s">
        <v>212</v>
      </c>
      <c r="B16" s="135" t="s">
        <v>80</v>
      </c>
      <c r="C16" s="135" t="s">
        <v>15</v>
      </c>
      <c r="D16" s="135" t="s">
        <v>17</v>
      </c>
      <c r="E16" s="142" t="s">
        <v>310</v>
      </c>
      <c r="F16" s="142" t="s">
        <v>132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3" t="s">
        <v>314</v>
      </c>
      <c r="B17" s="144" t="s">
        <v>80</v>
      </c>
      <c r="C17" s="144" t="s">
        <v>15</v>
      </c>
      <c r="D17" s="144" t="s">
        <v>19</v>
      </c>
      <c r="E17" s="145" t="s">
        <v>308</v>
      </c>
      <c r="F17" s="145" t="s">
        <v>43</v>
      </c>
      <c r="G17" s="61">
        <f>G20+G21+G22+G23+G24</f>
        <v>0</v>
      </c>
      <c r="H17" s="61">
        <f t="shared" si="0"/>
        <v>1177.75</v>
      </c>
      <c r="I17" s="61">
        <f>I19</f>
        <v>1177.75</v>
      </c>
      <c r="J17" s="61">
        <f>J19</f>
        <v>1179.22</v>
      </c>
    </row>
    <row r="18" spans="1:10" ht="24.75" customHeight="1" hidden="1">
      <c r="A18" s="139" t="s">
        <v>329</v>
      </c>
      <c r="B18" s="135" t="s">
        <v>80</v>
      </c>
      <c r="C18" s="135" t="s">
        <v>15</v>
      </c>
      <c r="D18" s="135" t="s">
        <v>19</v>
      </c>
      <c r="E18" s="142" t="s">
        <v>309</v>
      </c>
      <c r="F18" s="142" t="s">
        <v>43</v>
      </c>
      <c r="G18" s="25"/>
      <c r="H18" s="61">
        <f t="shared" si="0"/>
        <v>0</v>
      </c>
      <c r="I18" s="25"/>
      <c r="J18" s="25"/>
    </row>
    <row r="19" spans="1:10" ht="24.75" customHeight="1">
      <c r="A19" s="139" t="s">
        <v>329</v>
      </c>
      <c r="B19" s="135" t="s">
        <v>80</v>
      </c>
      <c r="C19" s="135" t="s">
        <v>15</v>
      </c>
      <c r="D19" s="135" t="s">
        <v>19</v>
      </c>
      <c r="E19" s="142" t="s">
        <v>309</v>
      </c>
      <c r="F19" s="142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40" t="s">
        <v>212</v>
      </c>
      <c r="B20" s="135" t="s">
        <v>80</v>
      </c>
      <c r="C20" s="135" t="s">
        <v>15</v>
      </c>
      <c r="D20" s="135" t="s">
        <v>19</v>
      </c>
      <c r="E20" s="142" t="s">
        <v>309</v>
      </c>
      <c r="F20" s="142" t="s">
        <v>132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4" t="s">
        <v>276</v>
      </c>
      <c r="B21" s="135" t="s">
        <v>80</v>
      </c>
      <c r="C21" s="135" t="s">
        <v>15</v>
      </c>
      <c r="D21" s="135" t="s">
        <v>19</v>
      </c>
      <c r="E21" s="142" t="s">
        <v>309</v>
      </c>
      <c r="F21" s="142" t="s">
        <v>142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4" t="s">
        <v>277</v>
      </c>
      <c r="B22" s="135" t="s">
        <v>80</v>
      </c>
      <c r="C22" s="135" t="s">
        <v>15</v>
      </c>
      <c r="D22" s="135" t="s">
        <v>19</v>
      </c>
      <c r="E22" s="142" t="s">
        <v>309</v>
      </c>
      <c r="F22" s="142" t="s">
        <v>133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4" t="s">
        <v>278</v>
      </c>
      <c r="B23" s="135" t="s">
        <v>80</v>
      </c>
      <c r="C23" s="135" t="s">
        <v>15</v>
      </c>
      <c r="D23" s="135" t="s">
        <v>19</v>
      </c>
      <c r="E23" s="142" t="s">
        <v>313</v>
      </c>
      <c r="F23" s="142" t="s">
        <v>141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4" t="s">
        <v>279</v>
      </c>
      <c r="B24" s="135" t="s">
        <v>80</v>
      </c>
      <c r="C24" s="135" t="s">
        <v>15</v>
      </c>
      <c r="D24" s="135" t="s">
        <v>19</v>
      </c>
      <c r="E24" s="142" t="s">
        <v>313</v>
      </c>
      <c r="F24" s="142" t="s">
        <v>140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4"/>
      <c r="B25" s="45"/>
      <c r="C25" s="71"/>
      <c r="D25" s="71"/>
      <c r="E25" s="71"/>
      <c r="F25" s="71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8" t="s">
        <v>217</v>
      </c>
      <c r="B26" s="69" t="s">
        <v>80</v>
      </c>
      <c r="C26" s="95" t="s">
        <v>15</v>
      </c>
      <c r="D26" s="95" t="s">
        <v>19</v>
      </c>
      <c r="E26" s="95" t="s">
        <v>42</v>
      </c>
      <c r="F26" s="95" t="s">
        <v>43</v>
      </c>
      <c r="G26" s="61">
        <f>G27+G30</f>
        <v>2003.8</v>
      </c>
      <c r="H26" s="61">
        <f t="shared" si="0"/>
        <v>-2003.8</v>
      </c>
      <c r="I26" s="61">
        <f>I27+I30</f>
        <v>0</v>
      </c>
      <c r="J26" s="61">
        <f>J27+J30</f>
        <v>0</v>
      </c>
    </row>
    <row r="27" spans="1:10" ht="51">
      <c r="A27" s="74" t="s">
        <v>216</v>
      </c>
      <c r="B27" s="45" t="s">
        <v>80</v>
      </c>
      <c r="C27" s="71" t="s">
        <v>15</v>
      </c>
      <c r="D27" s="71" t="s">
        <v>19</v>
      </c>
      <c r="E27" s="71" t="s">
        <v>209</v>
      </c>
      <c r="F27" s="71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4" t="s">
        <v>215</v>
      </c>
      <c r="B28" s="45" t="s">
        <v>80</v>
      </c>
      <c r="C28" s="71" t="s">
        <v>15</v>
      </c>
      <c r="D28" s="71" t="s">
        <v>19</v>
      </c>
      <c r="E28" s="71" t="s">
        <v>60</v>
      </c>
      <c r="F28" s="71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4" t="s">
        <v>212</v>
      </c>
      <c r="B29" s="45" t="s">
        <v>80</v>
      </c>
      <c r="C29" s="71" t="s">
        <v>15</v>
      </c>
      <c r="D29" s="71" t="s">
        <v>19</v>
      </c>
      <c r="E29" s="71" t="s">
        <v>60</v>
      </c>
      <c r="F29" s="71" t="s">
        <v>132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4" t="s">
        <v>41</v>
      </c>
      <c r="B30" s="69" t="s">
        <v>80</v>
      </c>
      <c r="C30" s="95" t="s">
        <v>15</v>
      </c>
      <c r="D30" s="95" t="s">
        <v>19</v>
      </c>
      <c r="E30" s="95" t="s">
        <v>58</v>
      </c>
      <c r="F30" s="95" t="s">
        <v>43</v>
      </c>
      <c r="G30" s="61">
        <f>G32+G33+G34+G35+G38</f>
        <v>1276.8</v>
      </c>
      <c r="H30" s="61">
        <f t="shared" si="0"/>
        <v>-1276.8</v>
      </c>
      <c r="I30" s="61">
        <f>I32+I33+I34+I35+I38</f>
        <v>0</v>
      </c>
      <c r="J30" s="61">
        <f>J32+J33+J34+J35+J38</f>
        <v>0</v>
      </c>
    </row>
    <row r="31" spans="1:10" ht="28.5" customHeight="1" hidden="1">
      <c r="A31" s="74" t="s">
        <v>112</v>
      </c>
      <c r="B31" s="45" t="s">
        <v>80</v>
      </c>
      <c r="C31" s="71" t="s">
        <v>15</v>
      </c>
      <c r="D31" s="71" t="s">
        <v>19</v>
      </c>
      <c r="E31" s="71" t="s">
        <v>58</v>
      </c>
      <c r="F31" s="71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4" t="s">
        <v>212</v>
      </c>
      <c r="B32" s="45" t="s">
        <v>80</v>
      </c>
      <c r="C32" s="71" t="s">
        <v>15</v>
      </c>
      <c r="D32" s="71" t="s">
        <v>19</v>
      </c>
      <c r="E32" s="71" t="s">
        <v>58</v>
      </c>
      <c r="F32" s="71" t="s">
        <v>132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4" t="s">
        <v>144</v>
      </c>
      <c r="B33" s="45" t="s">
        <v>80</v>
      </c>
      <c r="C33" s="71" t="s">
        <v>15</v>
      </c>
      <c r="D33" s="71" t="s">
        <v>19</v>
      </c>
      <c r="E33" s="71" t="s">
        <v>58</v>
      </c>
      <c r="F33" s="71" t="s">
        <v>142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4" t="s">
        <v>213</v>
      </c>
      <c r="B34" s="45" t="s">
        <v>80</v>
      </c>
      <c r="C34" s="71" t="s">
        <v>15</v>
      </c>
      <c r="D34" s="71" t="s">
        <v>19</v>
      </c>
      <c r="E34" s="71" t="s">
        <v>58</v>
      </c>
      <c r="F34" s="71" t="s">
        <v>133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4" t="s">
        <v>145</v>
      </c>
      <c r="B35" s="45" t="s">
        <v>80</v>
      </c>
      <c r="C35" s="71" t="s">
        <v>15</v>
      </c>
      <c r="D35" s="71" t="s">
        <v>19</v>
      </c>
      <c r="E35" s="71" t="s">
        <v>58</v>
      </c>
      <c r="F35" s="71" t="s">
        <v>141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4" t="s">
        <v>214</v>
      </c>
      <c r="B36" s="45" t="s">
        <v>80</v>
      </c>
      <c r="C36" s="71" t="s">
        <v>15</v>
      </c>
      <c r="D36" s="71" t="s">
        <v>19</v>
      </c>
      <c r="E36" s="71" t="s">
        <v>58</v>
      </c>
      <c r="F36" s="71" t="s">
        <v>140</v>
      </c>
      <c r="G36" s="61">
        <f>G37</f>
        <v>360.89</v>
      </c>
      <c r="H36" s="25">
        <f t="shared" si="0"/>
        <v>50.920000000000016</v>
      </c>
      <c r="I36" s="96">
        <f>I37</f>
        <v>411.81</v>
      </c>
      <c r="J36" s="96">
        <f>J37</f>
        <v>436.51</v>
      </c>
    </row>
    <row r="37" spans="1:10" ht="12.75" hidden="1">
      <c r="A37" s="74" t="s">
        <v>134</v>
      </c>
      <c r="B37" s="45" t="s">
        <v>80</v>
      </c>
      <c r="C37" s="71" t="s">
        <v>15</v>
      </c>
      <c r="D37" s="71" t="s">
        <v>17</v>
      </c>
      <c r="E37" s="71" t="s">
        <v>60</v>
      </c>
      <c r="F37" s="71" t="s">
        <v>132</v>
      </c>
      <c r="G37" s="25">
        <v>360.89</v>
      </c>
      <c r="H37" s="25">
        <f t="shared" si="0"/>
        <v>50.920000000000016</v>
      </c>
      <c r="I37" s="72">
        <v>411.81</v>
      </c>
      <c r="J37" s="25">
        <v>436.51</v>
      </c>
    </row>
    <row r="38" spans="1:10" ht="25.5">
      <c r="A38" s="74" t="s">
        <v>214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140</v>
      </c>
      <c r="G38" s="25">
        <v>14.64</v>
      </c>
      <c r="H38" s="25">
        <f t="shared" si="0"/>
        <v>-14.64</v>
      </c>
      <c r="I38" s="72">
        <v>0</v>
      </c>
      <c r="J38" s="25">
        <v>0</v>
      </c>
    </row>
    <row r="39" spans="1:10" ht="12.75">
      <c r="A39" s="14" t="s">
        <v>271</v>
      </c>
      <c r="B39" s="144" t="s">
        <v>80</v>
      </c>
      <c r="C39" s="98" t="s">
        <v>15</v>
      </c>
      <c r="D39" s="98" t="s">
        <v>16</v>
      </c>
      <c r="E39" s="98" t="s">
        <v>42</v>
      </c>
      <c r="F39" s="95" t="s">
        <v>43</v>
      </c>
      <c r="G39" s="25">
        <f>G40</f>
        <v>0</v>
      </c>
      <c r="H39" s="25">
        <f t="shared" si="0"/>
        <v>15</v>
      </c>
      <c r="I39" s="72">
        <f aca="true" t="shared" si="3" ref="I39:J41">I40</f>
        <v>15</v>
      </c>
      <c r="J39" s="72">
        <f t="shared" si="3"/>
        <v>15</v>
      </c>
    </row>
    <row r="40" spans="1:10" ht="25.5">
      <c r="A40" s="146" t="s">
        <v>272</v>
      </c>
      <c r="B40" s="135" t="s">
        <v>80</v>
      </c>
      <c r="C40" s="141" t="s">
        <v>15</v>
      </c>
      <c r="D40" s="141" t="s">
        <v>126</v>
      </c>
      <c r="E40" s="141" t="s">
        <v>281</v>
      </c>
      <c r="F40" s="71" t="s">
        <v>43</v>
      </c>
      <c r="G40" s="25">
        <f>G41</f>
        <v>0</v>
      </c>
      <c r="H40" s="25">
        <f t="shared" si="0"/>
        <v>15</v>
      </c>
      <c r="I40" s="72">
        <f t="shared" si="3"/>
        <v>15</v>
      </c>
      <c r="J40" s="72">
        <f t="shared" si="3"/>
        <v>15</v>
      </c>
    </row>
    <row r="41" spans="1:10" ht="25.5">
      <c r="A41" s="147" t="s">
        <v>45</v>
      </c>
      <c r="B41" s="135" t="s">
        <v>80</v>
      </c>
      <c r="C41" s="141" t="s">
        <v>15</v>
      </c>
      <c r="D41" s="141" t="s">
        <v>126</v>
      </c>
      <c r="E41" s="141" t="s">
        <v>281</v>
      </c>
      <c r="F41" s="71" t="s">
        <v>43</v>
      </c>
      <c r="G41" s="25">
        <f>G42</f>
        <v>0</v>
      </c>
      <c r="H41" s="25">
        <f t="shared" si="0"/>
        <v>15</v>
      </c>
      <c r="I41" s="72">
        <f t="shared" si="3"/>
        <v>15</v>
      </c>
      <c r="J41" s="72">
        <f t="shared" si="3"/>
        <v>15</v>
      </c>
    </row>
    <row r="42" spans="1:10" ht="12.75">
      <c r="A42" s="74" t="s">
        <v>218</v>
      </c>
      <c r="B42" s="135" t="s">
        <v>80</v>
      </c>
      <c r="C42" s="141" t="s">
        <v>15</v>
      </c>
      <c r="D42" s="141" t="s">
        <v>126</v>
      </c>
      <c r="E42" s="141" t="s">
        <v>281</v>
      </c>
      <c r="F42" s="71" t="s">
        <v>143</v>
      </c>
      <c r="G42" s="25">
        <v>0</v>
      </c>
      <c r="H42" s="25">
        <f t="shared" si="0"/>
        <v>15</v>
      </c>
      <c r="I42" s="72">
        <v>15</v>
      </c>
      <c r="J42" s="72">
        <v>15</v>
      </c>
    </row>
    <row r="43" spans="1:10" ht="12.75">
      <c r="A43" s="84" t="s">
        <v>220</v>
      </c>
      <c r="B43" s="69" t="s">
        <v>80</v>
      </c>
      <c r="C43" s="95" t="s">
        <v>15</v>
      </c>
      <c r="D43" s="95" t="s">
        <v>126</v>
      </c>
      <c r="E43" s="95" t="s">
        <v>42</v>
      </c>
      <c r="F43" s="95" t="s">
        <v>43</v>
      </c>
      <c r="G43" s="61">
        <f>G44</f>
        <v>15</v>
      </c>
      <c r="H43" s="61">
        <f t="shared" si="0"/>
        <v>-15</v>
      </c>
      <c r="I43" s="96">
        <f aca="true" t="shared" si="4" ref="I43:J45">I44</f>
        <v>0</v>
      </c>
      <c r="J43" s="96">
        <f t="shared" si="4"/>
        <v>0</v>
      </c>
    </row>
    <row r="44" spans="1:10" ht="12.75">
      <c r="A44" s="74" t="s">
        <v>103</v>
      </c>
      <c r="B44" s="45" t="s">
        <v>80</v>
      </c>
      <c r="C44" s="71" t="s">
        <v>15</v>
      </c>
      <c r="D44" s="71" t="s">
        <v>126</v>
      </c>
      <c r="E44" s="71" t="s">
        <v>219</v>
      </c>
      <c r="F44" s="71" t="s">
        <v>43</v>
      </c>
      <c r="G44" s="25">
        <f>G45</f>
        <v>15</v>
      </c>
      <c r="H44" s="25">
        <f t="shared" si="0"/>
        <v>-15</v>
      </c>
      <c r="I44" s="72">
        <f t="shared" si="4"/>
        <v>0</v>
      </c>
      <c r="J44" s="72">
        <f t="shared" si="4"/>
        <v>0</v>
      </c>
    </row>
    <row r="45" spans="1:10" ht="25.5">
      <c r="A45" s="74" t="s">
        <v>45</v>
      </c>
      <c r="B45" s="45" t="s">
        <v>80</v>
      </c>
      <c r="C45" s="71" t="s">
        <v>15</v>
      </c>
      <c r="D45" s="71" t="s">
        <v>126</v>
      </c>
      <c r="E45" s="71" t="s">
        <v>102</v>
      </c>
      <c r="F45" s="71" t="s">
        <v>43</v>
      </c>
      <c r="G45" s="25">
        <f>G46</f>
        <v>15</v>
      </c>
      <c r="H45" s="25">
        <f t="shared" si="0"/>
        <v>-15</v>
      </c>
      <c r="I45" s="72">
        <f t="shared" si="4"/>
        <v>0</v>
      </c>
      <c r="J45" s="25">
        <f t="shared" si="4"/>
        <v>0</v>
      </c>
    </row>
    <row r="46" spans="1:10" ht="12.75">
      <c r="A46" s="74" t="s">
        <v>218</v>
      </c>
      <c r="B46" s="45" t="s">
        <v>80</v>
      </c>
      <c r="C46" s="71" t="s">
        <v>15</v>
      </c>
      <c r="D46" s="71" t="s">
        <v>126</v>
      </c>
      <c r="E46" s="71" t="s">
        <v>102</v>
      </c>
      <c r="F46" s="71" t="s">
        <v>143</v>
      </c>
      <c r="G46" s="25">
        <v>15</v>
      </c>
      <c r="H46" s="25">
        <f t="shared" si="0"/>
        <v>-15</v>
      </c>
      <c r="I46" s="72">
        <v>0</v>
      </c>
      <c r="J46" s="25">
        <v>0</v>
      </c>
    </row>
    <row r="47" spans="1:10" ht="12.75">
      <c r="A47" s="14" t="s">
        <v>271</v>
      </c>
      <c r="B47" s="144" t="s">
        <v>80</v>
      </c>
      <c r="C47" s="98" t="s">
        <v>17</v>
      </c>
      <c r="D47" s="98" t="s">
        <v>16</v>
      </c>
      <c r="E47" s="98" t="s">
        <v>316</v>
      </c>
      <c r="F47" s="98" t="s">
        <v>43</v>
      </c>
      <c r="G47" s="61">
        <f>G48</f>
        <v>0</v>
      </c>
      <c r="H47" s="61">
        <f t="shared" si="0"/>
        <v>60.6</v>
      </c>
      <c r="I47" s="96">
        <f>I48</f>
        <v>60.6</v>
      </c>
      <c r="J47" s="96">
        <f>J48</f>
        <v>60.6</v>
      </c>
    </row>
    <row r="48" spans="1:10" ht="12.75">
      <c r="A48" s="148" t="s">
        <v>57</v>
      </c>
      <c r="B48" s="135" t="s">
        <v>80</v>
      </c>
      <c r="C48" s="141" t="s">
        <v>17</v>
      </c>
      <c r="D48" s="141" t="s">
        <v>18</v>
      </c>
      <c r="E48" s="141" t="s">
        <v>259</v>
      </c>
      <c r="F48" s="141" t="s">
        <v>43</v>
      </c>
      <c r="G48" s="25">
        <f>G49</f>
        <v>0</v>
      </c>
      <c r="H48" s="25">
        <f t="shared" si="0"/>
        <v>60.6</v>
      </c>
      <c r="I48" s="72">
        <f>I49</f>
        <v>60.6</v>
      </c>
      <c r="J48" s="72">
        <f>J49</f>
        <v>60.6</v>
      </c>
    </row>
    <row r="49" spans="1:10" ht="38.25">
      <c r="A49" s="147" t="s">
        <v>61</v>
      </c>
      <c r="B49" s="135" t="s">
        <v>80</v>
      </c>
      <c r="C49" s="141" t="s">
        <v>17</v>
      </c>
      <c r="D49" s="141" t="s">
        <v>18</v>
      </c>
      <c r="E49" s="141" t="s">
        <v>315</v>
      </c>
      <c r="F49" s="141" t="s">
        <v>43</v>
      </c>
      <c r="G49" s="25">
        <f>G50+G51</f>
        <v>0</v>
      </c>
      <c r="H49" s="25">
        <f t="shared" si="0"/>
        <v>60.6</v>
      </c>
      <c r="I49" s="72">
        <f>I50+I51</f>
        <v>60.6</v>
      </c>
      <c r="J49" s="72">
        <f>J50+J51</f>
        <v>60.6</v>
      </c>
    </row>
    <row r="50" spans="1:10" ht="38.25">
      <c r="A50" s="137" t="s">
        <v>212</v>
      </c>
      <c r="B50" s="135" t="s">
        <v>80</v>
      </c>
      <c r="C50" s="141" t="s">
        <v>17</v>
      </c>
      <c r="D50" s="141" t="s">
        <v>18</v>
      </c>
      <c r="E50" s="141" t="s">
        <v>315</v>
      </c>
      <c r="F50" s="141" t="s">
        <v>132</v>
      </c>
      <c r="G50" s="25">
        <v>0</v>
      </c>
      <c r="H50" s="25">
        <f t="shared" si="0"/>
        <v>58.2</v>
      </c>
      <c r="I50" s="72">
        <v>58.2</v>
      </c>
      <c r="J50" s="72">
        <v>58.2</v>
      </c>
    </row>
    <row r="51" spans="1:10" ht="38.25">
      <c r="A51" s="74" t="s">
        <v>277</v>
      </c>
      <c r="B51" s="135" t="s">
        <v>80</v>
      </c>
      <c r="C51" s="141" t="s">
        <v>17</v>
      </c>
      <c r="D51" s="141" t="s">
        <v>18</v>
      </c>
      <c r="E51" s="141" t="s">
        <v>315</v>
      </c>
      <c r="F51" s="141" t="s">
        <v>133</v>
      </c>
      <c r="G51" s="25">
        <v>0</v>
      </c>
      <c r="H51" s="25">
        <f t="shared" si="0"/>
        <v>2.4</v>
      </c>
      <c r="I51" s="72">
        <v>2.4</v>
      </c>
      <c r="J51" s="72">
        <v>2.4</v>
      </c>
    </row>
    <row r="52" spans="1:10" ht="12.75">
      <c r="A52" s="68" t="s">
        <v>221</v>
      </c>
      <c r="B52" s="69" t="s">
        <v>80</v>
      </c>
      <c r="C52" s="95" t="s">
        <v>17</v>
      </c>
      <c r="D52" s="95" t="s">
        <v>16</v>
      </c>
      <c r="E52" s="95" t="s">
        <v>42</v>
      </c>
      <c r="F52" s="95" t="s">
        <v>43</v>
      </c>
      <c r="G52" s="61">
        <f>G53</f>
        <v>54.400000000000006</v>
      </c>
      <c r="H52" s="61">
        <f t="shared" si="0"/>
        <v>-54.400000000000006</v>
      </c>
      <c r="I52" s="61">
        <f>I53</f>
        <v>0</v>
      </c>
      <c r="J52" s="61">
        <f>J53</f>
        <v>0</v>
      </c>
    </row>
    <row r="53" spans="1:10" ht="16.5" customHeight="1">
      <c r="A53" s="70" t="s">
        <v>57</v>
      </c>
      <c r="B53" s="45" t="s">
        <v>80</v>
      </c>
      <c r="C53" s="71" t="s">
        <v>17</v>
      </c>
      <c r="D53" s="71" t="s">
        <v>18</v>
      </c>
      <c r="E53" s="71" t="s">
        <v>317</v>
      </c>
      <c r="F53" s="71" t="s">
        <v>43</v>
      </c>
      <c r="G53" s="25">
        <f>G54</f>
        <v>54.400000000000006</v>
      </c>
      <c r="H53" s="25">
        <f t="shared" si="0"/>
        <v>-54.400000000000006</v>
      </c>
      <c r="I53" s="72">
        <f>I54</f>
        <v>0</v>
      </c>
      <c r="J53" s="72">
        <f>J54</f>
        <v>0</v>
      </c>
    </row>
    <row r="54" spans="1:10" ht="25.5" customHeight="1">
      <c r="A54" s="89" t="s">
        <v>61</v>
      </c>
      <c r="B54" s="45" t="s">
        <v>80</v>
      </c>
      <c r="C54" s="71" t="s">
        <v>17</v>
      </c>
      <c r="D54" s="71" t="s">
        <v>18</v>
      </c>
      <c r="E54" s="71" t="s">
        <v>318</v>
      </c>
      <c r="F54" s="71" t="s">
        <v>43</v>
      </c>
      <c r="G54" s="25">
        <f>G58+G59</f>
        <v>54.400000000000006</v>
      </c>
      <c r="H54" s="25">
        <f t="shared" si="0"/>
        <v>-54.400000000000006</v>
      </c>
      <c r="I54" s="72">
        <f>I58+I59</f>
        <v>0</v>
      </c>
      <c r="J54" s="25">
        <f>J58+J59</f>
        <v>0</v>
      </c>
    </row>
    <row r="55" spans="1:10" ht="24" customHeight="1" hidden="1">
      <c r="A55" s="84" t="s">
        <v>70</v>
      </c>
      <c r="B55" s="45" t="s">
        <v>80</v>
      </c>
      <c r="C55" s="71" t="s">
        <v>19</v>
      </c>
      <c r="D55" s="71" t="s">
        <v>56</v>
      </c>
      <c r="E55" s="71" t="s">
        <v>42</v>
      </c>
      <c r="F55" s="71" t="s">
        <v>43</v>
      </c>
      <c r="G55" s="25">
        <v>11.08</v>
      </c>
      <c r="H55" s="25">
        <f t="shared" si="0"/>
        <v>3.4000000000000004</v>
      </c>
      <c r="I55" s="72">
        <f>12.08+2.4</f>
        <v>14.48</v>
      </c>
      <c r="J55" s="25">
        <v>14.58</v>
      </c>
    </row>
    <row r="56" spans="1:10" ht="24" customHeight="1" hidden="1">
      <c r="A56" s="74" t="s">
        <v>113</v>
      </c>
      <c r="B56" s="45" t="s">
        <v>80</v>
      </c>
      <c r="C56" s="71" t="s">
        <v>19</v>
      </c>
      <c r="D56" s="71" t="s">
        <v>56</v>
      </c>
      <c r="E56" s="71" t="s">
        <v>101</v>
      </c>
      <c r="F56" s="71" t="s">
        <v>43</v>
      </c>
      <c r="G56" s="25"/>
      <c r="H56" s="25"/>
      <c r="I56" s="72"/>
      <c r="J56" s="25"/>
    </row>
    <row r="57" spans="1:10" ht="25.5" hidden="1">
      <c r="A57" s="74" t="s">
        <v>112</v>
      </c>
      <c r="B57" s="45" t="s">
        <v>80</v>
      </c>
      <c r="C57" s="71" t="s">
        <v>19</v>
      </c>
      <c r="D57" s="71" t="s">
        <v>56</v>
      </c>
      <c r="E57" s="71" t="s">
        <v>101</v>
      </c>
      <c r="F57" s="71" t="s">
        <v>59</v>
      </c>
      <c r="G57" s="61">
        <f>G58</f>
        <v>52.2</v>
      </c>
      <c r="H57" s="61">
        <f aca="true" t="shared" si="5" ref="H57:H69">I57-G57</f>
        <v>-52.2</v>
      </c>
      <c r="I57" s="61">
        <f>I58</f>
        <v>0</v>
      </c>
      <c r="J57" s="61">
        <f>J58</f>
        <v>0</v>
      </c>
    </row>
    <row r="58" spans="1:10" ht="38.25">
      <c r="A58" s="74" t="s">
        <v>212</v>
      </c>
      <c r="B58" s="45" t="s">
        <v>80</v>
      </c>
      <c r="C58" s="71" t="s">
        <v>17</v>
      </c>
      <c r="D58" s="71" t="s">
        <v>18</v>
      </c>
      <c r="E58" s="71" t="s">
        <v>318</v>
      </c>
      <c r="F58" s="71" t="s">
        <v>132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4" t="s">
        <v>213</v>
      </c>
      <c r="B59" s="45" t="s">
        <v>80</v>
      </c>
      <c r="C59" s="71" t="s">
        <v>17</v>
      </c>
      <c r="D59" s="71" t="s">
        <v>18</v>
      </c>
      <c r="E59" s="71" t="s">
        <v>318</v>
      </c>
      <c r="F59" s="71" t="s">
        <v>133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4" t="s">
        <v>135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133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4" t="s">
        <v>226</v>
      </c>
      <c r="B61" s="69" t="s">
        <v>80</v>
      </c>
      <c r="C61" s="95" t="s">
        <v>19</v>
      </c>
      <c r="D61" s="95" t="s">
        <v>16</v>
      </c>
      <c r="E61" s="95" t="s">
        <v>42</v>
      </c>
      <c r="F61" s="95" t="s">
        <v>43</v>
      </c>
      <c r="G61" s="61">
        <f>G62</f>
        <v>477.8</v>
      </c>
      <c r="H61" s="61">
        <f t="shared" si="5"/>
        <v>-477.8</v>
      </c>
      <c r="I61" s="61">
        <f aca="true" t="shared" si="6" ref="I61:J64">I62</f>
        <v>0</v>
      </c>
      <c r="J61" s="61">
        <f t="shared" si="6"/>
        <v>0</v>
      </c>
    </row>
    <row r="62" spans="1:10" ht="12.75">
      <c r="A62" s="74" t="s">
        <v>198</v>
      </c>
      <c r="B62" s="45" t="s">
        <v>80</v>
      </c>
      <c r="C62" s="71" t="s">
        <v>19</v>
      </c>
      <c r="D62" s="71" t="s">
        <v>197</v>
      </c>
      <c r="E62" s="71" t="s">
        <v>42</v>
      </c>
      <c r="F62" s="71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4" t="s">
        <v>225</v>
      </c>
      <c r="B63" s="45" t="s">
        <v>80</v>
      </c>
      <c r="C63" s="71" t="s">
        <v>19</v>
      </c>
      <c r="D63" s="71" t="s">
        <v>197</v>
      </c>
      <c r="E63" s="71" t="s">
        <v>224</v>
      </c>
      <c r="F63" s="71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4" t="s">
        <v>223</v>
      </c>
      <c r="B64" s="45" t="s">
        <v>80</v>
      </c>
      <c r="C64" s="71" t="s">
        <v>19</v>
      </c>
      <c r="D64" s="71" t="s">
        <v>197</v>
      </c>
      <c r="E64" s="71" t="s">
        <v>222</v>
      </c>
      <c r="F64" s="71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4" t="s">
        <v>213</v>
      </c>
      <c r="B65" s="45" t="s">
        <v>80</v>
      </c>
      <c r="C65" s="71" t="s">
        <v>19</v>
      </c>
      <c r="D65" s="71" t="s">
        <v>197</v>
      </c>
      <c r="E65" s="71" t="s">
        <v>222</v>
      </c>
      <c r="F65" s="71" t="s">
        <v>133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6" t="s">
        <v>63</v>
      </c>
      <c r="B66" s="69" t="s">
        <v>80</v>
      </c>
      <c r="C66" s="69" t="s">
        <v>23</v>
      </c>
      <c r="D66" s="69" t="s">
        <v>16</v>
      </c>
      <c r="E66" s="69" t="s">
        <v>42</v>
      </c>
      <c r="F66" s="69" t="s">
        <v>43</v>
      </c>
      <c r="G66" s="61">
        <f>G67+G72+G76</f>
        <v>524.72</v>
      </c>
      <c r="H66" s="61">
        <f t="shared" si="5"/>
        <v>-51.5</v>
      </c>
      <c r="I66" s="61">
        <f>I67+I72+I76</f>
        <v>473.22</v>
      </c>
      <c r="J66" s="61">
        <f>J67+J72+J76</f>
        <v>473.22</v>
      </c>
    </row>
    <row r="67" spans="1:10" ht="12.75">
      <c r="A67" s="109" t="s">
        <v>231</v>
      </c>
      <c r="B67" s="45" t="s">
        <v>80</v>
      </c>
      <c r="C67" s="45" t="s">
        <v>23</v>
      </c>
      <c r="D67" s="45" t="s">
        <v>17</v>
      </c>
      <c r="E67" s="45" t="s">
        <v>42</v>
      </c>
      <c r="F67" s="45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9" t="s">
        <v>229</v>
      </c>
      <c r="B68" s="45" t="s">
        <v>80</v>
      </c>
      <c r="C68" s="45" t="s">
        <v>23</v>
      </c>
      <c r="D68" s="45" t="s">
        <v>17</v>
      </c>
      <c r="E68" s="45" t="s">
        <v>230</v>
      </c>
      <c r="F68" s="45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9" t="s">
        <v>228</v>
      </c>
      <c r="B69" s="45" t="s">
        <v>80</v>
      </c>
      <c r="C69" s="45" t="s">
        <v>23</v>
      </c>
      <c r="D69" s="45" t="s">
        <v>17</v>
      </c>
      <c r="E69" s="45" t="s">
        <v>91</v>
      </c>
      <c r="F69" s="45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4" t="s">
        <v>212</v>
      </c>
      <c r="B70" s="45" t="s">
        <v>80</v>
      </c>
      <c r="C70" s="45" t="s">
        <v>23</v>
      </c>
      <c r="D70" s="45" t="s">
        <v>17</v>
      </c>
      <c r="E70" s="45" t="s">
        <v>91</v>
      </c>
      <c r="F70" s="45" t="s">
        <v>132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4" t="s">
        <v>213</v>
      </c>
      <c r="B71" s="45" t="s">
        <v>80</v>
      </c>
      <c r="C71" s="45" t="s">
        <v>23</v>
      </c>
      <c r="D71" s="45" t="s">
        <v>17</v>
      </c>
      <c r="E71" s="45" t="s">
        <v>91</v>
      </c>
      <c r="F71" s="45" t="s">
        <v>133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8" t="s">
        <v>314</v>
      </c>
      <c r="B72" s="135" t="s">
        <v>80</v>
      </c>
      <c r="C72" s="141" t="s">
        <v>23</v>
      </c>
      <c r="D72" s="141" t="s">
        <v>18</v>
      </c>
      <c r="E72" s="141" t="s">
        <v>308</v>
      </c>
      <c r="F72" s="141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9" t="s">
        <v>294</v>
      </c>
      <c r="B73" s="135" t="s">
        <v>80</v>
      </c>
      <c r="C73" s="141" t="s">
        <v>23</v>
      </c>
      <c r="D73" s="141" t="s">
        <v>18</v>
      </c>
      <c r="E73" s="141" t="s">
        <v>319</v>
      </c>
      <c r="F73" s="141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9" t="s">
        <v>295</v>
      </c>
      <c r="B74" s="135" t="s">
        <v>80</v>
      </c>
      <c r="C74" s="141" t="s">
        <v>23</v>
      </c>
      <c r="D74" s="141" t="s">
        <v>18</v>
      </c>
      <c r="E74" s="141" t="s">
        <v>319</v>
      </c>
      <c r="F74" s="141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4" t="s">
        <v>296</v>
      </c>
      <c r="B75" s="135" t="s">
        <v>80</v>
      </c>
      <c r="C75" s="141" t="s">
        <v>23</v>
      </c>
      <c r="D75" s="141" t="s">
        <v>18</v>
      </c>
      <c r="E75" s="141" t="s">
        <v>319</v>
      </c>
      <c r="F75" s="141" t="s">
        <v>133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4" t="s">
        <v>128</v>
      </c>
      <c r="B76" s="45" t="s">
        <v>80</v>
      </c>
      <c r="C76" s="71" t="s">
        <v>23</v>
      </c>
      <c r="D76" s="71" t="s">
        <v>18</v>
      </c>
      <c r="E76" s="71" t="s">
        <v>42</v>
      </c>
      <c r="F76" s="71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4" t="s">
        <v>128</v>
      </c>
      <c r="B77" s="45" t="s">
        <v>80</v>
      </c>
      <c r="C77" s="71" t="s">
        <v>23</v>
      </c>
      <c r="D77" s="71" t="s">
        <v>18</v>
      </c>
      <c r="E77" s="71" t="s">
        <v>227</v>
      </c>
      <c r="F77" s="71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4" t="s">
        <v>245</v>
      </c>
      <c r="B78" s="45" t="s">
        <v>80</v>
      </c>
      <c r="C78" s="71" t="s">
        <v>23</v>
      </c>
      <c r="D78" s="71" t="s">
        <v>18</v>
      </c>
      <c r="E78" s="71" t="s">
        <v>129</v>
      </c>
      <c r="F78" s="71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4" t="s">
        <v>213</v>
      </c>
      <c r="B79" s="45" t="s">
        <v>80</v>
      </c>
      <c r="C79" s="71" t="s">
        <v>23</v>
      </c>
      <c r="D79" s="71" t="s">
        <v>18</v>
      </c>
      <c r="E79" s="71" t="s">
        <v>129</v>
      </c>
      <c r="F79" s="71" t="s">
        <v>133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4" t="s">
        <v>235</v>
      </c>
      <c r="B80" s="69" t="s">
        <v>80</v>
      </c>
      <c r="C80" s="95" t="s">
        <v>20</v>
      </c>
      <c r="D80" s="95" t="s">
        <v>16</v>
      </c>
      <c r="E80" s="95" t="s">
        <v>42</v>
      </c>
      <c r="F80" s="95" t="s">
        <v>43</v>
      </c>
      <c r="G80" s="61">
        <f>G86+G81</f>
        <v>89.2</v>
      </c>
      <c r="H80" s="61">
        <f t="shared" si="7"/>
        <v>0</v>
      </c>
      <c r="I80" s="61">
        <f>I86+I81</f>
        <v>89.2</v>
      </c>
      <c r="J80" s="61">
        <f>J86+J81</f>
        <v>89.2</v>
      </c>
    </row>
    <row r="81" spans="1:10" ht="38.25">
      <c r="A81" s="138" t="s">
        <v>314</v>
      </c>
      <c r="B81" s="135" t="s">
        <v>80</v>
      </c>
      <c r="C81" s="141" t="s">
        <v>20</v>
      </c>
      <c r="D81" s="141" t="s">
        <v>16</v>
      </c>
      <c r="E81" s="141" t="s">
        <v>308</v>
      </c>
      <c r="F81" s="141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9" t="s">
        <v>322</v>
      </c>
      <c r="B82" s="135" t="s">
        <v>80</v>
      </c>
      <c r="C82" s="141" t="s">
        <v>20</v>
      </c>
      <c r="D82" s="141" t="s">
        <v>20</v>
      </c>
      <c r="E82" s="141" t="s">
        <v>320</v>
      </c>
      <c r="F82" s="141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7" t="s">
        <v>323</v>
      </c>
      <c r="B83" s="135" t="s">
        <v>80</v>
      </c>
      <c r="C83" s="141" t="s">
        <v>20</v>
      </c>
      <c r="D83" s="141" t="s">
        <v>20</v>
      </c>
      <c r="E83" s="141" t="s">
        <v>321</v>
      </c>
      <c r="F83" s="141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7" t="s">
        <v>212</v>
      </c>
      <c r="B84" s="135" t="s">
        <v>80</v>
      </c>
      <c r="C84" s="141" t="s">
        <v>20</v>
      </c>
      <c r="D84" s="141" t="s">
        <v>20</v>
      </c>
      <c r="E84" s="141" t="s">
        <v>321</v>
      </c>
      <c r="F84" s="141" t="s">
        <v>132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4" t="s">
        <v>277</v>
      </c>
      <c r="B85" s="135" t="s">
        <v>80</v>
      </c>
      <c r="C85" s="141" t="s">
        <v>20</v>
      </c>
      <c r="D85" s="141" t="s">
        <v>20</v>
      </c>
      <c r="E85" s="141" t="s">
        <v>321</v>
      </c>
      <c r="F85" s="141" t="s">
        <v>133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4" t="s">
        <v>46</v>
      </c>
      <c r="B86" s="45" t="s">
        <v>80</v>
      </c>
      <c r="C86" s="71" t="s">
        <v>20</v>
      </c>
      <c r="D86" s="71" t="s">
        <v>20</v>
      </c>
      <c r="E86" s="71" t="s">
        <v>42</v>
      </c>
      <c r="F86" s="71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4" t="s">
        <v>234</v>
      </c>
      <c r="B87" s="45" t="s">
        <v>80</v>
      </c>
      <c r="C87" s="71" t="s">
        <v>20</v>
      </c>
      <c r="D87" s="71" t="s">
        <v>20</v>
      </c>
      <c r="E87" s="71" t="s">
        <v>233</v>
      </c>
      <c r="F87" s="71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4" t="s">
        <v>232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4" t="s">
        <v>212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132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4" t="s">
        <v>213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133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6" t="s">
        <v>238</v>
      </c>
      <c r="B91" s="69" t="s">
        <v>80</v>
      </c>
      <c r="C91" s="69" t="s">
        <v>24</v>
      </c>
      <c r="D91" s="69" t="s">
        <v>16</v>
      </c>
      <c r="E91" s="69" t="s">
        <v>42</v>
      </c>
      <c r="F91" s="69" t="s">
        <v>43</v>
      </c>
      <c r="G91" s="61">
        <f>G93+G104+G111</f>
        <v>242.19000000000003</v>
      </c>
      <c r="H91" s="61">
        <f t="shared" si="7"/>
        <v>112.60999999999999</v>
      </c>
      <c r="I91" s="61">
        <f>I93+I104+I111</f>
        <v>354.8</v>
      </c>
      <c r="J91" s="61">
        <f>J93+J104+J111</f>
        <v>273.88</v>
      </c>
    </row>
    <row r="92" spans="1:10" ht="12.75" hidden="1">
      <c r="A92" s="74" t="s">
        <v>237</v>
      </c>
      <c r="B92" s="45" t="s">
        <v>80</v>
      </c>
      <c r="C92" s="71" t="s">
        <v>24</v>
      </c>
      <c r="D92" s="71" t="s">
        <v>16</v>
      </c>
      <c r="E92" s="71" t="s">
        <v>42</v>
      </c>
      <c r="F92" s="71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4" t="s">
        <v>48</v>
      </c>
      <c r="B93" s="69" t="s">
        <v>80</v>
      </c>
      <c r="C93" s="95" t="s">
        <v>24</v>
      </c>
      <c r="D93" s="95" t="s">
        <v>15</v>
      </c>
      <c r="E93" s="95" t="s">
        <v>42</v>
      </c>
      <c r="F93" s="95" t="s">
        <v>43</v>
      </c>
      <c r="G93" s="61">
        <f>G99+G94</f>
        <v>178.27</v>
      </c>
      <c r="H93" s="61">
        <f t="shared" si="7"/>
        <v>176.53</v>
      </c>
      <c r="I93" s="61">
        <f>I99+I94</f>
        <v>354.8</v>
      </c>
      <c r="J93" s="61">
        <f>J99+J94</f>
        <v>273.88</v>
      </c>
    </row>
    <row r="94" spans="1:10" ht="38.25">
      <c r="A94" s="138" t="s">
        <v>314</v>
      </c>
      <c r="B94" s="135" t="s">
        <v>80</v>
      </c>
      <c r="C94" s="135" t="s">
        <v>24</v>
      </c>
      <c r="D94" s="135" t="s">
        <v>15</v>
      </c>
      <c r="E94" s="45" t="s">
        <v>308</v>
      </c>
      <c r="F94" s="45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9" t="s">
        <v>325</v>
      </c>
      <c r="B95" s="135" t="s">
        <v>80</v>
      </c>
      <c r="C95" s="135" t="s">
        <v>24</v>
      </c>
      <c r="D95" s="135" t="s">
        <v>15</v>
      </c>
      <c r="E95" s="45" t="s">
        <v>320</v>
      </c>
      <c r="F95" s="45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7" t="s">
        <v>326</v>
      </c>
      <c r="B96" s="135" t="s">
        <v>80</v>
      </c>
      <c r="C96" s="135" t="s">
        <v>24</v>
      </c>
      <c r="D96" s="135" t="s">
        <v>15</v>
      </c>
      <c r="E96" s="45" t="s">
        <v>324</v>
      </c>
      <c r="F96" s="45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4" t="s">
        <v>277</v>
      </c>
      <c r="B97" s="135" t="s">
        <v>80</v>
      </c>
      <c r="C97" s="135" t="s">
        <v>24</v>
      </c>
      <c r="D97" s="135" t="s">
        <v>15</v>
      </c>
      <c r="E97" s="45" t="s">
        <v>324</v>
      </c>
      <c r="F97" s="45" t="s">
        <v>133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9" t="s">
        <v>246</v>
      </c>
      <c r="B98" s="45" t="s">
        <v>80</v>
      </c>
      <c r="C98" s="45" t="s">
        <v>24</v>
      </c>
      <c r="D98" s="45" t="s">
        <v>15</v>
      </c>
      <c r="E98" s="45" t="s">
        <v>324</v>
      </c>
      <c r="F98" s="45" t="s">
        <v>247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4" t="s">
        <v>49</v>
      </c>
      <c r="B99" s="45" t="s">
        <v>80</v>
      </c>
      <c r="C99" s="71" t="s">
        <v>24</v>
      </c>
      <c r="D99" s="71" t="s">
        <v>15</v>
      </c>
      <c r="E99" s="71" t="s">
        <v>236</v>
      </c>
      <c r="F99" s="71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4" t="s">
        <v>47</v>
      </c>
      <c r="B100" s="45" t="s">
        <v>80</v>
      </c>
      <c r="C100" s="71" t="s">
        <v>24</v>
      </c>
      <c r="D100" s="71" t="s">
        <v>15</v>
      </c>
      <c r="E100" s="71" t="s">
        <v>64</v>
      </c>
      <c r="F100" s="71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4" t="s">
        <v>212</v>
      </c>
      <c r="B101" s="45" t="s">
        <v>80</v>
      </c>
      <c r="C101" s="71" t="s">
        <v>24</v>
      </c>
      <c r="D101" s="71" t="s">
        <v>15</v>
      </c>
      <c r="E101" s="71" t="s">
        <v>64</v>
      </c>
      <c r="F101" s="71" t="s">
        <v>132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4" t="s">
        <v>213</v>
      </c>
      <c r="B102" s="45" t="s">
        <v>80</v>
      </c>
      <c r="C102" s="71" t="s">
        <v>24</v>
      </c>
      <c r="D102" s="71" t="s">
        <v>15</v>
      </c>
      <c r="E102" s="71" t="s">
        <v>64</v>
      </c>
      <c r="F102" s="71" t="s">
        <v>133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9" t="s">
        <v>246</v>
      </c>
      <c r="B103" s="45" t="s">
        <v>80</v>
      </c>
      <c r="C103" s="45" t="s">
        <v>24</v>
      </c>
      <c r="D103" s="45" t="s">
        <v>15</v>
      </c>
      <c r="E103" s="45" t="s">
        <v>64</v>
      </c>
      <c r="F103" s="45" t="s">
        <v>247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4" t="s">
        <v>48</v>
      </c>
      <c r="B104" s="69" t="s">
        <v>80</v>
      </c>
      <c r="C104" s="95" t="s">
        <v>24</v>
      </c>
      <c r="D104" s="95" t="s">
        <v>15</v>
      </c>
      <c r="E104" s="95" t="s">
        <v>42</v>
      </c>
      <c r="F104" s="95" t="s">
        <v>43</v>
      </c>
      <c r="G104" s="61">
        <f>G105</f>
        <v>6.18</v>
      </c>
      <c r="H104" s="61">
        <f t="shared" si="7"/>
        <v>-6.18</v>
      </c>
      <c r="I104" s="61">
        <f>I105</f>
        <v>0</v>
      </c>
      <c r="J104" s="61">
        <f>J105</f>
        <v>0</v>
      </c>
    </row>
    <row r="105" spans="1:10" ht="12.75">
      <c r="A105" s="110" t="s">
        <v>241</v>
      </c>
      <c r="B105" s="69" t="s">
        <v>80</v>
      </c>
      <c r="C105" s="95" t="s">
        <v>24</v>
      </c>
      <c r="D105" s="95" t="s">
        <v>15</v>
      </c>
      <c r="E105" s="98" t="s">
        <v>240</v>
      </c>
      <c r="F105" s="98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4" t="s">
        <v>47</v>
      </c>
      <c r="B106" s="45" t="s">
        <v>80</v>
      </c>
      <c r="C106" s="71" t="s">
        <v>24</v>
      </c>
      <c r="D106" s="71" t="s">
        <v>15</v>
      </c>
      <c r="E106" s="71" t="s">
        <v>130</v>
      </c>
      <c r="F106" s="71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4" t="s">
        <v>212</v>
      </c>
      <c r="B107" s="45" t="s">
        <v>80</v>
      </c>
      <c r="C107" s="71" t="s">
        <v>24</v>
      </c>
      <c r="D107" s="71" t="s">
        <v>15</v>
      </c>
      <c r="E107" s="71" t="s">
        <v>130</v>
      </c>
      <c r="F107" s="71" t="s">
        <v>132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4" t="s">
        <v>213</v>
      </c>
      <c r="B108" s="45" t="s">
        <v>80</v>
      </c>
      <c r="C108" s="71" t="s">
        <v>24</v>
      </c>
      <c r="D108" s="71" t="s">
        <v>15</v>
      </c>
      <c r="E108" s="71" t="s">
        <v>130</v>
      </c>
      <c r="F108" s="71" t="s">
        <v>133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4"/>
      <c r="B109" s="45"/>
      <c r="C109" s="71"/>
      <c r="D109" s="71"/>
      <c r="E109" s="85"/>
      <c r="F109" s="85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9"/>
      <c r="B110" s="45"/>
      <c r="C110" s="45"/>
      <c r="D110" s="45"/>
      <c r="E110" s="45"/>
      <c r="F110" s="45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10" t="s">
        <v>27</v>
      </c>
      <c r="B111" s="69" t="s">
        <v>80</v>
      </c>
      <c r="C111" s="95" t="s">
        <v>24</v>
      </c>
      <c r="D111" s="95" t="s">
        <v>15</v>
      </c>
      <c r="E111" s="98" t="s">
        <v>42</v>
      </c>
      <c r="F111" s="98" t="s">
        <v>43</v>
      </c>
      <c r="G111" s="61">
        <f>G113</f>
        <v>57.74</v>
      </c>
      <c r="H111" s="61">
        <f>H113</f>
        <v>-57.74</v>
      </c>
      <c r="I111" s="61">
        <f>I113</f>
        <v>0</v>
      </c>
      <c r="J111" s="61">
        <f>J113</f>
        <v>0</v>
      </c>
      <c r="K111" s="105"/>
    </row>
    <row r="112" spans="1:10" ht="12.75" hidden="1">
      <c r="A112" s="110" t="s">
        <v>241</v>
      </c>
      <c r="B112" s="69" t="s">
        <v>80</v>
      </c>
      <c r="C112" s="95" t="s">
        <v>24</v>
      </c>
      <c r="D112" s="95" t="s">
        <v>15</v>
      </c>
      <c r="E112" s="98" t="s">
        <v>240</v>
      </c>
      <c r="F112" s="98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4" t="s">
        <v>50</v>
      </c>
      <c r="B113" s="69" t="s">
        <v>80</v>
      </c>
      <c r="C113" s="95" t="s">
        <v>24</v>
      </c>
      <c r="D113" s="95" t="s">
        <v>15</v>
      </c>
      <c r="E113" s="98" t="s">
        <v>239</v>
      </c>
      <c r="F113" s="98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4" t="s">
        <v>47</v>
      </c>
      <c r="B114" s="45" t="s">
        <v>80</v>
      </c>
      <c r="C114" s="71" t="s">
        <v>24</v>
      </c>
      <c r="D114" s="71" t="s">
        <v>15</v>
      </c>
      <c r="E114" s="71" t="s">
        <v>65</v>
      </c>
      <c r="F114" s="71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5"/>
    </row>
    <row r="115" spans="1:10" ht="38.25" hidden="1">
      <c r="A115" s="74" t="s">
        <v>212</v>
      </c>
      <c r="B115" s="45" t="s">
        <v>80</v>
      </c>
      <c r="C115" s="71" t="s">
        <v>24</v>
      </c>
      <c r="D115" s="71" t="s">
        <v>15</v>
      </c>
      <c r="E115" s="71" t="s">
        <v>65</v>
      </c>
      <c r="F115" s="71" t="s">
        <v>132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4" t="s">
        <v>213</v>
      </c>
      <c r="B116" s="45" t="s">
        <v>80</v>
      </c>
      <c r="C116" s="71" t="s">
        <v>24</v>
      </c>
      <c r="D116" s="71" t="s">
        <v>15</v>
      </c>
      <c r="E116" s="71" t="s">
        <v>65</v>
      </c>
      <c r="F116" s="71" t="s">
        <v>133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9" t="s">
        <v>246</v>
      </c>
      <c r="B117" s="45" t="s">
        <v>80</v>
      </c>
      <c r="C117" s="45" t="s">
        <v>24</v>
      </c>
      <c r="D117" s="45" t="s">
        <v>15</v>
      </c>
      <c r="E117" s="45" t="s">
        <v>65</v>
      </c>
      <c r="F117" s="45" t="s">
        <v>247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4" t="s">
        <v>127</v>
      </c>
      <c r="B118" s="69" t="s">
        <v>80</v>
      </c>
      <c r="C118" s="95" t="s">
        <v>126</v>
      </c>
      <c r="D118" s="95" t="s">
        <v>16</v>
      </c>
      <c r="E118" s="95" t="s">
        <v>42</v>
      </c>
      <c r="F118" s="95" t="s">
        <v>43</v>
      </c>
      <c r="G118" s="61">
        <f>G119</f>
        <v>769.69</v>
      </c>
      <c r="H118" s="61">
        <f t="shared" si="7"/>
        <v>-178.62</v>
      </c>
      <c r="I118" s="61">
        <f>I119</f>
        <v>591.07</v>
      </c>
      <c r="J118" s="61">
        <f>J119</f>
        <v>591.07</v>
      </c>
    </row>
    <row r="119" spans="1:10" ht="24" customHeight="1">
      <c r="A119" s="74" t="s">
        <v>202</v>
      </c>
      <c r="B119" s="45" t="s">
        <v>80</v>
      </c>
      <c r="C119" s="71" t="s">
        <v>126</v>
      </c>
      <c r="D119" s="71" t="s">
        <v>23</v>
      </c>
      <c r="E119" s="71" t="s">
        <v>42</v>
      </c>
      <c r="F119" s="71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8" t="s">
        <v>314</v>
      </c>
      <c r="B120" s="135" t="s">
        <v>80</v>
      </c>
      <c r="C120" s="141" t="s">
        <v>126</v>
      </c>
      <c r="D120" s="141" t="s">
        <v>23</v>
      </c>
      <c r="E120" s="85" t="s">
        <v>308</v>
      </c>
      <c r="F120" s="141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9" t="s">
        <v>325</v>
      </c>
      <c r="B121" s="135" t="s">
        <v>80</v>
      </c>
      <c r="C121" s="141" t="s">
        <v>126</v>
      </c>
      <c r="D121" s="141" t="s">
        <v>23</v>
      </c>
      <c r="E121" s="85" t="s">
        <v>320</v>
      </c>
      <c r="F121" s="141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9" t="s">
        <v>328</v>
      </c>
      <c r="B122" s="135" t="s">
        <v>80</v>
      </c>
      <c r="C122" s="141" t="s">
        <v>126</v>
      </c>
      <c r="D122" s="141" t="s">
        <v>23</v>
      </c>
      <c r="E122" s="85" t="s">
        <v>327</v>
      </c>
      <c r="F122" s="141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7" t="s">
        <v>212</v>
      </c>
      <c r="B123" s="135" t="s">
        <v>80</v>
      </c>
      <c r="C123" s="141" t="s">
        <v>126</v>
      </c>
      <c r="D123" s="141" t="s">
        <v>23</v>
      </c>
      <c r="E123" s="85" t="s">
        <v>327</v>
      </c>
      <c r="F123" s="141" t="s">
        <v>132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4" t="s">
        <v>244</v>
      </c>
      <c r="B124" s="45" t="s">
        <v>80</v>
      </c>
      <c r="C124" s="71" t="s">
        <v>126</v>
      </c>
      <c r="D124" s="71" t="s">
        <v>23</v>
      </c>
      <c r="E124" s="71" t="s">
        <v>243</v>
      </c>
      <c r="F124" s="71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4" t="s">
        <v>47</v>
      </c>
      <c r="B125" s="45" t="s">
        <v>80</v>
      </c>
      <c r="C125" s="71" t="s">
        <v>126</v>
      </c>
      <c r="D125" s="71" t="s">
        <v>23</v>
      </c>
      <c r="E125" s="71" t="s">
        <v>242</v>
      </c>
      <c r="F125" s="71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4" t="s">
        <v>212</v>
      </c>
      <c r="B126" s="45" t="s">
        <v>80</v>
      </c>
      <c r="C126" s="71" t="s">
        <v>126</v>
      </c>
      <c r="D126" s="71" t="s">
        <v>23</v>
      </c>
      <c r="E126" s="71" t="s">
        <v>242</v>
      </c>
      <c r="F126" s="71" t="s">
        <v>132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4" t="s">
        <v>168</v>
      </c>
      <c r="B127" s="45"/>
      <c r="C127" s="71"/>
      <c r="D127" s="71"/>
      <c r="E127" s="85"/>
      <c r="F127" s="85"/>
      <c r="G127" s="61">
        <f>G8+G52+G61+G66+G80+G91+G118</f>
        <v>4176.8</v>
      </c>
      <c r="H127" s="61">
        <f t="shared" si="7"/>
        <v>-1026.8200000000002</v>
      </c>
      <c r="I127" s="61">
        <f>I8+I52+I61+I66+I80+I91+I118+I47</f>
        <v>3149.98</v>
      </c>
      <c r="J127" s="61">
        <f>J8+J52+J61+J66+J80+J91+J118+J47</f>
        <v>3072</v>
      </c>
    </row>
    <row r="128" spans="1:10" ht="12.75">
      <c r="A128" s="74" t="s">
        <v>156</v>
      </c>
      <c r="B128" s="45" t="s">
        <v>157</v>
      </c>
      <c r="C128" s="71" t="s">
        <v>158</v>
      </c>
      <c r="D128" s="71" t="s">
        <v>158</v>
      </c>
      <c r="E128" s="85" t="s">
        <v>159</v>
      </c>
      <c r="F128" s="85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2" t="s">
        <v>28</v>
      </c>
      <c r="B129" s="69"/>
      <c r="C129" s="69"/>
      <c r="D129" s="69"/>
      <c r="E129" s="69"/>
      <c r="F129" s="69"/>
      <c r="G129" s="61">
        <f>G127+G128</f>
        <v>4283.900000000001</v>
      </c>
      <c r="H129" s="61">
        <f>I129-G129</f>
        <v>-1053.1500000000005</v>
      </c>
      <c r="I129" s="61">
        <f>I127+I128</f>
        <v>3230.75</v>
      </c>
      <c r="J129" s="61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281" t="s">
        <v>257</v>
      </c>
      <c r="L1" s="281"/>
      <c r="M1" s="281"/>
      <c r="N1" s="34"/>
    </row>
    <row r="2" spans="1:13" s="1" customFormat="1" ht="64.5" customHeight="1">
      <c r="A2" s="288" t="s">
        <v>255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s="1" customFormat="1" ht="15.75">
      <c r="A3" s="90"/>
      <c r="B3" s="90"/>
      <c r="C3" s="90"/>
      <c r="D3" s="90"/>
      <c r="E3" s="90"/>
      <c r="F3" s="90"/>
      <c r="G3" s="77"/>
      <c r="H3" s="77"/>
      <c r="I3" s="75" t="s">
        <v>7</v>
      </c>
      <c r="J3" s="75"/>
      <c r="K3" s="90"/>
      <c r="L3" s="90"/>
      <c r="M3" s="75" t="s">
        <v>7</v>
      </c>
    </row>
    <row r="4" spans="1:13" s="9" customFormat="1" ht="15.75">
      <c r="A4" s="289" t="s">
        <v>12</v>
      </c>
      <c r="B4" s="289" t="s">
        <v>13</v>
      </c>
      <c r="C4" s="289" t="s">
        <v>8</v>
      </c>
      <c r="D4" s="289" t="s">
        <v>9</v>
      </c>
      <c r="E4" s="289" t="s">
        <v>10</v>
      </c>
      <c r="F4" s="289" t="s">
        <v>11</v>
      </c>
      <c r="G4" s="291" t="s">
        <v>137</v>
      </c>
      <c r="H4" s="307"/>
      <c r="I4" s="308"/>
      <c r="J4" s="300" t="s">
        <v>203</v>
      </c>
      <c r="K4" s="300"/>
      <c r="L4" s="300"/>
      <c r="M4" s="67" t="s">
        <v>253</v>
      </c>
    </row>
    <row r="5" spans="1:13" s="9" customFormat="1" ht="51">
      <c r="A5" s="290"/>
      <c r="B5" s="290"/>
      <c r="C5" s="290"/>
      <c r="D5" s="290"/>
      <c r="E5" s="290"/>
      <c r="F5" s="290"/>
      <c r="G5" s="67" t="s">
        <v>93</v>
      </c>
      <c r="H5" s="67" t="s">
        <v>97</v>
      </c>
      <c r="I5" s="21" t="s">
        <v>96</v>
      </c>
      <c r="J5" s="67" t="s">
        <v>93</v>
      </c>
      <c r="K5" s="67" t="s">
        <v>55</v>
      </c>
      <c r="L5" s="67" t="s">
        <v>94</v>
      </c>
      <c r="M5" s="21" t="s">
        <v>0</v>
      </c>
    </row>
    <row r="6" spans="1:13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76">
        <v>9</v>
      </c>
      <c r="J6" s="76">
        <v>8</v>
      </c>
      <c r="K6" s="67">
        <v>7</v>
      </c>
      <c r="L6" s="67"/>
      <c r="M6" s="76">
        <v>8</v>
      </c>
    </row>
    <row r="7" spans="1:13" ht="15" customHeight="1">
      <c r="A7" s="86" t="s">
        <v>208</v>
      </c>
      <c r="B7" s="69" t="s">
        <v>80</v>
      </c>
      <c r="C7" s="69" t="s">
        <v>15</v>
      </c>
      <c r="D7" s="69" t="s">
        <v>16</v>
      </c>
      <c r="E7" s="69" t="s">
        <v>42</v>
      </c>
      <c r="F7" s="69" t="s">
        <v>43</v>
      </c>
      <c r="G7" s="61">
        <f>G13+G24+G30</f>
        <v>2359.85</v>
      </c>
      <c r="H7" s="61">
        <f aca="true" t="shared" si="0" ref="H7:H70">I7-G7</f>
        <v>176.07000000000016</v>
      </c>
      <c r="I7" s="61">
        <f>I13+I24+I30+I27</f>
        <v>2535.92</v>
      </c>
      <c r="J7" s="61">
        <f>J8+J12+J28</f>
        <v>2018.8</v>
      </c>
      <c r="K7" s="61">
        <f aca="true" t="shared" si="1" ref="K7:K35">L7-J7</f>
        <v>-4.529999999999745</v>
      </c>
      <c r="L7" s="61">
        <f>L8+L12+L28</f>
        <v>2014.2700000000002</v>
      </c>
      <c r="M7" s="61">
        <f>M8+M12+M28</f>
        <v>2014.2700000000002</v>
      </c>
    </row>
    <row r="8" spans="1:13" ht="26.25" customHeight="1" hidden="1">
      <c r="A8" s="68" t="s">
        <v>199</v>
      </c>
      <c r="B8" s="69" t="s">
        <v>80</v>
      </c>
      <c r="C8" s="69" t="s">
        <v>15</v>
      </c>
      <c r="D8" s="69" t="s">
        <v>17</v>
      </c>
      <c r="E8" s="69" t="s">
        <v>42</v>
      </c>
      <c r="F8" s="69" t="s">
        <v>43</v>
      </c>
      <c r="G8" s="61">
        <f>G9+G13+G30</f>
        <v>1998.96</v>
      </c>
      <c r="H8" s="61">
        <f>I8-G8</f>
        <v>15.310000000000173</v>
      </c>
      <c r="I8" s="61">
        <f>I9+I13+I30</f>
        <v>2014.2700000000002</v>
      </c>
      <c r="J8" s="61">
        <f>J9</f>
        <v>0</v>
      </c>
      <c r="K8" s="61">
        <f t="shared" si="1"/>
        <v>0</v>
      </c>
      <c r="L8" s="61">
        <f aca="true" t="shared" si="2" ref="L8:M10">L9</f>
        <v>0</v>
      </c>
      <c r="M8" s="61">
        <f t="shared" si="2"/>
        <v>0</v>
      </c>
    </row>
    <row r="9" spans="1:13" ht="25.5" customHeight="1" hidden="1">
      <c r="A9" s="74" t="s">
        <v>210</v>
      </c>
      <c r="B9" s="45" t="s">
        <v>80</v>
      </c>
      <c r="C9" s="71" t="s">
        <v>15</v>
      </c>
      <c r="D9" s="71" t="s">
        <v>17</v>
      </c>
      <c r="E9" s="71" t="s">
        <v>209</v>
      </c>
      <c r="F9" s="71" t="s">
        <v>43</v>
      </c>
      <c r="G9" s="61">
        <f>G10</f>
        <v>0</v>
      </c>
      <c r="H9" s="61">
        <f>I9-G9</f>
        <v>0</v>
      </c>
      <c r="I9" s="61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4" t="s">
        <v>211</v>
      </c>
      <c r="B10" s="45" t="s">
        <v>80</v>
      </c>
      <c r="C10" s="71" t="s">
        <v>15</v>
      </c>
      <c r="D10" s="71" t="s">
        <v>17</v>
      </c>
      <c r="E10" s="71" t="s">
        <v>60</v>
      </c>
      <c r="F10" s="71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4" t="s">
        <v>212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132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8" t="s">
        <v>217</v>
      </c>
      <c r="B12" s="69" t="s">
        <v>80</v>
      </c>
      <c r="C12" s="95" t="s">
        <v>15</v>
      </c>
      <c r="D12" s="95" t="s">
        <v>17</v>
      </c>
      <c r="E12" s="95" t="s">
        <v>42</v>
      </c>
      <c r="F12" s="95" t="s">
        <v>43</v>
      </c>
      <c r="G12" s="25">
        <v>0</v>
      </c>
      <c r="H12" s="25">
        <f>I12-G12</f>
        <v>0</v>
      </c>
      <c r="I12" s="25">
        <v>0</v>
      </c>
      <c r="J12" s="61">
        <f>J16+J19</f>
        <v>2003.8</v>
      </c>
      <c r="K12" s="61">
        <f t="shared" si="1"/>
        <v>-4.529999999999745</v>
      </c>
      <c r="L12" s="61">
        <f>L16+L19</f>
        <v>1999.2700000000002</v>
      </c>
      <c r="M12" s="61">
        <f>M16+M19</f>
        <v>1999.2700000000002</v>
      </c>
    </row>
    <row r="13" spans="1:13" ht="42.75" customHeight="1">
      <c r="A13" s="68" t="s">
        <v>258</v>
      </c>
      <c r="B13" s="69"/>
      <c r="C13" s="95"/>
      <c r="D13" s="95"/>
      <c r="E13" s="95" t="s">
        <v>259</v>
      </c>
      <c r="F13" s="95"/>
      <c r="G13" s="61">
        <f>G14+G17</f>
        <v>1983.96</v>
      </c>
      <c r="H13" s="61">
        <f t="shared" si="0"/>
        <v>20.310000000000173</v>
      </c>
      <c r="I13" s="61">
        <f>I14+I17</f>
        <v>2004.2700000000002</v>
      </c>
      <c r="J13" s="61"/>
      <c r="K13" s="61"/>
      <c r="L13" s="61"/>
      <c r="M13" s="61"/>
    </row>
    <row r="14" spans="1:13" ht="42.75" customHeight="1">
      <c r="A14" s="68" t="s">
        <v>260</v>
      </c>
      <c r="B14" s="69"/>
      <c r="C14" s="95"/>
      <c r="D14" s="95"/>
      <c r="E14" s="95" t="s">
        <v>261</v>
      </c>
      <c r="F14" s="95"/>
      <c r="G14" s="25">
        <f>G15</f>
        <v>727</v>
      </c>
      <c r="H14" s="25">
        <f t="shared" si="0"/>
        <v>31.480000000000018</v>
      </c>
      <c r="I14" s="25">
        <f>I15</f>
        <v>758.48</v>
      </c>
      <c r="J14" s="61"/>
      <c r="K14" s="61"/>
      <c r="L14" s="61"/>
      <c r="M14" s="61"/>
    </row>
    <row r="15" spans="1:13" ht="42.75" customHeight="1">
      <c r="A15" s="68"/>
      <c r="B15" s="69"/>
      <c r="C15" s="95"/>
      <c r="D15" s="95"/>
      <c r="E15" s="95"/>
      <c r="F15" s="95"/>
      <c r="G15" s="25">
        <f>G16</f>
        <v>727</v>
      </c>
      <c r="H15" s="25">
        <f t="shared" si="0"/>
        <v>31.480000000000018</v>
      </c>
      <c r="I15" s="25">
        <f>I16</f>
        <v>758.48</v>
      </c>
      <c r="J15" s="61"/>
      <c r="K15" s="61"/>
      <c r="L15" s="61"/>
      <c r="M15" s="61"/>
    </row>
    <row r="16" spans="1:13" ht="51">
      <c r="A16" s="74" t="s">
        <v>216</v>
      </c>
      <c r="B16" s="45" t="s">
        <v>80</v>
      </c>
      <c r="C16" s="71" t="s">
        <v>15</v>
      </c>
      <c r="D16" s="71" t="s">
        <v>19</v>
      </c>
      <c r="E16" s="71" t="s">
        <v>209</v>
      </c>
      <c r="F16" s="71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4" t="s">
        <v>215</v>
      </c>
      <c r="B17" s="45" t="s">
        <v>80</v>
      </c>
      <c r="C17" s="71" t="s">
        <v>15</v>
      </c>
      <c r="D17" s="71" t="s">
        <v>19</v>
      </c>
      <c r="E17" s="71" t="s">
        <v>60</v>
      </c>
      <c r="F17" s="71" t="s">
        <v>43</v>
      </c>
      <c r="G17" s="61">
        <f>G19+G20+G21+G22+G23</f>
        <v>1256.96</v>
      </c>
      <c r="H17" s="61">
        <f t="shared" si="0"/>
        <v>-11.169999999999845</v>
      </c>
      <c r="I17" s="61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4" t="s">
        <v>212</v>
      </c>
      <c r="B18" s="45" t="s">
        <v>80</v>
      </c>
      <c r="C18" s="71" t="s">
        <v>15</v>
      </c>
      <c r="D18" s="71" t="s">
        <v>19</v>
      </c>
      <c r="E18" s="71" t="s">
        <v>60</v>
      </c>
      <c r="F18" s="71" t="s">
        <v>132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4" t="s">
        <v>41</v>
      </c>
      <c r="B19" s="69" t="s">
        <v>80</v>
      </c>
      <c r="C19" s="95" t="s">
        <v>15</v>
      </c>
      <c r="D19" s="95" t="s">
        <v>19</v>
      </c>
      <c r="E19" s="95" t="s">
        <v>58</v>
      </c>
      <c r="F19" s="95" t="s">
        <v>43</v>
      </c>
      <c r="G19" s="25">
        <v>972.15</v>
      </c>
      <c r="H19" s="25">
        <f t="shared" si="0"/>
        <v>8.690000000000055</v>
      </c>
      <c r="I19" s="25">
        <v>980.84</v>
      </c>
      <c r="J19" s="61">
        <f>J21+J22+J23+J24+J27</f>
        <v>1276.8</v>
      </c>
      <c r="K19" s="61">
        <f t="shared" si="1"/>
        <v>-36.00999999999976</v>
      </c>
      <c r="L19" s="61">
        <f>L21+L22+L23+L24+L27</f>
        <v>1240.7900000000002</v>
      </c>
      <c r="M19" s="61">
        <f>M21+M22+M23+M24+M27</f>
        <v>1240.7900000000002</v>
      </c>
    </row>
    <row r="20" spans="1:13" ht="28.5" customHeight="1" hidden="1">
      <c r="A20" s="74" t="s">
        <v>112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4" t="s">
        <v>212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132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4" t="s">
        <v>144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142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4" t="s">
        <v>213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133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4" t="s">
        <v>145</v>
      </c>
      <c r="B24" s="45" t="s">
        <v>80</v>
      </c>
      <c r="C24" s="71" t="s">
        <v>15</v>
      </c>
      <c r="D24" s="71" t="s">
        <v>19</v>
      </c>
      <c r="E24" s="71" t="s">
        <v>58</v>
      </c>
      <c r="F24" s="71" t="s">
        <v>141</v>
      </c>
      <c r="G24" s="61">
        <f>G25</f>
        <v>360.89</v>
      </c>
      <c r="H24" s="61">
        <f t="shared" si="0"/>
        <v>150.76</v>
      </c>
      <c r="I24" s="61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4" t="s">
        <v>214</v>
      </c>
      <c r="B25" s="45" t="s">
        <v>80</v>
      </c>
      <c r="C25" s="71" t="s">
        <v>15</v>
      </c>
      <c r="D25" s="71" t="s">
        <v>19</v>
      </c>
      <c r="E25" s="71" t="s">
        <v>58</v>
      </c>
      <c r="F25" s="71" t="s">
        <v>140</v>
      </c>
      <c r="G25" s="25">
        <f>G26</f>
        <v>360.89</v>
      </c>
      <c r="H25" s="61">
        <f t="shared" si="0"/>
        <v>150.76</v>
      </c>
      <c r="I25" s="25">
        <f>I26</f>
        <v>511.65</v>
      </c>
      <c r="J25" s="61">
        <f>J26</f>
        <v>360.89</v>
      </c>
      <c r="K25" s="25">
        <f t="shared" si="1"/>
        <v>50.920000000000016</v>
      </c>
      <c r="L25" s="96">
        <f>L26</f>
        <v>411.81</v>
      </c>
      <c r="M25" s="96">
        <f>M26</f>
        <v>436.51</v>
      </c>
    </row>
    <row r="26" spans="1:13" ht="12.75" hidden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2">
        <v>411.81</v>
      </c>
      <c r="M26" s="25">
        <v>436.51</v>
      </c>
    </row>
    <row r="27" spans="1:13" ht="25.5">
      <c r="A27" s="74" t="s">
        <v>214</v>
      </c>
      <c r="B27" s="45" t="s">
        <v>80</v>
      </c>
      <c r="C27" s="71" t="s">
        <v>15</v>
      </c>
      <c r="D27" s="71" t="s">
        <v>19</v>
      </c>
      <c r="E27" s="71" t="s">
        <v>58</v>
      </c>
      <c r="F27" s="71" t="s">
        <v>140</v>
      </c>
      <c r="G27" s="61"/>
      <c r="H27" s="61">
        <f t="shared" si="0"/>
        <v>10</v>
      </c>
      <c r="I27" s="61">
        <f>I28+I29</f>
        <v>10</v>
      </c>
      <c r="J27" s="25">
        <v>14.64</v>
      </c>
      <c r="K27" s="25">
        <f t="shared" si="1"/>
        <v>0</v>
      </c>
      <c r="L27" s="72">
        <v>14.64</v>
      </c>
      <c r="M27" s="25">
        <v>14.64</v>
      </c>
    </row>
    <row r="28" spans="1:13" ht="12.75">
      <c r="A28" s="84" t="s">
        <v>220</v>
      </c>
      <c r="B28" s="69" t="s">
        <v>80</v>
      </c>
      <c r="C28" s="95" t="s">
        <v>15</v>
      </c>
      <c r="D28" s="95" t="s">
        <v>126</v>
      </c>
      <c r="E28" s="95" t="s">
        <v>42</v>
      </c>
      <c r="F28" s="95" t="s">
        <v>43</v>
      </c>
      <c r="G28" s="25"/>
      <c r="H28" s="25">
        <f t="shared" si="0"/>
        <v>5</v>
      </c>
      <c r="I28" s="25">
        <v>5</v>
      </c>
      <c r="J28" s="61">
        <f>J29</f>
        <v>15</v>
      </c>
      <c r="K28" s="61">
        <f t="shared" si="1"/>
        <v>0</v>
      </c>
      <c r="L28" s="96">
        <f aca="true" t="shared" si="3" ref="L28:M30">L29</f>
        <v>15</v>
      </c>
      <c r="M28" s="96">
        <f t="shared" si="3"/>
        <v>15</v>
      </c>
    </row>
    <row r="29" spans="1:13" ht="12.75">
      <c r="A29" s="74" t="s">
        <v>103</v>
      </c>
      <c r="B29" s="45" t="s">
        <v>80</v>
      </c>
      <c r="C29" s="71" t="s">
        <v>15</v>
      </c>
      <c r="D29" s="71" t="s">
        <v>126</v>
      </c>
      <c r="E29" s="71" t="s">
        <v>219</v>
      </c>
      <c r="F29" s="71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2">
        <f t="shared" si="3"/>
        <v>15</v>
      </c>
      <c r="M29" s="72">
        <f t="shared" si="3"/>
        <v>15</v>
      </c>
    </row>
    <row r="30" spans="1:13" ht="25.5">
      <c r="A30" s="74" t="s">
        <v>45</v>
      </c>
      <c r="B30" s="45" t="s">
        <v>80</v>
      </c>
      <c r="C30" s="71" t="s">
        <v>15</v>
      </c>
      <c r="D30" s="71" t="s">
        <v>126</v>
      </c>
      <c r="E30" s="71" t="s">
        <v>102</v>
      </c>
      <c r="F30" s="71" t="s">
        <v>43</v>
      </c>
      <c r="G30" s="61">
        <f>G31</f>
        <v>15</v>
      </c>
      <c r="H30" s="25">
        <f t="shared" si="0"/>
        <v>-5</v>
      </c>
      <c r="I30" s="61">
        <f>I31</f>
        <v>10</v>
      </c>
      <c r="J30" s="25">
        <f>J31</f>
        <v>15</v>
      </c>
      <c r="K30" s="25">
        <f t="shared" si="1"/>
        <v>0</v>
      </c>
      <c r="L30" s="72">
        <f t="shared" si="3"/>
        <v>15</v>
      </c>
      <c r="M30" s="25">
        <f t="shared" si="3"/>
        <v>15</v>
      </c>
    </row>
    <row r="31" spans="1:13" ht="12.75">
      <c r="A31" s="74" t="s">
        <v>218</v>
      </c>
      <c r="B31" s="45" t="s">
        <v>80</v>
      </c>
      <c r="C31" s="71" t="s">
        <v>15</v>
      </c>
      <c r="D31" s="71" t="s">
        <v>126</v>
      </c>
      <c r="E31" s="71" t="s">
        <v>102</v>
      </c>
      <c r="F31" s="71" t="s">
        <v>143</v>
      </c>
      <c r="G31" s="61">
        <f>G32</f>
        <v>15</v>
      </c>
      <c r="H31" s="25">
        <f t="shared" si="0"/>
        <v>-5</v>
      </c>
      <c r="I31" s="61">
        <f>I32</f>
        <v>10</v>
      </c>
      <c r="J31" s="25">
        <v>15</v>
      </c>
      <c r="K31" s="25">
        <f t="shared" si="1"/>
        <v>0</v>
      </c>
      <c r="L31" s="72">
        <v>15</v>
      </c>
      <c r="M31" s="25">
        <v>15</v>
      </c>
    </row>
    <row r="32" spans="1:13" ht="12.75">
      <c r="A32" s="68" t="s">
        <v>221</v>
      </c>
      <c r="B32" s="69" t="s">
        <v>80</v>
      </c>
      <c r="C32" s="95" t="s">
        <v>17</v>
      </c>
      <c r="D32" s="95" t="s">
        <v>16</v>
      </c>
      <c r="E32" s="95" t="s">
        <v>42</v>
      </c>
      <c r="F32" s="95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1">
        <f>J33</f>
        <v>54.400000000000006</v>
      </c>
      <c r="K32" s="61">
        <f t="shared" si="1"/>
        <v>0</v>
      </c>
      <c r="L32" s="61">
        <f>L33</f>
        <v>54.400000000000006</v>
      </c>
      <c r="M32" s="61">
        <f>M33</f>
        <v>54.400000000000006</v>
      </c>
    </row>
    <row r="33" spans="1:13" ht="16.5" customHeight="1">
      <c r="A33" s="70" t="s">
        <v>57</v>
      </c>
      <c r="B33" s="45" t="s">
        <v>80</v>
      </c>
      <c r="C33" s="71" t="s">
        <v>17</v>
      </c>
      <c r="D33" s="71" t="s">
        <v>18</v>
      </c>
      <c r="E33" s="71" t="s">
        <v>42</v>
      </c>
      <c r="F33" s="71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2">
        <f>L34</f>
        <v>54.400000000000006</v>
      </c>
      <c r="M33" s="72">
        <f>M34</f>
        <v>54.400000000000006</v>
      </c>
    </row>
    <row r="34" spans="1:13" ht="25.5" customHeight="1">
      <c r="A34" s="89" t="s">
        <v>61</v>
      </c>
      <c r="B34" s="45" t="s">
        <v>80</v>
      </c>
      <c r="C34" s="71" t="s">
        <v>17</v>
      </c>
      <c r="D34" s="71" t="s">
        <v>18</v>
      </c>
      <c r="E34" s="71" t="s">
        <v>62</v>
      </c>
      <c r="F34" s="71" t="s">
        <v>43</v>
      </c>
      <c r="G34" s="61">
        <f>G35</f>
        <v>54.400000000000006</v>
      </c>
      <c r="H34" s="61">
        <f t="shared" si="0"/>
        <v>0</v>
      </c>
      <c r="I34" s="61">
        <f>I35</f>
        <v>54.400000000000006</v>
      </c>
      <c r="J34" s="25">
        <f>J38+J39</f>
        <v>54.400000000000006</v>
      </c>
      <c r="K34" s="25">
        <f t="shared" si="1"/>
        <v>0</v>
      </c>
      <c r="L34" s="72">
        <f>L38+L39</f>
        <v>54.400000000000006</v>
      </c>
      <c r="M34" s="25">
        <f>M38+M39</f>
        <v>54.400000000000006</v>
      </c>
    </row>
    <row r="35" spans="1:13" ht="24" customHeight="1" hidden="1">
      <c r="A35" s="84" t="s">
        <v>70</v>
      </c>
      <c r="B35" s="45" t="s">
        <v>80</v>
      </c>
      <c r="C35" s="71" t="s">
        <v>19</v>
      </c>
      <c r="D35" s="71" t="s">
        <v>56</v>
      </c>
      <c r="E35" s="71" t="s">
        <v>42</v>
      </c>
      <c r="F35" s="71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2">
        <f>12.08+2.4</f>
        <v>14.48</v>
      </c>
      <c r="M35" s="25">
        <v>14.58</v>
      </c>
    </row>
    <row r="36" spans="1:13" ht="24" customHeight="1" hidden="1">
      <c r="A36" s="74" t="s">
        <v>113</v>
      </c>
      <c r="B36" s="45" t="s">
        <v>80</v>
      </c>
      <c r="C36" s="71" t="s">
        <v>19</v>
      </c>
      <c r="D36" s="71" t="s">
        <v>56</v>
      </c>
      <c r="E36" s="71" t="s">
        <v>101</v>
      </c>
      <c r="F36" s="71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2"/>
      <c r="M36" s="25"/>
    </row>
    <row r="37" spans="1:13" ht="25.5" hidden="1">
      <c r="A37" s="74" t="s">
        <v>112</v>
      </c>
      <c r="B37" s="45" t="s">
        <v>80</v>
      </c>
      <c r="C37" s="71" t="s">
        <v>19</v>
      </c>
      <c r="D37" s="71" t="s">
        <v>56</v>
      </c>
      <c r="E37" s="71" t="s">
        <v>101</v>
      </c>
      <c r="F37" s="71" t="s">
        <v>59</v>
      </c>
      <c r="G37" s="61">
        <f>G38</f>
        <v>0</v>
      </c>
      <c r="H37" s="25">
        <f t="shared" si="0"/>
        <v>0</v>
      </c>
      <c r="I37" s="61">
        <f>I38</f>
        <v>0</v>
      </c>
      <c r="J37" s="61">
        <f>J38</f>
        <v>52.2</v>
      </c>
      <c r="K37" s="61">
        <f aca="true" t="shared" si="4" ref="K37:K49">L37-J37</f>
        <v>0</v>
      </c>
      <c r="L37" s="61">
        <f>L38</f>
        <v>52.2</v>
      </c>
      <c r="M37" s="61">
        <f>M38</f>
        <v>52.2</v>
      </c>
    </row>
    <row r="38" spans="1:13" ht="38.25">
      <c r="A38" s="74" t="s">
        <v>212</v>
      </c>
      <c r="B38" s="45" t="s">
        <v>80</v>
      </c>
      <c r="C38" s="71" t="s">
        <v>17</v>
      </c>
      <c r="D38" s="71" t="s">
        <v>18</v>
      </c>
      <c r="E38" s="71" t="s">
        <v>62</v>
      </c>
      <c r="F38" s="71" t="s">
        <v>132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4" t="s">
        <v>213</v>
      </c>
      <c r="B39" s="45" t="s">
        <v>80</v>
      </c>
      <c r="C39" s="71" t="s">
        <v>17</v>
      </c>
      <c r="D39" s="71" t="s">
        <v>18</v>
      </c>
      <c r="E39" s="71" t="s">
        <v>62</v>
      </c>
      <c r="F39" s="71" t="s">
        <v>133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4" t="s">
        <v>135</v>
      </c>
      <c r="B40" s="45" t="s">
        <v>80</v>
      </c>
      <c r="C40" s="71" t="s">
        <v>20</v>
      </c>
      <c r="D40" s="71" t="s">
        <v>20</v>
      </c>
      <c r="E40" s="71" t="s">
        <v>90</v>
      </c>
      <c r="F40" s="71" t="s">
        <v>133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4" t="s">
        <v>226</v>
      </c>
      <c r="B41" s="69" t="s">
        <v>80</v>
      </c>
      <c r="C41" s="95" t="s">
        <v>19</v>
      </c>
      <c r="D41" s="95" t="s">
        <v>16</v>
      </c>
      <c r="E41" s="95" t="s">
        <v>42</v>
      </c>
      <c r="F41" s="95" t="s">
        <v>43</v>
      </c>
      <c r="G41" s="25">
        <v>2.2</v>
      </c>
      <c r="H41" s="25">
        <f t="shared" si="0"/>
        <v>0</v>
      </c>
      <c r="I41" s="25">
        <v>2.2</v>
      </c>
      <c r="J41" s="61">
        <f>J42</f>
        <v>477.8</v>
      </c>
      <c r="K41" s="61">
        <f t="shared" si="4"/>
        <v>-477.8</v>
      </c>
      <c r="L41" s="61">
        <f aca="true" t="shared" si="5" ref="L41:M44">L42</f>
        <v>0</v>
      </c>
      <c r="M41" s="61">
        <f t="shared" si="5"/>
        <v>0</v>
      </c>
    </row>
    <row r="42" spans="1:13" ht="12.75">
      <c r="A42" s="74" t="s">
        <v>198</v>
      </c>
      <c r="B42" s="45" t="s">
        <v>80</v>
      </c>
      <c r="C42" s="71" t="s">
        <v>19</v>
      </c>
      <c r="D42" s="71" t="s">
        <v>197</v>
      </c>
      <c r="E42" s="71" t="s">
        <v>42</v>
      </c>
      <c r="F42" s="71" t="s">
        <v>43</v>
      </c>
      <c r="G42" s="61">
        <f>G43</f>
        <v>477.8</v>
      </c>
      <c r="H42" s="25">
        <f t="shared" si="0"/>
        <v>-477.8</v>
      </c>
      <c r="I42" s="61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4" t="s">
        <v>225</v>
      </c>
      <c r="B43" s="45" t="s">
        <v>80</v>
      </c>
      <c r="C43" s="71" t="s">
        <v>19</v>
      </c>
      <c r="D43" s="71" t="s">
        <v>197</v>
      </c>
      <c r="E43" s="71" t="s">
        <v>224</v>
      </c>
      <c r="F43" s="71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4" t="s">
        <v>223</v>
      </c>
      <c r="B44" s="45" t="s">
        <v>80</v>
      </c>
      <c r="C44" s="71" t="s">
        <v>19</v>
      </c>
      <c r="D44" s="71" t="s">
        <v>197</v>
      </c>
      <c r="E44" s="71" t="s">
        <v>222</v>
      </c>
      <c r="F44" s="71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4" t="s">
        <v>213</v>
      </c>
      <c r="B45" s="45" t="s">
        <v>80</v>
      </c>
      <c r="C45" s="71" t="s">
        <v>19</v>
      </c>
      <c r="D45" s="71" t="s">
        <v>197</v>
      </c>
      <c r="E45" s="71" t="s">
        <v>222</v>
      </c>
      <c r="F45" s="71" t="s">
        <v>133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6" t="s">
        <v>63</v>
      </c>
      <c r="B46" s="69" t="s">
        <v>80</v>
      </c>
      <c r="C46" s="69" t="s">
        <v>23</v>
      </c>
      <c r="D46" s="69" t="s">
        <v>16</v>
      </c>
      <c r="E46" s="69" t="s">
        <v>42</v>
      </c>
      <c r="F46" s="69" t="s">
        <v>43</v>
      </c>
      <c r="G46" s="25">
        <v>477.8</v>
      </c>
      <c r="H46" s="25">
        <f t="shared" si="0"/>
        <v>-477.8</v>
      </c>
      <c r="I46" s="25">
        <v>0</v>
      </c>
      <c r="J46" s="61">
        <f>J47+J52</f>
        <v>524.72</v>
      </c>
      <c r="K46" s="61">
        <f t="shared" si="4"/>
        <v>-81.26999999999998</v>
      </c>
      <c r="L46" s="61">
        <f>L47+L52</f>
        <v>443.45000000000005</v>
      </c>
      <c r="M46" s="61">
        <f>M47+M52</f>
        <v>443.45000000000005</v>
      </c>
    </row>
    <row r="47" spans="1:13" ht="12.75">
      <c r="A47" s="109" t="s">
        <v>231</v>
      </c>
      <c r="B47" s="45" t="s">
        <v>80</v>
      </c>
      <c r="C47" s="45" t="s">
        <v>23</v>
      </c>
      <c r="D47" s="45" t="s">
        <v>17</v>
      </c>
      <c r="E47" s="45" t="s">
        <v>42</v>
      </c>
      <c r="F47" s="45" t="s">
        <v>43</v>
      </c>
      <c r="G47" s="61">
        <f>G48</f>
        <v>93.03999999999999</v>
      </c>
      <c r="H47" s="61">
        <f t="shared" si="0"/>
        <v>-9.399999999999991</v>
      </c>
      <c r="I47" s="61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9" t="s">
        <v>229</v>
      </c>
      <c r="B48" s="45" t="s">
        <v>80</v>
      </c>
      <c r="C48" s="45" t="s">
        <v>23</v>
      </c>
      <c r="D48" s="45" t="s">
        <v>17</v>
      </c>
      <c r="E48" s="45" t="s">
        <v>230</v>
      </c>
      <c r="F48" s="45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9" t="s">
        <v>228</v>
      </c>
      <c r="B49" s="45" t="s">
        <v>80</v>
      </c>
      <c r="C49" s="45" t="s">
        <v>23</v>
      </c>
      <c r="D49" s="45" t="s">
        <v>17</v>
      </c>
      <c r="E49" s="45" t="s">
        <v>91</v>
      </c>
      <c r="F49" s="45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4" t="s">
        <v>212</v>
      </c>
      <c r="B50" s="45" t="s">
        <v>80</v>
      </c>
      <c r="C50" s="45" t="s">
        <v>23</v>
      </c>
      <c r="D50" s="45" t="s">
        <v>17</v>
      </c>
      <c r="E50" s="45" t="s">
        <v>91</v>
      </c>
      <c r="F50" s="45" t="s">
        <v>132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4" t="s">
        <v>213</v>
      </c>
      <c r="B51" s="45" t="s">
        <v>80</v>
      </c>
      <c r="C51" s="45" t="s">
        <v>23</v>
      </c>
      <c r="D51" s="45" t="s">
        <v>17</v>
      </c>
      <c r="E51" s="45" t="s">
        <v>91</v>
      </c>
      <c r="F51" s="45" t="s">
        <v>133</v>
      </c>
      <c r="G51" s="61">
        <f>G52+G61</f>
        <v>524.72</v>
      </c>
      <c r="H51" s="61">
        <f t="shared" si="0"/>
        <v>-81.26999999999998</v>
      </c>
      <c r="I51" s="61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4" t="s">
        <v>128</v>
      </c>
      <c r="B52" s="45" t="s">
        <v>80</v>
      </c>
      <c r="C52" s="71" t="s">
        <v>23</v>
      </c>
      <c r="D52" s="71" t="s">
        <v>18</v>
      </c>
      <c r="E52" s="71" t="s">
        <v>42</v>
      </c>
      <c r="F52" s="71" t="s">
        <v>43</v>
      </c>
      <c r="G52" s="25">
        <f>G53</f>
        <v>424.6</v>
      </c>
      <c r="H52" s="61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4" t="s">
        <v>128</v>
      </c>
      <c r="B53" s="45" t="s">
        <v>80</v>
      </c>
      <c r="C53" s="71" t="s">
        <v>23</v>
      </c>
      <c r="D53" s="71" t="s">
        <v>18</v>
      </c>
      <c r="E53" s="71" t="s">
        <v>227</v>
      </c>
      <c r="F53" s="71" t="s">
        <v>43</v>
      </c>
      <c r="G53" s="25">
        <f>G54</f>
        <v>424.6</v>
      </c>
      <c r="H53" s="61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4" t="s">
        <v>245</v>
      </c>
      <c r="B54" s="45" t="s">
        <v>80</v>
      </c>
      <c r="C54" s="71" t="s">
        <v>23</v>
      </c>
      <c r="D54" s="71" t="s">
        <v>18</v>
      </c>
      <c r="E54" s="71" t="s">
        <v>129</v>
      </c>
      <c r="F54" s="71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4" t="s">
        <v>213</v>
      </c>
      <c r="B55" s="45" t="s">
        <v>80</v>
      </c>
      <c r="C55" s="71" t="s">
        <v>23</v>
      </c>
      <c r="D55" s="71" t="s">
        <v>18</v>
      </c>
      <c r="E55" s="71" t="s">
        <v>129</v>
      </c>
      <c r="F55" s="71" t="s">
        <v>133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4" t="s">
        <v>235</v>
      </c>
      <c r="B56" s="69" t="s">
        <v>80</v>
      </c>
      <c r="C56" s="95" t="s">
        <v>20</v>
      </c>
      <c r="D56" s="95" t="s">
        <v>16</v>
      </c>
      <c r="E56" s="95" t="s">
        <v>42</v>
      </c>
      <c r="F56" s="95" t="s">
        <v>43</v>
      </c>
      <c r="G56" s="25">
        <v>172.46</v>
      </c>
      <c r="H56" s="25">
        <f t="shared" si="0"/>
        <v>-10.460000000000008</v>
      </c>
      <c r="I56" s="25">
        <v>162</v>
      </c>
      <c r="J56" s="61">
        <f>J57</f>
        <v>89.2</v>
      </c>
      <c r="K56" s="61">
        <f t="shared" si="6"/>
        <v>0</v>
      </c>
      <c r="L56" s="61">
        <f aca="true" t="shared" si="8" ref="L56:M58">L57</f>
        <v>89.2</v>
      </c>
      <c r="M56" s="61">
        <f t="shared" si="8"/>
        <v>89.2</v>
      </c>
    </row>
    <row r="57" spans="1:13" ht="12.75">
      <c r="A57" s="74" t="s">
        <v>46</v>
      </c>
      <c r="B57" s="45" t="s">
        <v>80</v>
      </c>
      <c r="C57" s="71" t="s">
        <v>20</v>
      </c>
      <c r="D57" s="71" t="s">
        <v>20</v>
      </c>
      <c r="E57" s="71" t="s">
        <v>42</v>
      </c>
      <c r="F57" s="71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4" t="s">
        <v>234</v>
      </c>
      <c r="B58" s="45" t="s">
        <v>80</v>
      </c>
      <c r="C58" s="71" t="s">
        <v>20</v>
      </c>
      <c r="D58" s="71" t="s">
        <v>20</v>
      </c>
      <c r="E58" s="71" t="s">
        <v>233</v>
      </c>
      <c r="F58" s="71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4" t="s">
        <v>232</v>
      </c>
      <c r="B59" s="45" t="s">
        <v>80</v>
      </c>
      <c r="C59" s="71" t="s">
        <v>20</v>
      </c>
      <c r="D59" s="71" t="s">
        <v>20</v>
      </c>
      <c r="E59" s="71" t="s">
        <v>90</v>
      </c>
      <c r="F59" s="71" t="s">
        <v>43</v>
      </c>
      <c r="G59" s="61">
        <f>G64</f>
        <v>100.12</v>
      </c>
      <c r="H59" s="25">
        <f t="shared" si="0"/>
        <v>-48.900000000000006</v>
      </c>
      <c r="I59" s="61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4" t="s">
        <v>212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132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4" t="s">
        <v>213</v>
      </c>
      <c r="B61" s="45" t="s">
        <v>80</v>
      </c>
      <c r="C61" s="71" t="s">
        <v>20</v>
      </c>
      <c r="D61" s="71" t="s">
        <v>20</v>
      </c>
      <c r="E61" s="71" t="s">
        <v>90</v>
      </c>
      <c r="F61" s="71" t="s">
        <v>133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6" t="s">
        <v>238</v>
      </c>
      <c r="B62" s="69" t="s">
        <v>80</v>
      </c>
      <c r="C62" s="69" t="s">
        <v>24</v>
      </c>
      <c r="D62" s="69" t="s">
        <v>16</v>
      </c>
      <c r="E62" s="69" t="s">
        <v>42</v>
      </c>
      <c r="F62" s="69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1">
        <f>J64+J70+J77</f>
        <v>242.19000000000003</v>
      </c>
      <c r="K62" s="61">
        <f t="shared" si="6"/>
        <v>66.42999999999998</v>
      </c>
      <c r="L62" s="61">
        <f>L64+L70+L77</f>
        <v>308.62</v>
      </c>
      <c r="M62" s="61">
        <f>M64+M70+M77</f>
        <v>219.36</v>
      </c>
    </row>
    <row r="63" spans="1:13" ht="12.75" hidden="1">
      <c r="A63" s="74" t="s">
        <v>237</v>
      </c>
      <c r="B63" s="45" t="s">
        <v>80</v>
      </c>
      <c r="C63" s="71" t="s">
        <v>24</v>
      </c>
      <c r="D63" s="71" t="s">
        <v>16</v>
      </c>
      <c r="E63" s="71" t="s">
        <v>42</v>
      </c>
      <c r="F63" s="71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4" t="s">
        <v>48</v>
      </c>
      <c r="B64" s="69" t="s">
        <v>80</v>
      </c>
      <c r="C64" s="95" t="s">
        <v>24</v>
      </c>
      <c r="D64" s="95" t="s">
        <v>15</v>
      </c>
      <c r="E64" s="95" t="s">
        <v>42</v>
      </c>
      <c r="F64" s="95" t="s">
        <v>43</v>
      </c>
      <c r="G64" s="25">
        <v>100.12</v>
      </c>
      <c r="H64" s="25">
        <f t="shared" si="0"/>
        <v>-48.900000000000006</v>
      </c>
      <c r="I64" s="25">
        <v>51.22</v>
      </c>
      <c r="J64" s="61">
        <f>J65</f>
        <v>178.27</v>
      </c>
      <c r="K64" s="61">
        <f t="shared" si="6"/>
        <v>118.16999999999999</v>
      </c>
      <c r="L64" s="61">
        <f t="shared" si="9"/>
        <v>296.44</v>
      </c>
      <c r="M64" s="61">
        <f t="shared" si="9"/>
        <v>207.18</v>
      </c>
    </row>
    <row r="65" spans="1:13" ht="25.5">
      <c r="A65" s="74" t="s">
        <v>49</v>
      </c>
      <c r="B65" s="45" t="s">
        <v>80</v>
      </c>
      <c r="C65" s="71" t="s">
        <v>24</v>
      </c>
      <c r="D65" s="71" t="s">
        <v>15</v>
      </c>
      <c r="E65" s="71" t="s">
        <v>236</v>
      </c>
      <c r="F65" s="71" t="s">
        <v>43</v>
      </c>
      <c r="G65" s="61">
        <f>G66</f>
        <v>89.2</v>
      </c>
      <c r="H65" s="61">
        <f t="shared" si="0"/>
        <v>0</v>
      </c>
      <c r="I65" s="61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4" t="s">
        <v>47</v>
      </c>
      <c r="B66" s="45" t="s">
        <v>80</v>
      </c>
      <c r="C66" s="71" t="s">
        <v>24</v>
      </c>
      <c r="D66" s="71" t="s">
        <v>15</v>
      </c>
      <c r="E66" s="71" t="s">
        <v>64</v>
      </c>
      <c r="F66" s="71" t="s">
        <v>43</v>
      </c>
      <c r="G66" s="25">
        <f>G67</f>
        <v>89.2</v>
      </c>
      <c r="H66" s="61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4" t="s">
        <v>212</v>
      </c>
      <c r="B67" s="45" t="s">
        <v>80</v>
      </c>
      <c r="C67" s="71" t="s">
        <v>24</v>
      </c>
      <c r="D67" s="71" t="s">
        <v>15</v>
      </c>
      <c r="E67" s="71" t="s">
        <v>64</v>
      </c>
      <c r="F67" s="71" t="s">
        <v>132</v>
      </c>
      <c r="G67" s="25">
        <f>G68</f>
        <v>89.2</v>
      </c>
      <c r="H67" s="61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4" t="s">
        <v>213</v>
      </c>
      <c r="B68" s="45" t="s">
        <v>80</v>
      </c>
      <c r="C68" s="71" t="s">
        <v>24</v>
      </c>
      <c r="D68" s="71" t="s">
        <v>15</v>
      </c>
      <c r="E68" s="71" t="s">
        <v>64</v>
      </c>
      <c r="F68" s="71" t="s">
        <v>133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9" t="s">
        <v>246</v>
      </c>
      <c r="B69" s="45" t="s">
        <v>80</v>
      </c>
      <c r="C69" s="45" t="s">
        <v>24</v>
      </c>
      <c r="D69" s="45" t="s">
        <v>15</v>
      </c>
      <c r="E69" s="45" t="s">
        <v>64</v>
      </c>
      <c r="F69" s="45" t="s">
        <v>247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4" t="s">
        <v>48</v>
      </c>
      <c r="B70" s="69" t="s">
        <v>80</v>
      </c>
      <c r="C70" s="95" t="s">
        <v>24</v>
      </c>
      <c r="D70" s="95" t="s">
        <v>15</v>
      </c>
      <c r="E70" s="95" t="s">
        <v>42</v>
      </c>
      <c r="F70" s="95" t="s">
        <v>43</v>
      </c>
      <c r="G70" s="25">
        <v>1</v>
      </c>
      <c r="H70" s="25">
        <f t="shared" si="0"/>
        <v>0</v>
      </c>
      <c r="I70" s="25">
        <v>1</v>
      </c>
      <c r="J70" s="61">
        <f>J71</f>
        <v>6.18</v>
      </c>
      <c r="K70" s="61">
        <f t="shared" si="6"/>
        <v>6</v>
      </c>
      <c r="L70" s="61">
        <f>L71</f>
        <v>12.18</v>
      </c>
      <c r="M70" s="61">
        <f>M71</f>
        <v>12.18</v>
      </c>
    </row>
    <row r="71" spans="1:13" ht="12.75">
      <c r="A71" s="110" t="s">
        <v>241</v>
      </c>
      <c r="B71" s="69" t="s">
        <v>80</v>
      </c>
      <c r="C71" s="95" t="s">
        <v>24</v>
      </c>
      <c r="D71" s="95" t="s">
        <v>15</v>
      </c>
      <c r="E71" s="98" t="s">
        <v>240</v>
      </c>
      <c r="F71" s="98" t="s">
        <v>43</v>
      </c>
      <c r="G71" s="61">
        <f>G73+G80+G87</f>
        <v>364.90999999999997</v>
      </c>
      <c r="H71" s="61">
        <f aca="true" t="shared" si="10" ref="H71:H97">I71-G71</f>
        <v>7.07000000000005</v>
      </c>
      <c r="I71" s="61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4" t="s">
        <v>47</v>
      </c>
      <c r="B72" s="45" t="s">
        <v>80</v>
      </c>
      <c r="C72" s="71" t="s">
        <v>24</v>
      </c>
      <c r="D72" s="71" t="s">
        <v>15</v>
      </c>
      <c r="E72" s="71" t="s">
        <v>130</v>
      </c>
      <c r="F72" s="71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4" t="s">
        <v>212</v>
      </c>
      <c r="B73" s="45" t="s">
        <v>80</v>
      </c>
      <c r="C73" s="71" t="s">
        <v>24</v>
      </c>
      <c r="D73" s="71" t="s">
        <v>15</v>
      </c>
      <c r="E73" s="71" t="s">
        <v>130</v>
      </c>
      <c r="F73" s="71" t="s">
        <v>132</v>
      </c>
      <c r="G73" s="61">
        <f>G74</f>
        <v>236.57</v>
      </c>
      <c r="H73" s="61">
        <f t="shared" si="10"/>
        <v>123.23000000000002</v>
      </c>
      <c r="I73" s="61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4" t="s">
        <v>213</v>
      </c>
      <c r="B74" s="45" t="s">
        <v>80</v>
      </c>
      <c r="C74" s="71" t="s">
        <v>24</v>
      </c>
      <c r="D74" s="71" t="s">
        <v>15</v>
      </c>
      <c r="E74" s="71" t="s">
        <v>130</v>
      </c>
      <c r="F74" s="71" t="s">
        <v>133</v>
      </c>
      <c r="G74" s="25">
        <f>G75</f>
        <v>236.57</v>
      </c>
      <c r="H74" s="61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4"/>
      <c r="B75" s="45"/>
      <c r="C75" s="71"/>
      <c r="D75" s="71"/>
      <c r="E75" s="85"/>
      <c r="F75" s="85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9"/>
      <c r="B76" s="45"/>
      <c r="C76" s="45"/>
      <c r="D76" s="45"/>
      <c r="E76" s="45"/>
      <c r="F76" s="45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10" t="s">
        <v>27</v>
      </c>
      <c r="B77" s="69" t="s">
        <v>80</v>
      </c>
      <c r="C77" s="95" t="s">
        <v>24</v>
      </c>
      <c r="D77" s="95" t="s">
        <v>15</v>
      </c>
      <c r="E77" s="98" t="s">
        <v>42</v>
      </c>
      <c r="F77" s="98" t="s">
        <v>43</v>
      </c>
      <c r="G77" s="25">
        <v>236.57</v>
      </c>
      <c r="H77" s="25">
        <f t="shared" si="10"/>
        <v>123.23000000000002</v>
      </c>
      <c r="I77" s="25">
        <v>359.8</v>
      </c>
      <c r="J77" s="61">
        <f>J79</f>
        <v>57.74</v>
      </c>
      <c r="K77" s="61">
        <f t="shared" si="6"/>
        <v>-57.74</v>
      </c>
      <c r="L77" s="61">
        <f>L79</f>
        <v>0</v>
      </c>
      <c r="M77" s="61">
        <f>M79</f>
        <v>0</v>
      </c>
      <c r="N77" s="105"/>
    </row>
    <row r="78" spans="1:13" ht="12.75" hidden="1">
      <c r="A78" s="110" t="s">
        <v>241</v>
      </c>
      <c r="B78" s="69" t="s">
        <v>80</v>
      </c>
      <c r="C78" s="95" t="s">
        <v>24</v>
      </c>
      <c r="D78" s="95" t="s">
        <v>15</v>
      </c>
      <c r="E78" s="98" t="s">
        <v>240</v>
      </c>
      <c r="F78" s="98" t="s">
        <v>43</v>
      </c>
      <c r="G78" s="61">
        <f>G80</f>
        <v>12.18</v>
      </c>
      <c r="H78" s="25">
        <f t="shared" si="10"/>
        <v>0</v>
      </c>
      <c r="I78" s="61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239</v>
      </c>
      <c r="F79" s="98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61">
        <f>G81</f>
        <v>12.18</v>
      </c>
      <c r="H80" s="61">
        <f t="shared" si="10"/>
        <v>0</v>
      </c>
      <c r="I80" s="61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5"/>
    </row>
    <row r="81" spans="1:13" ht="38.25">
      <c r="A81" s="74" t="s">
        <v>212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61">
        <f>G82</f>
        <v>12.18</v>
      </c>
      <c r="H81" s="61">
        <f t="shared" si="10"/>
        <v>0</v>
      </c>
      <c r="I81" s="61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4" t="s">
        <v>213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9" t="s">
        <v>246</v>
      </c>
      <c r="B83" s="45" t="s">
        <v>80</v>
      </c>
      <c r="C83" s="45" t="s">
        <v>24</v>
      </c>
      <c r="D83" s="45" t="s">
        <v>15</v>
      </c>
      <c r="E83" s="45" t="s">
        <v>65</v>
      </c>
      <c r="F83" s="45" t="s">
        <v>247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4" t="s">
        <v>127</v>
      </c>
      <c r="B84" s="69" t="s">
        <v>80</v>
      </c>
      <c r="C84" s="95" t="s">
        <v>126</v>
      </c>
      <c r="D84" s="95" t="s">
        <v>16</v>
      </c>
      <c r="E84" s="95" t="s">
        <v>42</v>
      </c>
      <c r="F84" s="95" t="s">
        <v>43</v>
      </c>
      <c r="G84" s="25">
        <v>12.18</v>
      </c>
      <c r="H84" s="25">
        <f t="shared" si="10"/>
        <v>0</v>
      </c>
      <c r="I84" s="25">
        <v>12.18</v>
      </c>
      <c r="J84" s="61">
        <f>J85</f>
        <v>769.69</v>
      </c>
      <c r="K84" s="61">
        <f t="shared" si="6"/>
        <v>-89.83000000000004</v>
      </c>
      <c r="L84" s="61">
        <f aca="true" t="shared" si="11" ref="L84:M87">L85</f>
        <v>679.86</v>
      </c>
      <c r="M84" s="61">
        <f t="shared" si="11"/>
        <v>679.86</v>
      </c>
    </row>
    <row r="85" spans="1:13" ht="24" customHeight="1">
      <c r="A85" s="74" t="s">
        <v>202</v>
      </c>
      <c r="B85" s="45" t="s">
        <v>80</v>
      </c>
      <c r="C85" s="71" t="s">
        <v>126</v>
      </c>
      <c r="D85" s="71" t="s">
        <v>23</v>
      </c>
      <c r="E85" s="71" t="s">
        <v>42</v>
      </c>
      <c r="F85" s="71" t="s">
        <v>43</v>
      </c>
      <c r="G85" s="61">
        <f>G87</f>
        <v>116.16</v>
      </c>
      <c r="H85" s="25">
        <f t="shared" si="10"/>
        <v>-116.16</v>
      </c>
      <c r="I85" s="61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4" t="s">
        <v>244</v>
      </c>
      <c r="B86" s="45" t="s">
        <v>80</v>
      </c>
      <c r="C86" s="71" t="s">
        <v>126</v>
      </c>
      <c r="D86" s="71" t="s">
        <v>23</v>
      </c>
      <c r="E86" s="71" t="s">
        <v>243</v>
      </c>
      <c r="F86" s="71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4" t="s">
        <v>47</v>
      </c>
      <c r="B87" s="45" t="s">
        <v>80</v>
      </c>
      <c r="C87" s="71" t="s">
        <v>126</v>
      </c>
      <c r="D87" s="71" t="s">
        <v>23</v>
      </c>
      <c r="E87" s="71" t="s">
        <v>242</v>
      </c>
      <c r="F87" s="71" t="s">
        <v>43</v>
      </c>
      <c r="G87" s="61">
        <f>G88</f>
        <v>116.16</v>
      </c>
      <c r="H87" s="61">
        <f t="shared" si="10"/>
        <v>-116.16</v>
      </c>
      <c r="I87" s="61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4" t="s">
        <v>212</v>
      </c>
      <c r="B88" s="45" t="s">
        <v>80</v>
      </c>
      <c r="C88" s="71" t="s">
        <v>126</v>
      </c>
      <c r="D88" s="71" t="s">
        <v>23</v>
      </c>
      <c r="E88" s="71" t="s">
        <v>242</v>
      </c>
      <c r="F88" s="71" t="s">
        <v>132</v>
      </c>
      <c r="G88" s="61">
        <f>G89</f>
        <v>116.16</v>
      </c>
      <c r="H88" s="61">
        <f t="shared" si="10"/>
        <v>-116.16</v>
      </c>
      <c r="I88" s="61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4" t="s">
        <v>168</v>
      </c>
      <c r="B89" s="45"/>
      <c r="C89" s="71"/>
      <c r="D89" s="71"/>
      <c r="E89" s="85"/>
      <c r="F89" s="85"/>
      <c r="G89" s="25">
        <f>G90+G91</f>
        <v>116.16</v>
      </c>
      <c r="H89" s="25">
        <f t="shared" si="10"/>
        <v>-116.16</v>
      </c>
      <c r="I89" s="25">
        <f>I90+I91+I92</f>
        <v>0</v>
      </c>
      <c r="J89" s="61">
        <f>J7+J32+J41+J46+J56+J62+J84</f>
        <v>4176.8</v>
      </c>
      <c r="K89" s="25">
        <f t="shared" si="6"/>
        <v>-587.0000000000005</v>
      </c>
      <c r="L89" s="61">
        <f>L7+L32+L41+L46+L56+L62+L84</f>
        <v>3589.7999999999997</v>
      </c>
      <c r="M89" s="61">
        <f>M7+M32+M41+M46+M56+M62+M84</f>
        <v>3500.54</v>
      </c>
    </row>
    <row r="90" spans="1:13" ht="12.75">
      <c r="A90" s="74" t="s">
        <v>156</v>
      </c>
      <c r="B90" s="45" t="s">
        <v>157</v>
      </c>
      <c r="C90" s="71" t="s">
        <v>158</v>
      </c>
      <c r="D90" s="71" t="s">
        <v>158</v>
      </c>
      <c r="E90" s="85" t="s">
        <v>159</v>
      </c>
      <c r="F90" s="85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2" t="s">
        <v>28</v>
      </c>
      <c r="B91" s="69"/>
      <c r="C91" s="69"/>
      <c r="D91" s="69"/>
      <c r="E91" s="69"/>
      <c r="F91" s="69"/>
      <c r="G91" s="25">
        <v>116.16</v>
      </c>
      <c r="H91" s="25">
        <f t="shared" si="10"/>
        <v>-116.16</v>
      </c>
      <c r="I91" s="25">
        <v>0</v>
      </c>
      <c r="J91" s="61">
        <f>J89+J90</f>
        <v>4283.900000000001</v>
      </c>
      <c r="K91" s="61">
        <f>L91-J91</f>
        <v>-602.0500000000006</v>
      </c>
      <c r="L91" s="61">
        <f>L89+L90</f>
        <v>3681.85</v>
      </c>
      <c r="M91" s="61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1">
        <f>G94</f>
        <v>769.69</v>
      </c>
      <c r="H93" s="61">
        <f t="shared" si="10"/>
        <v>-89.83000000000004</v>
      </c>
      <c r="I93" s="61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1">
        <f>G8+G34+G42+G51+G65+G71+G93</f>
        <v>4279.68</v>
      </c>
      <c r="H98" s="61">
        <f>I98-G98</f>
        <v>-626.5200000000004</v>
      </c>
      <c r="I98" s="61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2017-11-23T02:47:42Z</cp:lastPrinted>
  <dcterms:created xsi:type="dcterms:W3CDTF">2005-10-31T07:03:47Z</dcterms:created>
  <dcterms:modified xsi:type="dcterms:W3CDTF">2017-11-23T02:47:51Z</dcterms:modified>
  <cp:category/>
  <cp:version/>
  <cp:contentType/>
  <cp:contentStatus/>
</cp:coreProperties>
</file>