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9030" activeTab="0"/>
  </bookViews>
  <sheets>
    <sheet name="2012" sheetId="1" r:id="rId1"/>
  </sheets>
  <definedNames>
    <definedName name="_xlnm.Print_Titles" localSheetId="0">'2012'!$10:$10</definedName>
    <definedName name="_xlnm.Print_Area" localSheetId="0">'2012'!$A$2:$E$196</definedName>
  </definedNames>
  <calcPr fullCalcOnLoad="1"/>
</workbook>
</file>

<file path=xl/sharedStrings.xml><?xml version="1.0" encoding="utf-8"?>
<sst xmlns="http://schemas.openxmlformats.org/spreadsheetml/2006/main" count="350" uniqueCount="350">
  <si>
    <t>Наименование показателя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</si>
  <si>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</si>
  <si>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</si>
  <si>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</si>
  <si>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</si>
  <si>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</si>
  <si>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</si>
  <si>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</si>
  <si>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</si>
  <si>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</si>
  <si>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</si>
  <si>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</si>
  <si>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</si>
  <si>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</si>
  <si>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</si>
  <si>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</si>
  <si>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</si>
  <si>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</si>
  <si>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000  1  06  00000  00  0000  000</t>
  </si>
  <si>
    <t>Налог на имущество организаций</t>
  </si>
  <si>
    <t>000  1  06  02000  02  0000  110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</si>
  <si>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</si>
  <si>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</si>
  <si>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</si>
  <si>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</si>
  <si>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</si>
  <si>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</si>
  <si>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</si>
  <si>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</si>
  <si>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</si>
  <si>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</si>
  <si>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</si>
  <si>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</si>
  <si>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</si>
  <si>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</si>
  <si>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</si>
  <si>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</si>
  <si>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</si>
  <si>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</si>
  <si>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</si>
  <si>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</si>
  <si>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</si>
  <si>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</si>
  <si>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</si>
  <si>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</si>
  <si>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</si>
  <si>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</si>
  <si>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</si>
  <si>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</si>
  <si>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</si>
  <si>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</si>
  <si>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</si>
  <si>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</si>
  <si>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</si>
  <si>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</si>
  <si>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</si>
  <si>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</si>
  <si>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</si>
  <si>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</si>
  <si>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</si>
  <si>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</si>
  <si>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</si>
  <si>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</si>
  <si>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</si>
  <si>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</si>
  <si>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</si>
  <si>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</si>
  <si>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</si>
  <si>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</si>
  <si>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</si>
  <si>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</si>
  <si>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</si>
  <si>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</si>
  <si>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</si>
  <si>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</si>
  <si>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АДМИНИСТРАТИВНЫЕ ПЛАТЕЖИ И СБОРЫ</t>
  </si>
  <si>
    <t>000  1  15  00000  00  0000  000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</si>
  <si>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</si>
  <si>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</si>
  <si>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</si>
  <si>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</si>
  <si>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</si>
  <si>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</si>
  <si>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</si>
  <si>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</si>
  <si>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</si>
  <si>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</si>
  <si>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</si>
  <si>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</si>
  <si>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</si>
  <si>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</si>
  <si>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</si>
  <si>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</si>
  <si>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</si>
  <si>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</si>
  <si>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</si>
  <si>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</si>
  <si>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</si>
  <si>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</si>
  <si>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</si>
  <si>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</si>
  <si>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</si>
  <si>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</si>
  <si>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</si>
  <si>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</si>
  <si>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</si>
  <si>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</si>
  <si>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</si>
  <si>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</si>
  <si>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</si>
  <si>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</si>
  <si>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</si>
  <si>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</si>
  <si>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</si>
  <si>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</si>
  <si>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</si>
  <si>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</si>
  <si>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</si>
  <si>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</si>
  <si>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</si>
  <si>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</si>
  <si>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</si>
  <si>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</si>
  <si>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</si>
  <si>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</si>
  <si>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</si>
  <si>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</si>
  <si>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</si>
  <si>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</si>
  <si>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</si>
  <si>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</si>
  <si>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</si>
  <si>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</si>
  <si>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</si>
  <si>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</si>
  <si>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</si>
  <si>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</si>
  <si>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</si>
  <si>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</si>
  <si>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</si>
  <si>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</si>
  <si>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Прочие субсидии</t>
  </si>
  <si>
    <t>000  2  02  02999  00  0000  151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</si>
  <si>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</si>
  <si>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</si>
  <si>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</si>
  <si>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</si>
  <si>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</si>
  <si>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</si>
  <si>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</si>
  <si>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</si>
  <si>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</si>
  <si>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</si>
  <si>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000  2  02  03002  05  0000  151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</si>
  <si>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</si>
  <si>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</si>
  <si>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</si>
  <si>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</si>
  <si>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</si>
  <si>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</si>
  <si>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</si>
  <si>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</si>
  <si>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</si>
  <si>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</si>
  <si>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</si>
  <si>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</si>
  <si>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</si>
  <si>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</si>
  <si>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</si>
  <si>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</si>
  <si>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</si>
  <si>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</si>
  <si>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</si>
  <si>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</si>
  <si>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</si>
  <si>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</si>
  <si>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</si>
  <si>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</si>
  <si>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</si>
  <si>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</si>
  <si>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</si>
  <si>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</si>
  <si>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</si>
  <si>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</si>
  <si>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</si>
  <si>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</si>
  <si>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</si>
  <si>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оздоровление детей</t>
  </si>
  <si>
    <t>000  2  02  03033  00  0000  151</t>
  </si>
  <si>
    <t>Субвенции бюджетам муниципальных районов на оздоровление детей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</si>
  <si>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</si>
  <si>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</si>
  <si>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</si>
  <si>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</si>
  <si>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</si>
  <si>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</si>
  <si>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</si>
  <si>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</si>
  <si>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</si>
  <si>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</si>
  <si>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</si>
  <si>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</si>
  <si>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</si>
  <si>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</si>
  <si>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</si>
  <si>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на реализацию программ модернизации здравоохранения</t>
  </si>
  <si>
    <t>000  2  02  04034  00  0000  151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</si>
  <si>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</si>
  <si>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000  2  02  04034  05  0002  151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</si>
  <si>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</si>
  <si>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</si>
  <si>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</si>
  <si>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</si>
  <si>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</si>
  <si>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</si>
  <si>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</si>
  <si>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Изменение (+;-)</t>
  </si>
  <si>
    <t>Сумма с учетом изменений</t>
  </si>
  <si>
    <t>Утвержденная сумма</t>
  </si>
  <si>
    <t xml:space="preserve"> НЕНАЛОГОВЫЕ ДОХОДЫ</t>
  </si>
  <si>
    <t>НАЛОГОВЫЕ  ДОХОДЫ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</si>
  <si>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</si>
  <si>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по образованию и организации деятельности муниципальных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</si>
  <si>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и управления охраной труда"</t>
  </si>
  <si>
    <t>Субвенции на осуществление государственных полномочий по лицензированию продажи алкогольной продукции</t>
  </si>
  <si>
    <t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</si>
  <si>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</si>
  <si>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</si>
  <si>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</si>
  <si>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</si>
  <si>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</si>
  <si>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</si>
  <si>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</si>
  <si>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</si>
  <si>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на осуществление  государственных полномочий по вопросам административного законодательства</t>
  </si>
  <si>
    <t>Субвенции на осуществление  назначения и выплаты доплат к пенсиям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</si>
  <si>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</si>
  <si>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на реализацию Закона Республики Алтай "О наделении органов местного самоуправления муниципальных районов в Республике Алтай отдельными государственными полномочиями Республики Алтай по сбору информации от поселений, входящих в муниципальный район, необходимый для ведения регистра муниципальных нормативных правовых актов в Республике Алтай"</t>
  </si>
  <si>
    <t>000  1  08  07080  01  1000  110</t>
  </si>
  <si>
    <t>Приложение 2</t>
  </si>
  <si>
    <t>тыс.руб</t>
  </si>
  <si>
    <t xml:space="preserve"> муниципальному району</t>
  </si>
  <si>
    <t>сельским поселениям</t>
  </si>
  <si>
    <t xml:space="preserve"> Прочие денежные взыскания (штрафы) за административные правонарушения в области дорожного движения</t>
  </si>
  <si>
    <t>__________________________________________________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</si>
  <si>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</si>
  <si>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</si>
  <si>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</si>
  <si>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</si>
  <si>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182  1  01  02010  01  0000  110</t>
  </si>
  <si>
    <t>182  1  01  02020  01  0000  110</t>
  </si>
  <si>
    <t>182  1  01  02030  01  0000  110</t>
  </si>
  <si>
    <t>182  1  01  02040  01  0000  110</t>
  </si>
  <si>
    <t>092  2  02  02088  05  0001  151</t>
  </si>
  <si>
    <t>092  2  02  03029  05  0000  151</t>
  </si>
  <si>
    <t>092  2  02  03027  05  0000  151</t>
  </si>
  <si>
    <t>092  2  02  03026  05  0000  151</t>
  </si>
  <si>
    <t>092  2  02  03024  05  0000  151</t>
  </si>
  <si>
    <t>092  2  02  03015  05  0000  151</t>
  </si>
  <si>
    <t>092  2  02  03007  05  0000  151</t>
  </si>
  <si>
    <t>092  2  02  02999  05  0000  151</t>
  </si>
  <si>
    <t>092  2  02  02150  05  0000  151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</si>
  <si>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</si>
  <si>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</si>
  <si>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000  2  02  02088  00  0000  151</t>
  </si>
  <si>
    <t>092  2  02  01003  05  0000  151</t>
  </si>
  <si>
    <t>092  2  02  01001  05  0000  151</t>
  </si>
  <si>
    <t>092  1  17  05050  05  0000  180</t>
  </si>
  <si>
    <t>182  1  16  03010  01  0000  140</t>
  </si>
  <si>
    <t>182  1  16  03030  01  0000  140</t>
  </si>
  <si>
    <t>141  1  16  28000  01  0000  140</t>
  </si>
  <si>
    <t>188  1  16  30030  01  0000  140</t>
  </si>
  <si>
    <t>182  1  06  02010  02  0000  110</t>
  </si>
  <si>
    <t>182  1  06  02020  02  0000  110</t>
  </si>
  <si>
    <t>182  1  07  01020  01  0000  110</t>
  </si>
  <si>
    <t>182  1  08  03010  01  0000  110</t>
  </si>
  <si>
    <t>092  1  08  07084  01  0000  110</t>
  </si>
  <si>
    <t>092  1  08  07150  01  1000  110</t>
  </si>
  <si>
    <t>809  1  08  07140  01  0000  110</t>
  </si>
  <si>
    <t>092  1  11  03050  05  0000  120</t>
  </si>
  <si>
    <t>092  1  11  05035  05  0000  120</t>
  </si>
  <si>
    <t>182  1  16  06000  01  0000  140</t>
  </si>
  <si>
    <t>161  1  16  33050  05  0000  140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</si>
  <si>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</si>
  <si>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</si>
  <si>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182  1  05  01030  01  0000  110</t>
  </si>
  <si>
    <t>182  1  05  01040  01  0000  110</t>
  </si>
  <si>
    <t>182  1  05  01050  01  0000  110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</si>
  <si>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</si>
  <si>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Налог, взимаемый в виде стоимости патента в связи с применением упрощенной системы налогообложения</t>
  </si>
  <si>
    <t>Минимальный налог, зачисляемый в бюджеты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</si>
  <si>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</si>
  <si>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Налогового кодекса Российской Федерации</t>
    </r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</si>
  <si>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Фонда содействия реформированию жилищно-коммунального хозяйства</t>
    </r>
  </si>
  <si>
    <t>ПОСТУПЛЕНИЕ ДОХОДОВ В БЮДЖЕТ МУНИЦИПАЛЬНОГО ОБРАЗОВАНИЯ "ОНГУДАЙСКИЙ РАЙОН"                                       В 2012 ГОДУ</t>
  </si>
  <si>
    <t>000  1  11  05013  00  0000  120</t>
  </si>
  <si>
    <t>092  1  11  05013  10  0000  120</t>
  </si>
  <si>
    <t>000  1  13  01000  00  0000  130</t>
  </si>
  <si>
    <t>092  1  13  01995  05  0000  130</t>
  </si>
  <si>
    <t>000  1  14  02052  05  0000  410</t>
  </si>
  <si>
    <t>000  1  14  02050  05  0000  410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</si>
  <si>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</si>
  <si>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</si>
  <si>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</si>
  <si>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000  2  02  02089  00  0000  151</t>
  </si>
  <si>
    <t>092  2  02  02089  05  0000  151</t>
  </si>
  <si>
    <t>092  2  02  02089  05  0001  151</t>
  </si>
  <si>
    <t>000  2  02  02051  00  0000  151</t>
  </si>
  <si>
    <t>Субсидии бюджетам муниципальных районов на реализацию федеральных целевых программ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</si>
  <si>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</si>
  <si>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</si>
  <si>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>ПРОЧИЕ БЕЗВОЗМЕЗДНЫЕ ПОСТУПЛЕНИЯ</t>
  </si>
  <si>
    <t>000  2  07  00000  00  0000  180</t>
  </si>
  <si>
    <t>092  2  02  03021  05  0000  151</t>
  </si>
  <si>
    <t>092  2  02  03033  05  0000  151</t>
  </si>
  <si>
    <t>092  2  02  03069  05  0000  151</t>
  </si>
  <si>
    <t>092  2  02  03070  05  0000  151</t>
  </si>
  <si>
    <t>092  2  02  04029  05  0000  151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</si>
  <si>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</si>
  <si>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</si>
  <si>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092  2  19  05000  05  0000  151</t>
  </si>
  <si>
    <t>092  2  18  05010  05  0000  151</t>
  </si>
  <si>
    <t>810  2  07  05000  05  0000  180</t>
  </si>
  <si>
    <t>092  2  02  04999  05  0000  151</t>
  </si>
  <si>
    <t>092  2  02  02145  05  0000  151</t>
  </si>
  <si>
    <t>092  2  02  02077  05  0000  151</t>
  </si>
  <si>
    <t>092  2  02  02051  05  0000  151</t>
  </si>
  <si>
    <t>092  2  02  02009  05  0000  151</t>
  </si>
  <si>
    <t>048  1  12  01000  01  0000  120</t>
  </si>
  <si>
    <t>000  1  05  01000  00  0000  110</t>
  </si>
  <si>
    <t>182  1  05  01020  00  0000  110</t>
  </si>
  <si>
    <t>182 1  05  01010  00  0000  110</t>
  </si>
  <si>
    <t>182  1  05  02000  00  0000  110</t>
  </si>
  <si>
    <t>182  1  05  03000  00  0000  110</t>
  </si>
  <si>
    <t>321  1  16  25060  01  0000  140</t>
  </si>
  <si>
    <t>Прочие дотации бюджетам муниципальных районов</t>
  </si>
  <si>
    <t>Прочие дотации</t>
  </si>
  <si>
    <t>000  2  02  01999  00  0000  151</t>
  </si>
  <si>
    <t>092  2  02  01999  05  0000  151</t>
  </si>
  <si>
    <t>000  1  14  06013  10  0000  430</t>
  </si>
  <si>
    <t>Субсидии бюджетам на комплектование книжных фондов библиотек муниципальных образований</t>
  </si>
  <si>
    <t xml:space="preserve">Субсидии на предоставление ежемесячной надбавки к заработной плате специалистам в муниципальных образовательных учреждениях </t>
  </si>
  <si>
    <t>Субсидии на капитальный и текущий ремонт объектов социально-культурной сферы</t>
  </si>
  <si>
    <t>РЦП Оснащение многоквартирных домов коллективными приборами учета потребления коммунального ресурса на 2009-2011годы</t>
  </si>
  <si>
    <t>Субсидии на реализацию республиканской целевой программы "Развитие образования в Республике Алтай", в части выплаты ежемесячной надбавки у заработной плате молодым специалистам в муниципальных образовательных учреждениях</t>
  </si>
  <si>
    <t>Субсидии на реализацию республиканской целевой программы "Совершенствование организации школьного питания  в республике Алтай на 2012-2014 годы"(питание для детей из малообеспеченных семей)</t>
  </si>
  <si>
    <t>Субсидии на реализацию республиканской целевой программы "К0мплексные меры профилактики правонарушений и повышение безопасностидорожного движения  в Республике Алтай на 2012-2014гг" (предоставление субсидий муниципальным образованиям на выплату вознаграждения за дбровольную сдачу огнестрельного оружия,боеприпасов, взрывчатых веществ, взрывчатых устройств) (через Министерство регионального развития Республики Алтай)</t>
  </si>
  <si>
    <t>РЦП "Развитие транспортной инфраструктурой РА на 2011-2015годы (капитальный ремонт и ремонт автомобильных дорог общего пользования местного значения и искусственных сооружений нат них)</t>
  </si>
  <si>
    <t>РЦП "Отходы"(2011-2012 годы)" (Субсидии муниципальным образованиям на приобретение и установкумобильных туалетов в общественных местах)</t>
  </si>
  <si>
    <t>к  решению "О бюджете муниципального образования "Онгудайский район" на 2012 год и на плановый период 2013-2014 годов" (в редакции решения "О внесении изменений и дополнений в бюджет муниципального образования"Онгудайский район" на 2012год и на плановый период 2012-2013годов" от 17.02. 2012г №31-1,от 04.06.2012г №33-2,от11.10 2012г №35/1;от29.11. 2012г № 36-1)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</si>
</sst>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_-* #,##0.00000_р_._-;\-* #,##0.00000_р_._-;_-* &quot;-&quot;?????_р_._-;_-@_-"/>
    <numFmt numFmtId="166" formatCode="_-* #,##0.000_р_._-;\-* #,##0.000_р_._-;_-* &quot;-&quot;??_р_._-;_-@_-"/>
    <numFmt numFmtId="167" formatCode="_-* #,##0.00000_р_._-;\-* #,##0.00000_р_._-;_-* &quot;-&quot;??_р_._-;_-@_-"/>
    <numFmt numFmtId="168" formatCode="#,##0.00_р_."/>
    <numFmt numFmtId="169" formatCode="_-* #,##0.0000000_р_._-;\-* #,##0.0000000_р_._-;_-* &quot;-&quot;?????_р_._-;_-@_-"/>
    <numFmt numFmtId="170" formatCode="_-* #,##0.0000000_р_._-;\-* #,##0.0000000_р_._-;_-* &quot;-&quot;???????_р_._-;_-@_-"/>
    <numFmt numFmtId="171" formatCode="_-* #,##0.0000_р_._-;\-* #,##0.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#,##0.0000"/>
    <numFmt numFmtId="176" formatCode="#,##0.000"/>
  </numFmts>
  <fonts count="54">
    <font>
      <sz val="8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8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43" fontId="49" fillId="0" borderId="0" xfId="62" applyFont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49" fontId="49" fillId="0" borderId="0" xfId="0" applyNumberFormat="1" applyFont="1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164" fontId="49" fillId="0" borderId="0" xfId="0" applyNumberFormat="1" applyFont="1" applyAlignment="1">
      <alignment/>
    </xf>
    <xf numFmtId="43" fontId="49" fillId="33" borderId="10" xfId="60" applyFont="1" applyFill="1" applyBorder="1" applyAlignment="1">
      <alignment horizontal="center"/>
    </xf>
    <xf numFmtId="43" fontId="49" fillId="33" borderId="10" xfId="60" applyNumberFormat="1" applyFont="1" applyFill="1" applyBorder="1" applyAlignment="1">
      <alignment horizontal="center"/>
    </xf>
    <xf numFmtId="166" fontId="49" fillId="33" borderId="10" xfId="60" applyNumberFormat="1" applyFont="1" applyFill="1" applyBorder="1" applyAlignment="1">
      <alignment horizontal="center"/>
    </xf>
    <xf numFmtId="43" fontId="5" fillId="33" borderId="10" xfId="60" applyFont="1" applyFill="1" applyBorder="1" applyAlignment="1">
      <alignment horizontal="center"/>
    </xf>
    <xf numFmtId="43" fontId="51" fillId="33" borderId="10" xfId="60" applyFont="1" applyFill="1" applyBorder="1" applyAlignment="1">
      <alignment horizontal="center" vertical="top" wrapText="1"/>
    </xf>
    <xf numFmtId="43" fontId="49" fillId="33" borderId="10" xfId="60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vertical="top" wrapText="1"/>
    </xf>
    <xf numFmtId="4" fontId="49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left"/>
    </xf>
    <xf numFmtId="43" fontId="49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165" fontId="49" fillId="33" borderId="0" xfId="0" applyNumberFormat="1" applyFont="1" applyFill="1" applyAlignment="1">
      <alignment/>
    </xf>
    <xf numFmtId="0" fontId="49" fillId="33" borderId="10" xfId="0" applyFont="1" applyFill="1" applyBorder="1" applyAlignment="1">
      <alignment horizontal="left" vertical="center" wrapText="1"/>
    </xf>
    <xf numFmtId="4" fontId="49" fillId="33" borderId="0" xfId="0" applyNumberFormat="1" applyFont="1" applyFill="1" applyAlignment="1">
      <alignment/>
    </xf>
    <xf numFmtId="164" fontId="49" fillId="33" borderId="0" xfId="0" applyNumberFormat="1" applyFont="1" applyFill="1" applyAlignment="1">
      <alignment/>
    </xf>
    <xf numFmtId="0" fontId="49" fillId="33" borderId="10" xfId="0" applyFont="1" applyFill="1" applyBorder="1" applyAlignment="1">
      <alignment horizontal="right" vertical="center" wrapText="1"/>
    </xf>
    <xf numFmtId="166" fontId="49" fillId="33" borderId="0" xfId="0" applyNumberFormat="1" applyFont="1" applyFill="1" applyAlignment="1">
      <alignment/>
    </xf>
    <xf numFmtId="167" fontId="49" fillId="33" borderId="0" xfId="0" applyNumberFormat="1" applyFont="1" applyFill="1" applyAlignment="1">
      <alignment/>
    </xf>
    <xf numFmtId="49" fontId="51" fillId="33" borderId="10" xfId="0" applyNumberFormat="1" applyFont="1" applyFill="1" applyBorder="1" applyAlignment="1">
      <alignment horizontal="left"/>
    </xf>
    <xf numFmtId="0" fontId="9" fillId="33" borderId="10" xfId="52" applyFont="1" applyFill="1" applyBorder="1" applyAlignment="1">
      <alignment horizontal="left" vertical="center" wrapText="1"/>
      <protection/>
    </xf>
    <xf numFmtId="0" fontId="51" fillId="33" borderId="0" xfId="0" applyFont="1" applyFill="1" applyAlignment="1">
      <alignment/>
    </xf>
    <xf numFmtId="49" fontId="49" fillId="33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165" fontId="52" fillId="0" borderId="0" xfId="0" applyNumberFormat="1" applyFont="1" applyAlignment="1">
      <alignment/>
    </xf>
    <xf numFmtId="43" fontId="52" fillId="0" borderId="0" xfId="0" applyNumberFormat="1" applyFont="1" applyAlignment="1">
      <alignment/>
    </xf>
    <xf numFmtId="43" fontId="49" fillId="0" borderId="0" xfId="0" applyNumberFormat="1" applyFont="1" applyAlignment="1">
      <alignment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1" fontId="10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>
      <alignment horizontal="justify" vertical="center" wrapText="1"/>
    </xf>
    <xf numFmtId="168" fontId="11" fillId="0" borderId="13" xfId="62" applyNumberFormat="1" applyFont="1" applyBorder="1" applyAlignment="1">
      <alignment horizontal="right" vertical="center"/>
    </xf>
    <xf numFmtId="169" fontId="53" fillId="0" borderId="0" xfId="0" applyNumberFormat="1" applyFont="1" applyAlignment="1">
      <alignment/>
    </xf>
    <xf numFmtId="170" fontId="53" fillId="0" borderId="0" xfId="0" applyNumberFormat="1" applyFont="1" applyAlignment="1">
      <alignment/>
    </xf>
    <xf numFmtId="167" fontId="53" fillId="33" borderId="0" xfId="0" applyNumberFormat="1" applyFont="1" applyFill="1" applyAlignment="1">
      <alignment/>
    </xf>
    <xf numFmtId="43" fontId="11" fillId="0" borderId="13" xfId="62" applyNumberFormat="1" applyFont="1" applyBorder="1" applyAlignment="1">
      <alignment horizontal="right" vertical="center"/>
    </xf>
    <xf numFmtId="43" fontId="49" fillId="33" borderId="10" xfId="60" applyNumberFormat="1" applyFont="1" applyFill="1" applyBorder="1" applyAlignment="1">
      <alignment horizontal="center" wrapText="1"/>
    </xf>
    <xf numFmtId="43" fontId="51" fillId="33" borderId="10" xfId="0" applyNumberFormat="1" applyFont="1" applyFill="1" applyBorder="1" applyAlignment="1">
      <alignment vertical="top" wrapText="1"/>
    </xf>
    <xf numFmtId="43" fontId="49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13" xfId="62"/>
    <cellStyle name="Финансовый 15" xfId="63"/>
    <cellStyle name="Финансовый 9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view="pageBreakPreview" zoomScale="60" zoomScalePageLayoutView="0" workbookViewId="0" topLeftCell="A188">
      <selection activeCell="D193" sqref="D193"/>
    </sheetView>
  </sheetViews>
  <sheetFormatPr defaultColWidth="9.140625" defaultRowHeight="12"/>
  <cols>
    <col min="1" max="1" width="62.28125" style="15" customWidth="1"/>
    <col min="2" max="2" width="38.7109375" style="16" customWidth="1"/>
    <col min="3" max="3" width="19.421875" style="14" customWidth="1"/>
    <col min="4" max="4" width="20.8515625" style="5" customWidth="1"/>
    <col min="5" max="5" width="25.140625" style="5" customWidth="1"/>
    <col min="6" max="6" width="20.421875" style="5" customWidth="1"/>
    <col min="7" max="7" width="14.8515625" style="5" customWidth="1"/>
    <col min="8" max="23" width="55.140625" style="5" customWidth="1"/>
    <col min="24" max="16384" width="9.28125" style="5" customWidth="1"/>
  </cols>
  <sheetData>
    <row r="1" spans="1:7" ht="15.75">
      <c r="A1" s="1"/>
      <c r="B1" s="2"/>
      <c r="C1" s="2"/>
      <c r="D1" s="64"/>
      <c r="E1" s="64"/>
      <c r="F1" s="3"/>
      <c r="G1" s="4"/>
    </row>
    <row r="2" spans="1:7" ht="15" customHeight="1">
      <c r="A2" s="1"/>
      <c r="B2" s="66" t="s">
        <v>239</v>
      </c>
      <c r="C2" s="67"/>
      <c r="D2" s="67"/>
      <c r="E2" s="67"/>
      <c r="F2" s="6"/>
      <c r="G2" s="7"/>
    </row>
    <row r="3" spans="1:7" ht="12.75" customHeight="1">
      <c r="A3" s="1"/>
      <c r="B3" s="65" t="s">
        <v>349</v>
      </c>
      <c r="C3" s="65"/>
      <c r="D3" s="65"/>
      <c r="E3" s="65"/>
      <c r="F3" s="8"/>
      <c r="G3" s="9"/>
    </row>
    <row r="4" spans="1:7" ht="42.75" customHeight="1">
      <c r="A4" s="1"/>
      <c r="B4" s="65"/>
      <c r="C4" s="65"/>
      <c r="D4" s="65"/>
      <c r="E4" s="65"/>
      <c r="F4" s="8"/>
      <c r="G4" s="7"/>
    </row>
    <row r="5" spans="1:7" ht="15.75">
      <c r="A5" s="10"/>
      <c r="B5" s="2"/>
      <c r="C5" s="2"/>
      <c r="D5" s="2"/>
      <c r="E5" s="2"/>
      <c r="F5" s="11"/>
      <c r="G5" s="9"/>
    </row>
    <row r="6" spans="1:7" ht="12.75" customHeight="1">
      <c r="A6" s="63" t="s">
        <v>294</v>
      </c>
      <c r="B6" s="63"/>
      <c r="C6" s="63"/>
      <c r="D6" s="63"/>
      <c r="E6" s="63"/>
      <c r="F6" s="12"/>
      <c r="G6" s="13"/>
    </row>
    <row r="7" spans="1:5" s="14" customFormat="1" ht="21.75" customHeight="1">
      <c r="A7" s="63"/>
      <c r="B7" s="63"/>
      <c r="C7" s="63"/>
      <c r="D7" s="63"/>
      <c r="E7" s="63"/>
    </row>
    <row r="8" spans="1:2" s="14" customFormat="1" ht="15.75" hidden="1">
      <c r="A8" s="15"/>
      <c r="B8" s="16"/>
    </row>
    <row r="9" spans="1:5" s="14" customFormat="1" ht="15.75">
      <c r="A9" s="15"/>
      <c r="B9" s="16"/>
      <c r="E9" s="14" t="s">
        <v>240</v>
      </c>
    </row>
    <row r="10" spans="1:6" s="17" customFormat="1" ht="58.5" customHeight="1">
      <c r="A10" s="28" t="s">
        <v>0</v>
      </c>
      <c r="B10" s="29" t="s">
        <v>1</v>
      </c>
      <c r="C10" s="28" t="s">
        <v>218</v>
      </c>
      <c r="D10" s="28" t="s">
        <v>216</v>
      </c>
      <c r="E10" s="28" t="s">
        <v>217</v>
      </c>
      <c r="F10" s="30"/>
    </row>
    <row r="11" spans="1:6" ht="15.75">
      <c r="A11" s="31" t="s">
        <v>2</v>
      </c>
      <c r="B11" s="32" t="s">
        <v>3</v>
      </c>
      <c r="C11" s="20">
        <f>C12+C90</f>
        <v>433534.01743</v>
      </c>
      <c r="D11" s="21">
        <f>E11-C11</f>
        <v>11819.561210000014</v>
      </c>
      <c r="E11" s="21">
        <f>E12+E90</f>
        <v>445353.57864</v>
      </c>
      <c r="F11" s="58">
        <f>444920.18049</f>
        <v>444920.18049</v>
      </c>
    </row>
    <row r="12" spans="1:6" ht="17.25" customHeight="1">
      <c r="A12" s="31" t="s">
        <v>4</v>
      </c>
      <c r="B12" s="32" t="s">
        <v>5</v>
      </c>
      <c r="C12" s="20">
        <f>C13+C47</f>
        <v>76399.36807</v>
      </c>
      <c r="D12" s="20">
        <f>E12-C12</f>
        <v>-0.003999999986262992</v>
      </c>
      <c r="E12" s="20">
        <f>E13+E47</f>
        <v>76399.36407000001</v>
      </c>
      <c r="F12" s="41">
        <f>E11-F11</f>
        <v>433.3981500000227</v>
      </c>
    </row>
    <row r="13" spans="1:6" ht="15.75">
      <c r="A13" s="31" t="s">
        <v>220</v>
      </c>
      <c r="B13" s="32"/>
      <c r="C13" s="20">
        <f>C14+C20+C29+C36+C39</f>
        <v>69908.27</v>
      </c>
      <c r="D13" s="20">
        <f>E13-C13</f>
        <v>0</v>
      </c>
      <c r="E13" s="20">
        <f>E14+E20+E29+E36+E39</f>
        <v>69908.27</v>
      </c>
      <c r="F13" s="41">
        <v>352.8</v>
      </c>
    </row>
    <row r="14" spans="1:6" ht="15.75">
      <c r="A14" s="31" t="s">
        <v>6</v>
      </c>
      <c r="B14" s="32" t="s">
        <v>7</v>
      </c>
      <c r="C14" s="20">
        <f>C15</f>
        <v>32396</v>
      </c>
      <c r="D14" s="20">
        <f>D15</f>
        <v>0</v>
      </c>
      <c r="E14" s="20">
        <f>E15</f>
        <v>32396</v>
      </c>
      <c r="F14" s="41">
        <f>F12-F13</f>
        <v>80.59815000002271</v>
      </c>
    </row>
    <row r="15" spans="1:6" ht="15.75">
      <c r="A15" s="31" t="s">
        <v>8</v>
      </c>
      <c r="B15" s="32" t="s">
        <v>9</v>
      </c>
      <c r="C15" s="20">
        <f>SUM(C16:C19)</f>
        <v>32396</v>
      </c>
      <c r="D15" s="20">
        <f>SUM(D16:D19)</f>
        <v>0</v>
      </c>
      <c r="E15" s="20">
        <f>SUM(E16:E19)</f>
        <v>32396</v>
      </c>
      <c r="F15" s="41">
        <v>17.1</v>
      </c>
    </row>
    <row r="16" spans="1:6" ht="97.5">
      <c r="A16" s="31" t="s">
        <v>291</v>
      </c>
      <c r="B16" s="32" t="s">
        <v>249</v>
      </c>
      <c r="C16" s="20">
        <f>28304+2+2500+400+399+1+400</f>
        <v>32006</v>
      </c>
      <c r="D16" s="20">
        <f aca="true" t="shared" si="0" ref="D16:D72">E16-C16</f>
        <v>0</v>
      </c>
      <c r="E16" s="20">
        <f>28304+2+2500+400+399+1+400</f>
        <v>32006</v>
      </c>
      <c r="F16" s="41">
        <f>F14-F15</f>
        <v>63.49815000002271</v>
      </c>
    </row>
    <row r="17" spans="1:6" ht="141.75">
      <c r="A17" s="31" t="s">
        <v>284</v>
      </c>
      <c r="B17" s="32" t="s">
        <v>250</v>
      </c>
      <c r="C17" s="20">
        <v>250</v>
      </c>
      <c r="D17" s="20">
        <f t="shared" si="0"/>
        <v>0</v>
      </c>
      <c r="E17" s="20">
        <v>250</v>
      </c>
      <c r="F17" s="41">
        <v>66.27</v>
      </c>
    </row>
    <row r="18" spans="1:6" ht="78" customHeight="1">
      <c r="A18" s="31" t="s">
        <v>283</v>
      </c>
      <c r="B18" s="32" t="s">
        <v>251</v>
      </c>
      <c r="C18" s="20">
        <v>108</v>
      </c>
      <c r="D18" s="20">
        <f t="shared" si="0"/>
        <v>0</v>
      </c>
      <c r="E18" s="20">
        <v>108</v>
      </c>
      <c r="F18" s="41">
        <f>F16-F17</f>
        <v>-2.7718499999772845</v>
      </c>
    </row>
    <row r="19" spans="1:6" ht="145.5" customHeight="1">
      <c r="A19" s="31" t="s">
        <v>292</v>
      </c>
      <c r="B19" s="32" t="s">
        <v>252</v>
      </c>
      <c r="C19" s="20">
        <v>32</v>
      </c>
      <c r="D19" s="20">
        <f t="shared" si="0"/>
        <v>0</v>
      </c>
      <c r="E19" s="20">
        <v>32</v>
      </c>
      <c r="F19" s="34"/>
    </row>
    <row r="20" spans="1:6" ht="15.75">
      <c r="A20" s="31" t="s">
        <v>10</v>
      </c>
      <c r="B20" s="32" t="s">
        <v>11</v>
      </c>
      <c r="C20" s="20">
        <f>C21+C27+C28</f>
        <v>15771.02</v>
      </c>
      <c r="D20" s="20">
        <f>D21+D27+D28</f>
        <v>0</v>
      </c>
      <c r="E20" s="20">
        <f>E21+E27+E28</f>
        <v>15771.02</v>
      </c>
      <c r="F20" s="34"/>
    </row>
    <row r="21" spans="1:6" ht="41.25" customHeight="1">
      <c r="A21" s="31" t="s">
        <v>12</v>
      </c>
      <c r="B21" s="32" t="s">
        <v>329</v>
      </c>
      <c r="C21" s="20">
        <f>C22+C23+C24+C25+C26</f>
        <v>6388</v>
      </c>
      <c r="D21" s="20">
        <f t="shared" si="0"/>
        <v>0</v>
      </c>
      <c r="E21" s="20">
        <f>E22+E23+E24+E25+E26</f>
        <v>6388</v>
      </c>
      <c r="F21" s="34"/>
    </row>
    <row r="22" spans="1:6" ht="47.25">
      <c r="A22" s="31" t="s">
        <v>13</v>
      </c>
      <c r="B22" s="32" t="s">
        <v>331</v>
      </c>
      <c r="C22" s="20">
        <f>1588+400+200</f>
        <v>2188</v>
      </c>
      <c r="D22" s="20">
        <f t="shared" si="0"/>
        <v>0</v>
      </c>
      <c r="E22" s="20">
        <f>1588+400+200</f>
        <v>2188</v>
      </c>
      <c r="F22" s="34"/>
    </row>
    <row r="23" spans="1:6" ht="47.25">
      <c r="A23" s="31" t="s">
        <v>14</v>
      </c>
      <c r="B23" s="32" t="s">
        <v>330</v>
      </c>
      <c r="C23" s="20">
        <v>2200</v>
      </c>
      <c r="D23" s="20">
        <f t="shared" si="0"/>
        <v>0</v>
      </c>
      <c r="E23" s="20">
        <v>2200</v>
      </c>
      <c r="F23" s="34"/>
    </row>
    <row r="24" spans="1:6" ht="66.75" customHeight="1">
      <c r="A24" s="31" t="s">
        <v>288</v>
      </c>
      <c r="B24" s="32" t="s">
        <v>285</v>
      </c>
      <c r="C24" s="20">
        <v>0</v>
      </c>
      <c r="D24" s="20">
        <f t="shared" si="0"/>
        <v>0</v>
      </c>
      <c r="E24" s="20">
        <v>0</v>
      </c>
      <c r="F24" s="34"/>
    </row>
    <row r="25" spans="1:6" ht="50.25" customHeight="1">
      <c r="A25" s="31" t="s">
        <v>289</v>
      </c>
      <c r="B25" s="32" t="s">
        <v>286</v>
      </c>
      <c r="C25" s="20">
        <v>0</v>
      </c>
      <c r="D25" s="20">
        <f t="shared" si="0"/>
        <v>0</v>
      </c>
      <c r="E25" s="20">
        <v>0</v>
      </c>
      <c r="F25" s="34"/>
    </row>
    <row r="26" spans="1:6" ht="39" customHeight="1">
      <c r="A26" s="31" t="s">
        <v>290</v>
      </c>
      <c r="B26" s="32" t="s">
        <v>287</v>
      </c>
      <c r="C26" s="20">
        <v>2000</v>
      </c>
      <c r="D26" s="20">
        <f t="shared" si="0"/>
        <v>0</v>
      </c>
      <c r="E26" s="20">
        <v>2000</v>
      </c>
      <c r="F26" s="34"/>
    </row>
    <row r="27" spans="1:6" ht="31.5">
      <c r="A27" s="31" t="s">
        <v>15</v>
      </c>
      <c r="B27" s="32" t="s">
        <v>332</v>
      </c>
      <c r="C27" s="20">
        <v>8730.02</v>
      </c>
      <c r="D27" s="20">
        <f t="shared" si="0"/>
        <v>0</v>
      </c>
      <c r="E27" s="20">
        <v>8730.02</v>
      </c>
      <c r="F27" s="34"/>
    </row>
    <row r="28" spans="1:6" ht="15.75">
      <c r="A28" s="31" t="s">
        <v>16</v>
      </c>
      <c r="B28" s="32" t="s">
        <v>333</v>
      </c>
      <c r="C28" s="20">
        <f>650+3</f>
        <v>653</v>
      </c>
      <c r="D28" s="20">
        <f t="shared" si="0"/>
        <v>0</v>
      </c>
      <c r="E28" s="20">
        <f>650+3</f>
        <v>653</v>
      </c>
      <c r="F28" s="34"/>
    </row>
    <row r="29" spans="1:6" ht="15.75">
      <c r="A29" s="31" t="s">
        <v>17</v>
      </c>
      <c r="B29" s="32" t="s">
        <v>18</v>
      </c>
      <c r="C29" s="20">
        <f>C30+C33</f>
        <v>19405.25</v>
      </c>
      <c r="D29" s="20">
        <f t="shared" si="0"/>
        <v>0</v>
      </c>
      <c r="E29" s="20">
        <f>E30+E33</f>
        <v>19405.25</v>
      </c>
      <c r="F29" s="34"/>
    </row>
    <row r="30" spans="1:6" ht="15.75">
      <c r="A30" s="31" t="s">
        <v>19</v>
      </c>
      <c r="B30" s="32" t="s">
        <v>20</v>
      </c>
      <c r="C30" s="20">
        <f>C31+C32</f>
        <v>19405.25</v>
      </c>
      <c r="D30" s="20">
        <f t="shared" si="0"/>
        <v>0</v>
      </c>
      <c r="E30" s="20">
        <f>E31+E32</f>
        <v>19405.25</v>
      </c>
      <c r="F30" s="34"/>
    </row>
    <row r="31" spans="1:6" ht="31.5">
      <c r="A31" s="31" t="s">
        <v>21</v>
      </c>
      <c r="B31" s="32" t="s">
        <v>272</v>
      </c>
      <c r="C31" s="20">
        <f>2603+14000+200+4000-1398.15</f>
        <v>19404.85</v>
      </c>
      <c r="D31" s="20">
        <f t="shared" si="0"/>
        <v>0</v>
      </c>
      <c r="E31" s="20">
        <f>2603+14000+200+4000-1398.15</f>
        <v>19404.85</v>
      </c>
      <c r="F31" s="34"/>
    </row>
    <row r="32" spans="1:6" ht="31.5">
      <c r="A32" s="31" t="s">
        <v>22</v>
      </c>
      <c r="B32" s="32" t="s">
        <v>273</v>
      </c>
      <c r="C32" s="20">
        <v>0.4</v>
      </c>
      <c r="D32" s="20">
        <f t="shared" si="0"/>
        <v>0</v>
      </c>
      <c r="E32" s="20">
        <v>0.4</v>
      </c>
      <c r="F32" s="34"/>
    </row>
    <row r="33" spans="1:6" ht="15.75" hidden="1">
      <c r="A33" s="31" t="s">
        <v>23</v>
      </c>
      <c r="B33" s="32" t="s">
        <v>24</v>
      </c>
      <c r="C33" s="20">
        <f>C34+C35</f>
        <v>0</v>
      </c>
      <c r="D33" s="20">
        <f t="shared" si="0"/>
        <v>0</v>
      </c>
      <c r="E33" s="20">
        <f>E34+E35</f>
        <v>0</v>
      </c>
      <c r="F33" s="34"/>
    </row>
    <row r="34" spans="1:6" ht="15.75" hidden="1">
      <c r="A34" s="31" t="s">
        <v>25</v>
      </c>
      <c r="B34" s="32" t="s">
        <v>26</v>
      </c>
      <c r="C34" s="20"/>
      <c r="D34" s="20">
        <f t="shared" si="0"/>
        <v>0</v>
      </c>
      <c r="E34" s="20"/>
      <c r="F34" s="34"/>
    </row>
    <row r="35" spans="1:6" ht="15.75" hidden="1">
      <c r="A35" s="31" t="s">
        <v>27</v>
      </c>
      <c r="B35" s="32" t="s">
        <v>28</v>
      </c>
      <c r="C35" s="20"/>
      <c r="D35" s="20">
        <f t="shared" si="0"/>
        <v>0</v>
      </c>
      <c r="E35" s="20"/>
      <c r="F35" s="34"/>
    </row>
    <row r="36" spans="1:6" ht="31.5">
      <c r="A36" s="31" t="s">
        <v>29</v>
      </c>
      <c r="B36" s="32" t="s">
        <v>30</v>
      </c>
      <c r="C36" s="20">
        <f aca="true" t="shared" si="1" ref="C36:E37">C37</f>
        <v>150</v>
      </c>
      <c r="D36" s="20">
        <f t="shared" si="0"/>
        <v>0</v>
      </c>
      <c r="E36" s="20">
        <f t="shared" si="1"/>
        <v>150</v>
      </c>
      <c r="F36" s="34"/>
    </row>
    <row r="37" spans="1:6" ht="15.75">
      <c r="A37" s="31" t="s">
        <v>31</v>
      </c>
      <c r="B37" s="32" t="s">
        <v>32</v>
      </c>
      <c r="C37" s="20">
        <f t="shared" si="1"/>
        <v>150</v>
      </c>
      <c r="D37" s="20">
        <f t="shared" si="0"/>
        <v>0</v>
      </c>
      <c r="E37" s="20">
        <f t="shared" si="1"/>
        <v>150</v>
      </c>
      <c r="F37" s="34"/>
    </row>
    <row r="38" spans="1:6" ht="31.5">
      <c r="A38" s="31" t="s">
        <v>33</v>
      </c>
      <c r="B38" s="32" t="s">
        <v>274</v>
      </c>
      <c r="C38" s="20">
        <v>150</v>
      </c>
      <c r="D38" s="20">
        <f t="shared" si="0"/>
        <v>0</v>
      </c>
      <c r="E38" s="20">
        <v>150</v>
      </c>
      <c r="F38" s="34"/>
    </row>
    <row r="39" spans="1:6" ht="15.75">
      <c r="A39" s="31" t="s">
        <v>34</v>
      </c>
      <c r="B39" s="32" t="s">
        <v>35</v>
      </c>
      <c r="C39" s="20">
        <f>C40+C42</f>
        <v>2186</v>
      </c>
      <c r="D39" s="20">
        <f t="shared" si="0"/>
        <v>0</v>
      </c>
      <c r="E39" s="20">
        <f>E40+E42</f>
        <v>2186</v>
      </c>
      <c r="F39" s="34"/>
    </row>
    <row r="40" spans="1:6" ht="47.25">
      <c r="A40" s="31" t="s">
        <v>36</v>
      </c>
      <c r="B40" s="32" t="s">
        <v>37</v>
      </c>
      <c r="C40" s="20">
        <f>C41</f>
        <v>900</v>
      </c>
      <c r="D40" s="20">
        <f t="shared" si="0"/>
        <v>0</v>
      </c>
      <c r="E40" s="20">
        <f>E41</f>
        <v>900</v>
      </c>
      <c r="F40" s="34"/>
    </row>
    <row r="41" spans="1:6" ht="63">
      <c r="A41" s="31" t="s">
        <v>38</v>
      </c>
      <c r="B41" s="32" t="s">
        <v>275</v>
      </c>
      <c r="C41" s="20">
        <v>900</v>
      </c>
      <c r="D41" s="20">
        <f t="shared" si="0"/>
        <v>0</v>
      </c>
      <c r="E41" s="20">
        <v>900</v>
      </c>
      <c r="F41" s="34"/>
    </row>
    <row r="42" spans="1:6" ht="47.25">
      <c r="A42" s="31" t="s">
        <v>39</v>
      </c>
      <c r="B42" s="32" t="s">
        <v>40</v>
      </c>
      <c r="C42" s="20">
        <f>C43+C45+C46</f>
        <v>1286</v>
      </c>
      <c r="D42" s="20">
        <f>D43+D45+D46</f>
        <v>0</v>
      </c>
      <c r="E42" s="20">
        <f>E43+E45+E46</f>
        <v>1286</v>
      </c>
      <c r="F42" s="34"/>
    </row>
    <row r="43" spans="1:6" ht="78.75">
      <c r="A43" s="31" t="s">
        <v>41</v>
      </c>
      <c r="B43" s="32" t="s">
        <v>238</v>
      </c>
      <c r="C43" s="20">
        <f>C44</f>
        <v>1280</v>
      </c>
      <c r="D43" s="20">
        <f t="shared" si="0"/>
        <v>0</v>
      </c>
      <c r="E43" s="20">
        <f>E44</f>
        <v>1280</v>
      </c>
      <c r="F43" s="34"/>
    </row>
    <row r="44" spans="1:6" ht="94.5">
      <c r="A44" s="31" t="s">
        <v>42</v>
      </c>
      <c r="B44" s="32" t="s">
        <v>276</v>
      </c>
      <c r="C44" s="20">
        <v>1280</v>
      </c>
      <c r="D44" s="20">
        <f t="shared" si="0"/>
        <v>0</v>
      </c>
      <c r="E44" s="20">
        <v>1280</v>
      </c>
      <c r="F44" s="34"/>
    </row>
    <row r="45" spans="1:6" ht="94.5" hidden="1">
      <c r="A45" s="31" t="s">
        <v>43</v>
      </c>
      <c r="B45" s="32" t="s">
        <v>278</v>
      </c>
      <c r="C45" s="20"/>
      <c r="D45" s="20">
        <f t="shared" si="0"/>
        <v>0</v>
      </c>
      <c r="E45" s="20"/>
      <c r="F45" s="34"/>
    </row>
    <row r="46" spans="1:6" ht="31.5">
      <c r="A46" s="31" t="s">
        <v>44</v>
      </c>
      <c r="B46" s="32" t="s">
        <v>277</v>
      </c>
      <c r="C46" s="20">
        <v>6</v>
      </c>
      <c r="D46" s="20">
        <f t="shared" si="0"/>
        <v>0</v>
      </c>
      <c r="E46" s="20">
        <v>6</v>
      </c>
      <c r="F46" s="34"/>
    </row>
    <row r="47" spans="1:6" ht="15.75" hidden="1">
      <c r="A47" s="31" t="s">
        <v>219</v>
      </c>
      <c r="B47" s="32"/>
      <c r="C47" s="20">
        <f>C48+C56+C58+C61+C68+C71+C87</f>
        <v>6491.09807</v>
      </c>
      <c r="D47" s="20">
        <f>D48+D56+D58+D61+D68+D71+D87</f>
        <v>-0.004000000000019099</v>
      </c>
      <c r="E47" s="20">
        <f>E48+E56+E58+E61+E68+E71+E87</f>
        <v>6491.094069999999</v>
      </c>
      <c r="F47" s="34"/>
    </row>
    <row r="48" spans="1:6" ht="47.25">
      <c r="A48" s="31" t="s">
        <v>45</v>
      </c>
      <c r="B48" s="32" t="s">
        <v>46</v>
      </c>
      <c r="C48" s="20">
        <f>C49+C51</f>
        <v>1340.8999999999999</v>
      </c>
      <c r="D48" s="20">
        <f t="shared" si="0"/>
        <v>0</v>
      </c>
      <c r="E48" s="20">
        <f>E49+E51</f>
        <v>1340.8999999999999</v>
      </c>
      <c r="F48" s="34"/>
    </row>
    <row r="49" spans="1:6" ht="31.5">
      <c r="A49" s="31" t="s">
        <v>47</v>
      </c>
      <c r="B49" s="32" t="s">
        <v>48</v>
      </c>
      <c r="C49" s="20">
        <f>C50</f>
        <v>20.8</v>
      </c>
      <c r="D49" s="20">
        <f t="shared" si="0"/>
        <v>0</v>
      </c>
      <c r="E49" s="20">
        <f>E50</f>
        <v>20.8</v>
      </c>
      <c r="F49" s="34"/>
    </row>
    <row r="50" spans="1:6" ht="47.25">
      <c r="A50" s="31" t="s">
        <v>49</v>
      </c>
      <c r="B50" s="32" t="s">
        <v>279</v>
      </c>
      <c r="C50" s="20">
        <v>20.8</v>
      </c>
      <c r="D50" s="20">
        <f t="shared" si="0"/>
        <v>0</v>
      </c>
      <c r="E50" s="20">
        <v>20.8</v>
      </c>
      <c r="F50" s="34"/>
    </row>
    <row r="51" spans="1:6" ht="110.25">
      <c r="A51" s="31" t="s">
        <v>50</v>
      </c>
      <c r="B51" s="32" t="s">
        <v>51</v>
      </c>
      <c r="C51" s="20">
        <f>C52+C54</f>
        <v>1320.1</v>
      </c>
      <c r="D51" s="20">
        <f t="shared" si="0"/>
        <v>0</v>
      </c>
      <c r="E51" s="20">
        <f>E52+E54</f>
        <v>1320.1</v>
      </c>
      <c r="F51" s="34"/>
    </row>
    <row r="52" spans="1:6" ht="78.75">
      <c r="A52" s="31" t="s">
        <v>52</v>
      </c>
      <c r="B52" s="32" t="s">
        <v>295</v>
      </c>
      <c r="C52" s="20">
        <f>C53</f>
        <v>790.2</v>
      </c>
      <c r="D52" s="20">
        <f t="shared" si="0"/>
        <v>0</v>
      </c>
      <c r="E52" s="20">
        <f>E53</f>
        <v>790.2</v>
      </c>
      <c r="F52" s="34"/>
    </row>
    <row r="53" spans="1:6" ht="94.5">
      <c r="A53" s="31" t="s">
        <v>53</v>
      </c>
      <c r="B53" s="32" t="s">
        <v>296</v>
      </c>
      <c r="C53" s="20">
        <v>790.2</v>
      </c>
      <c r="D53" s="20">
        <f t="shared" si="0"/>
        <v>0</v>
      </c>
      <c r="E53" s="20">
        <v>790.2</v>
      </c>
      <c r="F53" s="34"/>
    </row>
    <row r="54" spans="1:6" ht="110.25">
      <c r="A54" s="31" t="s">
        <v>54</v>
      </c>
      <c r="B54" s="32" t="s">
        <v>55</v>
      </c>
      <c r="C54" s="20">
        <f>C55</f>
        <v>529.9</v>
      </c>
      <c r="D54" s="20">
        <f t="shared" si="0"/>
        <v>0</v>
      </c>
      <c r="E54" s="20">
        <f>E55</f>
        <v>529.9</v>
      </c>
      <c r="F54" s="34"/>
    </row>
    <row r="55" spans="1:6" ht="94.5">
      <c r="A55" s="31" t="s">
        <v>56</v>
      </c>
      <c r="B55" s="32" t="s">
        <v>280</v>
      </c>
      <c r="C55" s="20">
        <v>529.9</v>
      </c>
      <c r="D55" s="20">
        <f t="shared" si="0"/>
        <v>0</v>
      </c>
      <c r="E55" s="20">
        <v>529.9</v>
      </c>
      <c r="F55" s="34"/>
    </row>
    <row r="56" spans="1:6" ht="31.5">
      <c r="A56" s="31" t="s">
        <v>57</v>
      </c>
      <c r="B56" s="32" t="s">
        <v>58</v>
      </c>
      <c r="C56" s="20">
        <f>C57</f>
        <v>170</v>
      </c>
      <c r="D56" s="20">
        <f t="shared" si="0"/>
        <v>0</v>
      </c>
      <c r="E56" s="20">
        <f>E57</f>
        <v>170</v>
      </c>
      <c r="F56" s="34"/>
    </row>
    <row r="57" spans="1:6" ht="31.5">
      <c r="A57" s="31" t="s">
        <v>59</v>
      </c>
      <c r="B57" s="32" t="s">
        <v>328</v>
      </c>
      <c r="C57" s="20">
        <v>170</v>
      </c>
      <c r="D57" s="20">
        <f t="shared" si="0"/>
        <v>0</v>
      </c>
      <c r="E57" s="20">
        <v>170</v>
      </c>
      <c r="F57" s="34"/>
    </row>
    <row r="58" spans="1:6" ht="31.5">
      <c r="A58" s="31" t="s">
        <v>60</v>
      </c>
      <c r="B58" s="32" t="s">
        <v>61</v>
      </c>
      <c r="C58" s="20">
        <f aca="true" t="shared" si="2" ref="C58:E59">C59</f>
        <v>859.7980700000002</v>
      </c>
      <c r="D58" s="20">
        <f t="shared" si="0"/>
        <v>0</v>
      </c>
      <c r="E58" s="20">
        <f t="shared" si="2"/>
        <v>859.7980700000002</v>
      </c>
      <c r="F58" s="34"/>
    </row>
    <row r="59" spans="1:6" ht="31.5">
      <c r="A59" s="31" t="s">
        <v>62</v>
      </c>
      <c r="B59" s="32" t="s">
        <v>297</v>
      </c>
      <c r="C59" s="20">
        <f t="shared" si="2"/>
        <v>859.7980700000002</v>
      </c>
      <c r="D59" s="20">
        <f t="shared" si="0"/>
        <v>0</v>
      </c>
      <c r="E59" s="20">
        <f t="shared" si="2"/>
        <v>859.7980700000002</v>
      </c>
      <c r="F59" s="35"/>
    </row>
    <row r="60" spans="1:6" ht="63">
      <c r="A60" s="31" t="s">
        <v>63</v>
      </c>
      <c r="B60" s="32" t="s">
        <v>298</v>
      </c>
      <c r="C60" s="21">
        <f>38+530.80416+948-657.00612+0.00003</f>
        <v>859.7980700000002</v>
      </c>
      <c r="D60" s="20">
        <f t="shared" si="0"/>
        <v>0</v>
      </c>
      <c r="E60" s="21">
        <f>38+530.80416+948-657.00612+0.00003</f>
        <v>859.7980700000002</v>
      </c>
      <c r="F60" s="34"/>
    </row>
    <row r="61" spans="1:6" ht="31.5">
      <c r="A61" s="31" t="s">
        <v>64</v>
      </c>
      <c r="B61" s="32" t="s">
        <v>65</v>
      </c>
      <c r="C61" s="20">
        <f>C62+C65</f>
        <v>685.1</v>
      </c>
      <c r="D61" s="20">
        <f t="shared" si="0"/>
        <v>0</v>
      </c>
      <c r="E61" s="20">
        <f>E62+E65</f>
        <v>685.1</v>
      </c>
      <c r="F61" s="35"/>
    </row>
    <row r="62" spans="1:6" ht="94.5">
      <c r="A62" s="31" t="s">
        <v>66</v>
      </c>
      <c r="B62" s="32" t="s">
        <v>67</v>
      </c>
      <c r="C62" s="20">
        <f aca="true" t="shared" si="3" ref="C62:E63">C63</f>
        <v>345.1</v>
      </c>
      <c r="D62" s="20">
        <f t="shared" si="0"/>
        <v>0</v>
      </c>
      <c r="E62" s="20">
        <f t="shared" si="3"/>
        <v>345.1</v>
      </c>
      <c r="F62" s="34"/>
    </row>
    <row r="63" spans="1:6" ht="126">
      <c r="A63" s="31" t="s">
        <v>68</v>
      </c>
      <c r="B63" s="32" t="s">
        <v>300</v>
      </c>
      <c r="C63" s="20">
        <f t="shared" si="3"/>
        <v>345.1</v>
      </c>
      <c r="D63" s="20">
        <f t="shared" si="0"/>
        <v>0</v>
      </c>
      <c r="E63" s="20">
        <f t="shared" si="3"/>
        <v>345.1</v>
      </c>
      <c r="F63" s="34"/>
    </row>
    <row r="64" spans="1:6" ht="110.25">
      <c r="A64" s="31" t="s">
        <v>69</v>
      </c>
      <c r="B64" s="32" t="s">
        <v>299</v>
      </c>
      <c r="C64" s="20">
        <v>345.1</v>
      </c>
      <c r="D64" s="20">
        <f t="shared" si="0"/>
        <v>0</v>
      </c>
      <c r="E64" s="20">
        <v>345.1</v>
      </c>
      <c r="F64" s="34"/>
    </row>
    <row r="65" spans="1:6" ht="63">
      <c r="A65" s="31" t="s">
        <v>70</v>
      </c>
      <c r="B65" s="32" t="s">
        <v>71</v>
      </c>
      <c r="C65" s="20">
        <f aca="true" t="shared" si="4" ref="C65:E66">C66</f>
        <v>340</v>
      </c>
      <c r="D65" s="20">
        <f t="shared" si="0"/>
        <v>0</v>
      </c>
      <c r="E65" s="20">
        <f t="shared" si="4"/>
        <v>340</v>
      </c>
      <c r="F65" s="34"/>
    </row>
    <row r="66" spans="1:6" ht="47.25">
      <c r="A66" s="31" t="s">
        <v>72</v>
      </c>
      <c r="B66" s="32" t="s">
        <v>73</v>
      </c>
      <c r="C66" s="20">
        <f t="shared" si="4"/>
        <v>340</v>
      </c>
      <c r="D66" s="20">
        <f t="shared" si="0"/>
        <v>0</v>
      </c>
      <c r="E66" s="20">
        <f t="shared" si="4"/>
        <v>340</v>
      </c>
      <c r="F66" s="34"/>
    </row>
    <row r="67" spans="1:6" ht="63">
      <c r="A67" s="31" t="s">
        <v>74</v>
      </c>
      <c r="B67" s="32" t="s">
        <v>339</v>
      </c>
      <c r="C67" s="20">
        <v>340</v>
      </c>
      <c r="D67" s="20">
        <f t="shared" si="0"/>
        <v>0</v>
      </c>
      <c r="E67" s="20">
        <v>340</v>
      </c>
      <c r="F67" s="34"/>
    </row>
    <row r="68" spans="1:6" ht="15.75" hidden="1">
      <c r="A68" s="31" t="s">
        <v>75</v>
      </c>
      <c r="B68" s="32" t="s">
        <v>76</v>
      </c>
      <c r="C68" s="20">
        <f aca="true" t="shared" si="5" ref="C68:E69">C69</f>
        <v>0</v>
      </c>
      <c r="D68" s="20">
        <f t="shared" si="0"/>
        <v>0</v>
      </c>
      <c r="E68" s="20">
        <f t="shared" si="5"/>
        <v>0</v>
      </c>
      <c r="F68" s="34"/>
    </row>
    <row r="69" spans="1:6" ht="47.25" hidden="1">
      <c r="A69" s="31" t="s">
        <v>77</v>
      </c>
      <c r="B69" s="32" t="s">
        <v>78</v>
      </c>
      <c r="C69" s="20">
        <f t="shared" si="5"/>
        <v>0</v>
      </c>
      <c r="D69" s="20">
        <f t="shared" si="0"/>
        <v>0</v>
      </c>
      <c r="E69" s="20">
        <f t="shared" si="5"/>
        <v>0</v>
      </c>
      <c r="F69" s="34"/>
    </row>
    <row r="70" spans="1:6" ht="47.25" hidden="1">
      <c r="A70" s="31" t="s">
        <v>79</v>
      </c>
      <c r="B70" s="32" t="s">
        <v>80</v>
      </c>
      <c r="C70" s="20"/>
      <c r="D70" s="20">
        <f t="shared" si="0"/>
        <v>0</v>
      </c>
      <c r="E70" s="20"/>
      <c r="F70" s="34"/>
    </row>
    <row r="71" spans="1:6" ht="15.75">
      <c r="A71" s="31" t="s">
        <v>81</v>
      </c>
      <c r="B71" s="32" t="s">
        <v>82</v>
      </c>
      <c r="C71" s="20">
        <f>C72+C75+C76+C77+C81+C85+C83+C82</f>
        <v>2675.3</v>
      </c>
      <c r="D71" s="20">
        <f>D72+D75+D76+D77+D81+D85+D83+D82</f>
        <v>-0.004000000000019099</v>
      </c>
      <c r="E71" s="20">
        <f>E72+E75+E76+E77+E81+E85+E83+E82</f>
        <v>2675.296</v>
      </c>
      <c r="F71" s="34"/>
    </row>
    <row r="72" spans="1:6" ht="31.5">
      <c r="A72" s="31" t="s">
        <v>83</v>
      </c>
      <c r="B72" s="32" t="s">
        <v>84</v>
      </c>
      <c r="C72" s="20">
        <f>C73+C74</f>
        <v>59.39</v>
      </c>
      <c r="D72" s="20">
        <f t="shared" si="0"/>
        <v>0</v>
      </c>
      <c r="E72" s="20">
        <f>E73+E74</f>
        <v>59.39</v>
      </c>
      <c r="F72" s="34"/>
    </row>
    <row r="73" spans="1:6" ht="141.75">
      <c r="A73" s="31" t="s">
        <v>85</v>
      </c>
      <c r="B73" s="32" t="s">
        <v>268</v>
      </c>
      <c r="C73" s="20">
        <v>16</v>
      </c>
      <c r="D73" s="20">
        <f aca="true" t="shared" si="6" ref="D73:D176">E73-C73</f>
        <v>0</v>
      </c>
      <c r="E73" s="20">
        <v>16</v>
      </c>
      <c r="F73" s="34"/>
    </row>
    <row r="74" spans="1:6" ht="78.75">
      <c r="A74" s="31" t="s">
        <v>86</v>
      </c>
      <c r="B74" s="32" t="s">
        <v>269</v>
      </c>
      <c r="C74" s="20">
        <v>43.39</v>
      </c>
      <c r="D74" s="20">
        <f t="shared" si="6"/>
        <v>0</v>
      </c>
      <c r="E74" s="20">
        <v>43.39</v>
      </c>
      <c r="F74" s="34"/>
    </row>
    <row r="75" spans="1:6" ht="78.75">
      <c r="A75" s="31" t="s">
        <v>87</v>
      </c>
      <c r="B75" s="32" t="s">
        <v>281</v>
      </c>
      <c r="C75" s="20">
        <v>77</v>
      </c>
      <c r="D75" s="20">
        <f t="shared" si="6"/>
        <v>0</v>
      </c>
      <c r="E75" s="20">
        <v>77</v>
      </c>
      <c r="F75" s="34"/>
    </row>
    <row r="76" spans="1:6" ht="78.75" hidden="1">
      <c r="A76" s="31" t="s">
        <v>88</v>
      </c>
      <c r="B76" s="32" t="s">
        <v>89</v>
      </c>
      <c r="C76" s="20">
        <v>0</v>
      </c>
      <c r="D76" s="20">
        <f t="shared" si="6"/>
        <v>0</v>
      </c>
      <c r="E76" s="20">
        <v>0</v>
      </c>
      <c r="F76" s="34"/>
    </row>
    <row r="77" spans="1:6" ht="110.25">
      <c r="A77" s="31" t="s">
        <v>90</v>
      </c>
      <c r="B77" s="32" t="s">
        <v>91</v>
      </c>
      <c r="C77" s="20">
        <f>C78+C79+C80</f>
        <v>36.2</v>
      </c>
      <c r="D77" s="20">
        <f>D78+D79+D80</f>
        <v>0</v>
      </c>
      <c r="E77" s="20">
        <f>E78+E79+E80</f>
        <v>36.2</v>
      </c>
      <c r="F77" s="34"/>
    </row>
    <row r="78" spans="1:6" ht="31.5">
      <c r="A78" s="31" t="s">
        <v>92</v>
      </c>
      <c r="B78" s="32" t="s">
        <v>93</v>
      </c>
      <c r="C78" s="20">
        <v>15</v>
      </c>
      <c r="D78" s="20">
        <f t="shared" si="6"/>
        <v>0</v>
      </c>
      <c r="E78" s="20">
        <v>15</v>
      </c>
      <c r="F78" s="34"/>
    </row>
    <row r="79" spans="1:6" ht="47.25">
      <c r="A79" s="31" t="s">
        <v>94</v>
      </c>
      <c r="B79" s="32" t="s">
        <v>95</v>
      </c>
      <c r="C79" s="20">
        <v>3.25</v>
      </c>
      <c r="D79" s="20">
        <f t="shared" si="6"/>
        <v>0</v>
      </c>
      <c r="E79" s="20">
        <v>3.25</v>
      </c>
      <c r="F79" s="34"/>
    </row>
    <row r="80" spans="1:6" ht="31.5">
      <c r="A80" s="31" t="s">
        <v>96</v>
      </c>
      <c r="B80" s="32" t="s">
        <v>334</v>
      </c>
      <c r="C80" s="20">
        <v>17.95</v>
      </c>
      <c r="D80" s="20">
        <f t="shared" si="6"/>
        <v>0</v>
      </c>
      <c r="E80" s="20">
        <v>17.95</v>
      </c>
      <c r="F80" s="34"/>
    </row>
    <row r="81" spans="1:6" ht="78.75">
      <c r="A81" s="31" t="s">
        <v>97</v>
      </c>
      <c r="B81" s="32" t="s">
        <v>270</v>
      </c>
      <c r="C81" s="20">
        <v>372.71</v>
      </c>
      <c r="D81" s="20">
        <f t="shared" si="6"/>
        <v>-0.004000000000019099</v>
      </c>
      <c r="E81" s="20">
        <f>372.71-0.004</f>
        <v>372.70599999999996</v>
      </c>
      <c r="F81" s="34"/>
    </row>
    <row r="82" spans="1:6" ht="47.25">
      <c r="A82" s="36" t="s">
        <v>243</v>
      </c>
      <c r="B82" s="32" t="s">
        <v>271</v>
      </c>
      <c r="C82" s="20">
        <v>1300</v>
      </c>
      <c r="D82" s="20">
        <f t="shared" si="6"/>
        <v>0</v>
      </c>
      <c r="E82" s="20">
        <v>1300</v>
      </c>
      <c r="F82" s="34"/>
    </row>
    <row r="83" spans="1:6" ht="63">
      <c r="A83" s="31" t="s">
        <v>98</v>
      </c>
      <c r="B83" s="32" t="s">
        <v>99</v>
      </c>
      <c r="C83" s="20">
        <f>C84</f>
        <v>30</v>
      </c>
      <c r="D83" s="20">
        <f>D84</f>
        <v>0</v>
      </c>
      <c r="E83" s="20">
        <f>E84</f>
        <v>30</v>
      </c>
      <c r="F83" s="34"/>
    </row>
    <row r="84" spans="1:6" ht="78.75">
      <c r="A84" s="31" t="s">
        <v>100</v>
      </c>
      <c r="B84" s="32" t="s">
        <v>282</v>
      </c>
      <c r="C84" s="20">
        <v>30</v>
      </c>
      <c r="D84" s="20">
        <f t="shared" si="6"/>
        <v>0</v>
      </c>
      <c r="E84" s="20">
        <v>30</v>
      </c>
      <c r="F84" s="34"/>
    </row>
    <row r="85" spans="1:6" ht="31.5">
      <c r="A85" s="31" t="s">
        <v>101</v>
      </c>
      <c r="B85" s="32" t="s">
        <v>102</v>
      </c>
      <c r="C85" s="20">
        <f>C86</f>
        <v>800</v>
      </c>
      <c r="D85" s="20">
        <f t="shared" si="6"/>
        <v>0</v>
      </c>
      <c r="E85" s="20">
        <f>E86</f>
        <v>800</v>
      </c>
      <c r="F85" s="34"/>
    </row>
    <row r="86" spans="1:6" ht="47.25">
      <c r="A86" s="31" t="s">
        <v>103</v>
      </c>
      <c r="B86" s="32" t="s">
        <v>104</v>
      </c>
      <c r="C86" s="20">
        <v>800</v>
      </c>
      <c r="D86" s="20">
        <f t="shared" si="6"/>
        <v>0</v>
      </c>
      <c r="E86" s="20">
        <v>800</v>
      </c>
      <c r="F86" s="34"/>
    </row>
    <row r="87" spans="1:6" ht="15.75">
      <c r="A87" s="31" t="s">
        <v>105</v>
      </c>
      <c r="B87" s="32" t="s">
        <v>106</v>
      </c>
      <c r="C87" s="20">
        <f aca="true" t="shared" si="7" ref="C87:E88">C88</f>
        <v>760</v>
      </c>
      <c r="D87" s="20">
        <f t="shared" si="6"/>
        <v>0</v>
      </c>
      <c r="E87" s="20">
        <f t="shared" si="7"/>
        <v>760</v>
      </c>
      <c r="F87" s="34"/>
    </row>
    <row r="88" spans="1:6" ht="15.75">
      <c r="A88" s="31" t="s">
        <v>107</v>
      </c>
      <c r="B88" s="32" t="s">
        <v>108</v>
      </c>
      <c r="C88" s="20">
        <f t="shared" si="7"/>
        <v>760</v>
      </c>
      <c r="D88" s="20">
        <f t="shared" si="6"/>
        <v>0</v>
      </c>
      <c r="E88" s="20">
        <f t="shared" si="7"/>
        <v>760</v>
      </c>
      <c r="F88" s="34"/>
    </row>
    <row r="89" spans="1:6" ht="31.5">
      <c r="A89" s="31" t="s">
        <v>109</v>
      </c>
      <c r="B89" s="32" t="s">
        <v>267</v>
      </c>
      <c r="C89" s="20">
        <v>760</v>
      </c>
      <c r="D89" s="20">
        <f t="shared" si="6"/>
        <v>0</v>
      </c>
      <c r="E89" s="20">
        <v>760</v>
      </c>
      <c r="F89" s="34"/>
    </row>
    <row r="90" spans="1:7" ht="15.75">
      <c r="A90" s="31" t="s">
        <v>110</v>
      </c>
      <c r="B90" s="32" t="s">
        <v>111</v>
      </c>
      <c r="C90" s="20">
        <f>C91+C192+C194+C190</f>
        <v>357134.64936</v>
      </c>
      <c r="D90" s="21">
        <f>D91+D192+D194+D190</f>
        <v>11819.56520999996</v>
      </c>
      <c r="E90" s="21">
        <f>E91+E192+E194+E190</f>
        <v>368954.21457</v>
      </c>
      <c r="F90" s="37">
        <v>10961461.21</v>
      </c>
      <c r="G90" s="5">
        <f>F90/1000</f>
        <v>10961.461210000001</v>
      </c>
    </row>
    <row r="91" spans="1:7" ht="47.25">
      <c r="A91" s="31" t="s">
        <v>112</v>
      </c>
      <c r="B91" s="32" t="s">
        <v>113</v>
      </c>
      <c r="C91" s="20">
        <f>C92+C101+C133+C183</f>
        <v>362939.622</v>
      </c>
      <c r="D91" s="20">
        <f>D92+D101+D133+D183</f>
        <v>11819.56520999996</v>
      </c>
      <c r="E91" s="21">
        <f>E92+E101+E133+E183</f>
        <v>374759.18721</v>
      </c>
      <c r="F91" s="37">
        <v>374406.38721</v>
      </c>
      <c r="G91" s="56">
        <f>D90-G90</f>
        <v>858.1039999999593</v>
      </c>
    </row>
    <row r="92" spans="1:7" ht="31.5">
      <c r="A92" s="31" t="s">
        <v>114</v>
      </c>
      <c r="B92" s="32" t="s">
        <v>115</v>
      </c>
      <c r="C92" s="20">
        <f>C93+C97+C99</f>
        <v>85026.93</v>
      </c>
      <c r="D92" s="20">
        <f t="shared" si="6"/>
        <v>652.8000000000029</v>
      </c>
      <c r="E92" s="21">
        <f>E93+E97+E99</f>
        <v>85679.73</v>
      </c>
      <c r="F92" s="38">
        <f>E91-F91</f>
        <v>352.79999999998836</v>
      </c>
      <c r="G92" s="57">
        <f>G91-858.1</f>
        <v>0.0039999999593192115</v>
      </c>
    </row>
    <row r="93" spans="1:6" ht="31.5">
      <c r="A93" s="31" t="s">
        <v>116</v>
      </c>
      <c r="B93" s="32" t="s">
        <v>117</v>
      </c>
      <c r="C93" s="20">
        <f>C94</f>
        <v>69486.2</v>
      </c>
      <c r="D93" s="20">
        <f t="shared" si="6"/>
        <v>0</v>
      </c>
      <c r="E93" s="21">
        <f>E94</f>
        <v>69486.2</v>
      </c>
      <c r="F93" s="38"/>
    </row>
    <row r="94" spans="1:6" ht="31.5">
      <c r="A94" s="31" t="s">
        <v>118</v>
      </c>
      <c r="B94" s="32" t="s">
        <v>266</v>
      </c>
      <c r="C94" s="21">
        <f>SUM(C95:C96)</f>
        <v>69486.2</v>
      </c>
      <c r="D94" s="23">
        <f>SUM(D95:D96)</f>
        <v>0</v>
      </c>
      <c r="E94" s="21">
        <f>SUM(E95:E96)</f>
        <v>69486.2</v>
      </c>
      <c r="F94" s="34"/>
    </row>
    <row r="95" spans="1:6" ht="15.75" hidden="1">
      <c r="A95" s="39" t="s">
        <v>241</v>
      </c>
      <c r="B95" s="32"/>
      <c r="C95" s="21">
        <f>65244.2-4466.1-1175</f>
        <v>59603.1</v>
      </c>
      <c r="D95" s="20">
        <f t="shared" si="6"/>
        <v>0</v>
      </c>
      <c r="E95" s="21">
        <f>65244.2-4466.1-1175</f>
        <v>59603.1</v>
      </c>
      <c r="F95" s="34"/>
    </row>
    <row r="96" spans="1:6" ht="15.75" hidden="1">
      <c r="A96" s="39" t="s">
        <v>242</v>
      </c>
      <c r="B96" s="32"/>
      <c r="C96" s="21">
        <v>9883.1</v>
      </c>
      <c r="D96" s="20">
        <f t="shared" si="6"/>
        <v>0</v>
      </c>
      <c r="E96" s="21">
        <v>9883.1</v>
      </c>
      <c r="F96" s="34"/>
    </row>
    <row r="97" spans="1:6" ht="31.5">
      <c r="A97" s="31" t="s">
        <v>119</v>
      </c>
      <c r="B97" s="32" t="s">
        <v>120</v>
      </c>
      <c r="C97" s="21">
        <f>C98</f>
        <v>14270.34</v>
      </c>
      <c r="D97" s="20">
        <f t="shared" si="6"/>
        <v>652.7999999999993</v>
      </c>
      <c r="E97" s="21">
        <f>E98</f>
        <v>14923.14</v>
      </c>
      <c r="F97" s="34"/>
    </row>
    <row r="98" spans="1:6" ht="47.25">
      <c r="A98" s="31" t="s">
        <v>121</v>
      </c>
      <c r="B98" s="32" t="s">
        <v>265</v>
      </c>
      <c r="C98" s="20">
        <v>14270.34</v>
      </c>
      <c r="D98" s="20">
        <f t="shared" si="6"/>
        <v>652.7999999999993</v>
      </c>
      <c r="E98" s="21">
        <f>14270.34+300+352.8</f>
        <v>14923.14</v>
      </c>
      <c r="F98" s="33"/>
    </row>
    <row r="99" spans="1:6" ht="15.75">
      <c r="A99" s="31" t="s">
        <v>336</v>
      </c>
      <c r="B99" s="32" t="s">
        <v>337</v>
      </c>
      <c r="C99" s="20">
        <f>SUM(C100)</f>
        <v>1270.39</v>
      </c>
      <c r="D99" s="20">
        <f t="shared" si="6"/>
        <v>0</v>
      </c>
      <c r="E99" s="21">
        <f>SUM(E100)</f>
        <v>1270.39</v>
      </c>
      <c r="F99" s="40"/>
    </row>
    <row r="100" spans="1:6" ht="31.5">
      <c r="A100" s="31" t="s">
        <v>335</v>
      </c>
      <c r="B100" s="32" t="s">
        <v>338</v>
      </c>
      <c r="C100" s="20">
        <v>1270.39</v>
      </c>
      <c r="D100" s="20">
        <f t="shared" si="6"/>
        <v>0</v>
      </c>
      <c r="E100" s="21">
        <v>1270.39</v>
      </c>
      <c r="F100" s="41"/>
    </row>
    <row r="101" spans="1:6" ht="47.25">
      <c r="A101" s="31" t="s">
        <v>122</v>
      </c>
      <c r="B101" s="32" t="s">
        <v>123</v>
      </c>
      <c r="C101" s="20">
        <f>C102+C106+C108+C110+C115+C118+C122+C120+C112+C104</f>
        <v>104897.337</v>
      </c>
      <c r="D101" s="20">
        <f>D102+D106+D108+D110+D115+D118+D122+D120+D112+D104</f>
        <v>8190.0999999999985</v>
      </c>
      <c r="E101" s="21">
        <f>E102+E106+E108+E110+E115+E118+E122+E120+E112+E104</f>
        <v>113087.437</v>
      </c>
      <c r="F101" s="33"/>
    </row>
    <row r="102" spans="1:6" ht="63">
      <c r="A102" s="31" t="s">
        <v>124</v>
      </c>
      <c r="B102" s="32" t="s">
        <v>125</v>
      </c>
      <c r="C102" s="20">
        <f>C103</f>
        <v>931.764</v>
      </c>
      <c r="D102" s="22">
        <f t="shared" si="6"/>
        <v>6200</v>
      </c>
      <c r="E102" s="21">
        <f>E103</f>
        <v>7131.764</v>
      </c>
      <c r="F102" s="34"/>
    </row>
    <row r="103" spans="1:6" ht="63">
      <c r="A103" s="31" t="s">
        <v>126</v>
      </c>
      <c r="B103" s="32" t="s">
        <v>327</v>
      </c>
      <c r="C103" s="21">
        <v>931.764</v>
      </c>
      <c r="D103" s="22">
        <f t="shared" si="6"/>
        <v>6200</v>
      </c>
      <c r="E103" s="21">
        <v>7131.764</v>
      </c>
      <c r="F103" s="34"/>
    </row>
    <row r="104" spans="1:6" ht="31.5">
      <c r="A104" s="31" t="s">
        <v>309</v>
      </c>
      <c r="B104" s="32" t="s">
        <v>307</v>
      </c>
      <c r="C104" s="20">
        <f>SUM(C105)</f>
        <v>300.806</v>
      </c>
      <c r="D104" s="20">
        <f t="shared" si="6"/>
        <v>0</v>
      </c>
      <c r="E104" s="21">
        <f>SUM(E105)</f>
        <v>300.806</v>
      </c>
      <c r="F104" s="34"/>
    </row>
    <row r="105" spans="1:6" ht="31.5">
      <c r="A105" s="31" t="s">
        <v>308</v>
      </c>
      <c r="B105" s="32" t="s">
        <v>326</v>
      </c>
      <c r="C105" s="20">
        <v>300.806</v>
      </c>
      <c r="D105" s="20">
        <f t="shared" si="6"/>
        <v>0</v>
      </c>
      <c r="E105" s="21">
        <v>300.806</v>
      </c>
      <c r="F105" s="34"/>
    </row>
    <row r="106" spans="1:6" ht="94.5">
      <c r="A106" s="31" t="s">
        <v>127</v>
      </c>
      <c r="B106" s="32" t="s">
        <v>128</v>
      </c>
      <c r="C106" s="20">
        <f>SUM(C107)</f>
        <v>60330.82</v>
      </c>
      <c r="D106" s="20">
        <f t="shared" si="6"/>
        <v>0</v>
      </c>
      <c r="E106" s="21">
        <f>SUM(E107)</f>
        <v>60330.82</v>
      </c>
      <c r="F106" s="33"/>
    </row>
    <row r="107" spans="1:6" ht="63">
      <c r="A107" s="31" t="s">
        <v>129</v>
      </c>
      <c r="B107" s="32" t="s">
        <v>325</v>
      </c>
      <c r="C107" s="20">
        <v>60330.82</v>
      </c>
      <c r="D107" s="20">
        <f t="shared" si="6"/>
        <v>0</v>
      </c>
      <c r="E107" s="21">
        <v>60330.82</v>
      </c>
      <c r="F107" s="34"/>
    </row>
    <row r="108" spans="1:6" ht="47.25" hidden="1">
      <c r="A108" s="31" t="s">
        <v>130</v>
      </c>
      <c r="B108" s="32" t="s">
        <v>131</v>
      </c>
      <c r="C108" s="20">
        <f>C109</f>
        <v>0</v>
      </c>
      <c r="D108" s="20">
        <f t="shared" si="6"/>
        <v>0</v>
      </c>
      <c r="E108" s="21">
        <f>E109</f>
        <v>0</v>
      </c>
      <c r="F108" s="34"/>
    </row>
    <row r="109" spans="1:6" ht="47.25" hidden="1">
      <c r="A109" s="31" t="s">
        <v>132</v>
      </c>
      <c r="B109" s="32" t="s">
        <v>133</v>
      </c>
      <c r="C109" s="20"/>
      <c r="D109" s="20">
        <f t="shared" si="6"/>
        <v>0</v>
      </c>
      <c r="E109" s="21"/>
      <c r="F109" s="34"/>
    </row>
    <row r="110" spans="1:6" ht="63" hidden="1">
      <c r="A110" s="31" t="s">
        <v>134</v>
      </c>
      <c r="B110" s="32" t="s">
        <v>135</v>
      </c>
      <c r="C110" s="20">
        <f>C111</f>
        <v>0</v>
      </c>
      <c r="D110" s="20">
        <f t="shared" si="6"/>
        <v>0</v>
      </c>
      <c r="E110" s="21">
        <f>E111</f>
        <v>0</v>
      </c>
      <c r="F110" s="34"/>
    </row>
    <row r="111" spans="1:6" ht="63" hidden="1">
      <c r="A111" s="31" t="s">
        <v>136</v>
      </c>
      <c r="B111" s="32" t="s">
        <v>137</v>
      </c>
      <c r="C111" s="20"/>
      <c r="D111" s="20">
        <f t="shared" si="6"/>
        <v>0</v>
      </c>
      <c r="E111" s="21"/>
      <c r="F111" s="34"/>
    </row>
    <row r="112" spans="1:6" ht="149.25" customHeight="1">
      <c r="A112" s="31" t="s">
        <v>293</v>
      </c>
      <c r="B112" s="32" t="s">
        <v>264</v>
      </c>
      <c r="C112" s="20">
        <f aca="true" t="shared" si="8" ref="C112:E113">C113</f>
        <v>10906.508</v>
      </c>
      <c r="D112" s="20">
        <f t="shared" si="8"/>
        <v>0</v>
      </c>
      <c r="E112" s="21">
        <f t="shared" si="8"/>
        <v>10906.508</v>
      </c>
      <c r="F112" s="34"/>
    </row>
    <row r="113" spans="1:6" ht="108" customHeight="1">
      <c r="A113" s="31" t="s">
        <v>262</v>
      </c>
      <c r="B113" s="32" t="s">
        <v>263</v>
      </c>
      <c r="C113" s="20">
        <f t="shared" si="8"/>
        <v>10906.508</v>
      </c>
      <c r="D113" s="20">
        <f t="shared" si="8"/>
        <v>0</v>
      </c>
      <c r="E113" s="21">
        <f t="shared" si="8"/>
        <v>10906.508</v>
      </c>
      <c r="F113" s="34"/>
    </row>
    <row r="114" spans="1:6" ht="94.5">
      <c r="A114" s="31" t="s">
        <v>248</v>
      </c>
      <c r="B114" s="32" t="s">
        <v>253</v>
      </c>
      <c r="C114" s="20">
        <v>10906.508</v>
      </c>
      <c r="D114" s="20">
        <f t="shared" si="6"/>
        <v>0</v>
      </c>
      <c r="E114" s="21">
        <v>10906.508</v>
      </c>
      <c r="F114" s="34"/>
    </row>
    <row r="115" spans="1:6" ht="78.75">
      <c r="A115" s="31" t="s">
        <v>301</v>
      </c>
      <c r="B115" s="32" t="s">
        <v>304</v>
      </c>
      <c r="C115" s="20">
        <f>SUM(C116)</f>
        <v>3087.859</v>
      </c>
      <c r="D115" s="20">
        <f t="shared" si="6"/>
        <v>0</v>
      </c>
      <c r="E115" s="21">
        <f>SUM(E116)</f>
        <v>3087.859</v>
      </c>
      <c r="F115" s="34"/>
    </row>
    <row r="116" spans="1:6" ht="78.75">
      <c r="A116" s="31" t="s">
        <v>302</v>
      </c>
      <c r="B116" s="32" t="s">
        <v>305</v>
      </c>
      <c r="C116" s="20">
        <f>C117</f>
        <v>3087.859</v>
      </c>
      <c r="D116" s="20">
        <f t="shared" si="6"/>
        <v>0</v>
      </c>
      <c r="E116" s="21">
        <f>E117</f>
        <v>3087.859</v>
      </c>
      <c r="F116" s="34"/>
    </row>
    <row r="117" spans="1:6" ht="63">
      <c r="A117" s="31" t="s">
        <v>303</v>
      </c>
      <c r="B117" s="32" t="s">
        <v>306</v>
      </c>
      <c r="C117" s="20">
        <v>3087.859</v>
      </c>
      <c r="D117" s="20">
        <f t="shared" si="6"/>
        <v>0</v>
      </c>
      <c r="E117" s="21">
        <v>3087.859</v>
      </c>
      <c r="F117" s="34"/>
    </row>
    <row r="118" spans="1:6" ht="31.5">
      <c r="A118" s="31" t="s">
        <v>138</v>
      </c>
      <c r="B118" s="32" t="s">
        <v>139</v>
      </c>
      <c r="C118" s="20">
        <f aca="true" t="shared" si="9" ref="C118:E120">C119</f>
        <v>11005.13</v>
      </c>
      <c r="D118" s="20">
        <f t="shared" si="6"/>
        <v>0</v>
      </c>
      <c r="E118" s="21">
        <f t="shared" si="9"/>
        <v>11005.13</v>
      </c>
      <c r="F118" s="34"/>
    </row>
    <row r="119" spans="1:6" ht="47.25">
      <c r="A119" s="31" t="s">
        <v>140</v>
      </c>
      <c r="B119" s="32" t="s">
        <v>324</v>
      </c>
      <c r="C119" s="20">
        <v>11005.13</v>
      </c>
      <c r="D119" s="20">
        <f t="shared" si="6"/>
        <v>0</v>
      </c>
      <c r="E119" s="21">
        <v>11005.13</v>
      </c>
      <c r="F119" s="34"/>
    </row>
    <row r="120" spans="1:6" ht="47.25">
      <c r="A120" s="31" t="s">
        <v>247</v>
      </c>
      <c r="B120" s="32" t="s">
        <v>245</v>
      </c>
      <c r="C120" s="20">
        <f t="shared" si="9"/>
        <v>11865</v>
      </c>
      <c r="D120" s="20">
        <f t="shared" si="6"/>
        <v>1973</v>
      </c>
      <c r="E120" s="21">
        <f t="shared" si="9"/>
        <v>13838</v>
      </c>
      <c r="F120" s="34"/>
    </row>
    <row r="121" spans="1:6" ht="63">
      <c r="A121" s="31" t="s">
        <v>246</v>
      </c>
      <c r="B121" s="32" t="s">
        <v>261</v>
      </c>
      <c r="C121" s="20">
        <v>11865</v>
      </c>
      <c r="D121" s="20">
        <f t="shared" si="6"/>
        <v>1973</v>
      </c>
      <c r="E121" s="21">
        <v>13838</v>
      </c>
      <c r="F121" s="34"/>
    </row>
    <row r="122" spans="1:6" ht="15.75">
      <c r="A122" s="31" t="s">
        <v>141</v>
      </c>
      <c r="B122" s="32" t="s">
        <v>142</v>
      </c>
      <c r="C122" s="20">
        <f>C123</f>
        <v>6469.450000000001</v>
      </c>
      <c r="D122" s="20">
        <f>E122-C122</f>
        <v>17.099999999998545</v>
      </c>
      <c r="E122" s="21">
        <f>E123</f>
        <v>6486.549999999999</v>
      </c>
      <c r="F122" s="34"/>
    </row>
    <row r="123" spans="1:7" ht="31.5">
      <c r="A123" s="31" t="s">
        <v>143</v>
      </c>
      <c r="B123" s="32" t="s">
        <v>260</v>
      </c>
      <c r="C123" s="20">
        <f>SUM(C124:C132)</f>
        <v>6469.450000000001</v>
      </c>
      <c r="D123" s="20">
        <f>SUM(D124:D132)</f>
        <v>17.1</v>
      </c>
      <c r="E123" s="21">
        <f>SUM(E124:E132)</f>
        <v>6486.549999999999</v>
      </c>
      <c r="F123" s="34"/>
      <c r="G123" s="50"/>
    </row>
    <row r="124" spans="1:6" ht="23.25" hidden="1">
      <c r="A124" s="52" t="s">
        <v>340</v>
      </c>
      <c r="B124" s="42"/>
      <c r="C124" s="55">
        <v>37.6</v>
      </c>
      <c r="D124" s="20">
        <f aca="true" t="shared" si="10" ref="D124:D132">E124-C124</f>
        <v>0</v>
      </c>
      <c r="E124" s="59">
        <v>37.6</v>
      </c>
      <c r="F124" s="34"/>
    </row>
    <row r="125" spans="1:6" ht="22.5" hidden="1">
      <c r="A125" s="53" t="s">
        <v>341</v>
      </c>
      <c r="B125" s="42"/>
      <c r="C125" s="55"/>
      <c r="D125" s="20">
        <f t="shared" si="10"/>
        <v>0</v>
      </c>
      <c r="E125" s="59"/>
      <c r="F125" s="34"/>
    </row>
    <row r="126" spans="1:6" ht="22.5" hidden="1">
      <c r="A126" s="54" t="s">
        <v>342</v>
      </c>
      <c r="B126" s="42"/>
      <c r="C126" s="55"/>
      <c r="D126" s="20">
        <f t="shared" si="10"/>
        <v>0</v>
      </c>
      <c r="E126" s="59"/>
      <c r="F126" s="34"/>
    </row>
    <row r="127" spans="1:6" ht="23.25" hidden="1">
      <c r="A127" s="51" t="s">
        <v>343</v>
      </c>
      <c r="B127" s="42"/>
      <c r="C127" s="55"/>
      <c r="D127" s="20">
        <f t="shared" si="10"/>
        <v>0</v>
      </c>
      <c r="E127" s="59"/>
      <c r="F127" s="34"/>
    </row>
    <row r="128" spans="1:6" ht="79.5" hidden="1">
      <c r="A128" s="51" t="s">
        <v>346</v>
      </c>
      <c r="B128" s="42"/>
      <c r="C128" s="55"/>
      <c r="D128" s="20">
        <f t="shared" si="10"/>
        <v>17.1</v>
      </c>
      <c r="E128" s="59">
        <v>17.1</v>
      </c>
      <c r="F128" s="34"/>
    </row>
    <row r="129" spans="1:6" ht="45.75" hidden="1">
      <c r="A129" s="51" t="s">
        <v>344</v>
      </c>
      <c r="B129" s="42"/>
      <c r="C129" s="55">
        <v>384.8</v>
      </c>
      <c r="D129" s="20">
        <f t="shared" si="10"/>
        <v>0</v>
      </c>
      <c r="E129" s="59">
        <v>384.8</v>
      </c>
      <c r="F129" s="34"/>
    </row>
    <row r="130" spans="1:6" ht="34.5" hidden="1">
      <c r="A130" s="51" t="s">
        <v>347</v>
      </c>
      <c r="B130" s="42"/>
      <c r="C130" s="55">
        <v>3879.65</v>
      </c>
      <c r="D130" s="20"/>
      <c r="E130" s="59">
        <v>3879.65</v>
      </c>
      <c r="F130" s="34"/>
    </row>
    <row r="131" spans="1:6" ht="45.75" hidden="1">
      <c r="A131" s="51" t="s">
        <v>345</v>
      </c>
      <c r="B131" s="42"/>
      <c r="C131" s="55">
        <v>1667.4</v>
      </c>
      <c r="D131" s="20"/>
      <c r="E131" s="59">
        <v>1667.4</v>
      </c>
      <c r="F131" s="34"/>
    </row>
    <row r="132" spans="1:6" ht="34.5" hidden="1">
      <c r="A132" s="51" t="s">
        <v>348</v>
      </c>
      <c r="B132" s="42"/>
      <c r="C132" s="55">
        <v>500</v>
      </c>
      <c r="D132" s="20">
        <f t="shared" si="10"/>
        <v>0</v>
      </c>
      <c r="E132" s="59">
        <v>500</v>
      </c>
      <c r="F132" s="34"/>
    </row>
    <row r="133" spans="1:6" ht="31.5">
      <c r="A133" s="31" t="s">
        <v>144</v>
      </c>
      <c r="B133" s="32" t="s">
        <v>145</v>
      </c>
      <c r="C133" s="20">
        <f>C134+C136+C138+C142+C144+C146+C148+C150+C169+C171+C173+C175+C177+C179+C181+C140</f>
        <v>160900.355</v>
      </c>
      <c r="D133" s="20">
        <f>D134+D136+D138+D142+D144+D146+D148+D150+D169+D171+D173+D175+D177+D179+D181+D140</f>
        <v>2910.3999999999596</v>
      </c>
      <c r="E133" s="21">
        <f>E134+E136+E138+E142+E144+E146+E148+E150+E169+E171+E173+E175+E177+E179+E181+E140</f>
        <v>163810.75499999998</v>
      </c>
      <c r="F133" s="34"/>
    </row>
    <row r="134" spans="1:6" ht="47.25" hidden="1">
      <c r="A134" s="31" t="s">
        <v>146</v>
      </c>
      <c r="B134" s="32" t="s">
        <v>147</v>
      </c>
      <c r="C134" s="20">
        <f>C135</f>
        <v>0</v>
      </c>
      <c r="D134" s="20">
        <f t="shared" si="6"/>
        <v>0</v>
      </c>
      <c r="E134" s="21">
        <f>E135</f>
        <v>0</v>
      </c>
      <c r="F134" s="34"/>
    </row>
    <row r="135" spans="1:6" ht="47.25" hidden="1">
      <c r="A135" s="31" t="s">
        <v>148</v>
      </c>
      <c r="B135" s="32" t="s">
        <v>149</v>
      </c>
      <c r="C135" s="20">
        <v>0</v>
      </c>
      <c r="D135" s="20">
        <f t="shared" si="6"/>
        <v>0</v>
      </c>
      <c r="E135" s="21">
        <v>0</v>
      </c>
      <c r="F135" s="34"/>
    </row>
    <row r="136" spans="1:6" ht="47.25" hidden="1">
      <c r="A136" s="31" t="s">
        <v>150</v>
      </c>
      <c r="B136" s="32" t="s">
        <v>151</v>
      </c>
      <c r="C136" s="20">
        <f>C137</f>
        <v>0</v>
      </c>
      <c r="D136" s="20">
        <f t="shared" si="6"/>
        <v>0</v>
      </c>
      <c r="E136" s="21">
        <f>E137</f>
        <v>0</v>
      </c>
      <c r="F136" s="34"/>
    </row>
    <row r="137" spans="1:6" ht="47.25" hidden="1">
      <c r="A137" s="31" t="s">
        <v>152</v>
      </c>
      <c r="B137" s="32" t="s">
        <v>153</v>
      </c>
      <c r="C137" s="20"/>
      <c r="D137" s="20">
        <f t="shared" si="6"/>
        <v>0</v>
      </c>
      <c r="E137" s="21"/>
      <c r="F137" s="34"/>
    </row>
    <row r="138" spans="1:6" ht="63" hidden="1">
      <c r="A138" s="31" t="s">
        <v>154</v>
      </c>
      <c r="B138" s="32" t="s">
        <v>155</v>
      </c>
      <c r="C138" s="20">
        <f>C139</f>
        <v>0</v>
      </c>
      <c r="D138" s="20">
        <f t="shared" si="6"/>
        <v>0</v>
      </c>
      <c r="E138" s="21">
        <f>E139</f>
        <v>0</v>
      </c>
      <c r="F138" s="34"/>
    </row>
    <row r="139" spans="1:6" ht="63" hidden="1">
      <c r="A139" s="31" t="s">
        <v>156</v>
      </c>
      <c r="B139" s="32" t="s">
        <v>157</v>
      </c>
      <c r="C139" s="20">
        <v>0</v>
      </c>
      <c r="D139" s="20">
        <f t="shared" si="6"/>
        <v>0</v>
      </c>
      <c r="E139" s="21">
        <v>0</v>
      </c>
      <c r="F139" s="34"/>
    </row>
    <row r="140" spans="1:6" ht="63">
      <c r="A140" s="31" t="s">
        <v>158</v>
      </c>
      <c r="B140" s="32" t="s">
        <v>159</v>
      </c>
      <c r="C140" s="25">
        <f>SUM(C141)</f>
        <v>11.7</v>
      </c>
      <c r="D140" s="20">
        <f t="shared" si="6"/>
        <v>0</v>
      </c>
      <c r="E140" s="60">
        <f>SUM(E141)</f>
        <v>11.7</v>
      </c>
      <c r="F140" s="34"/>
    </row>
    <row r="141" spans="1:6" ht="63">
      <c r="A141" s="31" t="s">
        <v>160</v>
      </c>
      <c r="B141" s="32" t="s">
        <v>259</v>
      </c>
      <c r="C141" s="25">
        <v>11.7</v>
      </c>
      <c r="D141" s="20">
        <f t="shared" si="6"/>
        <v>0</v>
      </c>
      <c r="E141" s="60">
        <v>11.7</v>
      </c>
      <c r="F141" s="34"/>
    </row>
    <row r="142" spans="1:6" ht="78.75" hidden="1">
      <c r="A142" s="31" t="s">
        <v>161</v>
      </c>
      <c r="B142" s="32" t="s">
        <v>162</v>
      </c>
      <c r="C142" s="20">
        <f>C143</f>
        <v>0</v>
      </c>
      <c r="D142" s="20">
        <f t="shared" si="6"/>
        <v>0</v>
      </c>
      <c r="E142" s="21">
        <f>E143</f>
        <v>0</v>
      </c>
      <c r="F142" s="34"/>
    </row>
    <row r="143" spans="1:6" ht="63" hidden="1">
      <c r="A143" s="31" t="s">
        <v>163</v>
      </c>
      <c r="B143" s="32" t="s">
        <v>164</v>
      </c>
      <c r="C143" s="20">
        <v>0</v>
      </c>
      <c r="D143" s="20">
        <f t="shared" si="6"/>
        <v>0</v>
      </c>
      <c r="E143" s="21">
        <v>0</v>
      </c>
      <c r="F143" s="34"/>
    </row>
    <row r="144" spans="1:6" ht="47.25">
      <c r="A144" s="31" t="s">
        <v>165</v>
      </c>
      <c r="B144" s="32" t="s">
        <v>166</v>
      </c>
      <c r="C144" s="20">
        <f>C145</f>
        <v>562.6</v>
      </c>
      <c r="D144" s="20">
        <f t="shared" si="6"/>
        <v>0</v>
      </c>
      <c r="E144" s="21">
        <f>E145</f>
        <v>562.6</v>
      </c>
      <c r="F144" s="34"/>
    </row>
    <row r="145" spans="1:6" ht="63">
      <c r="A145" s="31" t="s">
        <v>167</v>
      </c>
      <c r="B145" s="32" t="s">
        <v>258</v>
      </c>
      <c r="C145" s="20">
        <v>562.6</v>
      </c>
      <c r="D145" s="20">
        <f t="shared" si="6"/>
        <v>0</v>
      </c>
      <c r="E145" s="21">
        <v>562.6</v>
      </c>
      <c r="F145" s="34"/>
    </row>
    <row r="146" spans="1:6" ht="47.25">
      <c r="A146" s="31" t="s">
        <v>168</v>
      </c>
      <c r="B146" s="32" t="s">
        <v>169</v>
      </c>
      <c r="C146" s="20">
        <f>C147</f>
        <v>2690.5</v>
      </c>
      <c r="D146" s="20">
        <f t="shared" si="6"/>
        <v>0</v>
      </c>
      <c r="E146" s="21">
        <f>E147</f>
        <v>2690.5</v>
      </c>
      <c r="F146" s="34"/>
    </row>
    <row r="147" spans="1:6" ht="47.25">
      <c r="A147" s="31" t="s">
        <v>170</v>
      </c>
      <c r="B147" s="32" t="s">
        <v>313</v>
      </c>
      <c r="C147" s="21">
        <f>2339.3+351.2</f>
        <v>2690.5</v>
      </c>
      <c r="D147" s="20">
        <f t="shared" si="6"/>
        <v>0</v>
      </c>
      <c r="E147" s="21">
        <f>2339.3+351.2</f>
        <v>2690.5</v>
      </c>
      <c r="F147" s="34"/>
    </row>
    <row r="148" spans="1:6" ht="63" hidden="1">
      <c r="A148" s="31" t="s">
        <v>171</v>
      </c>
      <c r="B148" s="32" t="s">
        <v>172</v>
      </c>
      <c r="C148" s="20">
        <f>C149</f>
        <v>0</v>
      </c>
      <c r="D148" s="20">
        <f t="shared" si="6"/>
        <v>0</v>
      </c>
      <c r="E148" s="21">
        <f>E149</f>
        <v>0</v>
      </c>
      <c r="F148" s="34"/>
    </row>
    <row r="149" spans="1:6" ht="47.25" hidden="1">
      <c r="A149" s="31" t="s">
        <v>173</v>
      </c>
      <c r="B149" s="32" t="s">
        <v>174</v>
      </c>
      <c r="C149" s="20">
        <v>0</v>
      </c>
      <c r="D149" s="20">
        <f t="shared" si="6"/>
        <v>0</v>
      </c>
      <c r="E149" s="21">
        <v>0</v>
      </c>
      <c r="F149" s="34"/>
    </row>
    <row r="150" spans="1:7" ht="47.25">
      <c r="A150" s="31" t="s">
        <v>175</v>
      </c>
      <c r="B150" s="32" t="s">
        <v>176</v>
      </c>
      <c r="C150" s="20">
        <f>C151</f>
        <v>131073</v>
      </c>
      <c r="D150" s="20">
        <f t="shared" si="6"/>
        <v>2052.2999999999593</v>
      </c>
      <c r="E150" s="21">
        <f>E151</f>
        <v>133125.29999999996</v>
      </c>
      <c r="F150" s="34"/>
      <c r="G150" s="50"/>
    </row>
    <row r="151" spans="1:6" ht="47.25">
      <c r="A151" s="31" t="s">
        <v>177</v>
      </c>
      <c r="B151" s="32" t="s">
        <v>257</v>
      </c>
      <c r="C151" s="20">
        <f>SUM(C152:C168)</f>
        <v>131073</v>
      </c>
      <c r="D151" s="20">
        <f>SUM(D152:D168)</f>
        <v>2052.2999999999997</v>
      </c>
      <c r="E151" s="21">
        <f>SUM(E152:E168)</f>
        <v>133125.29999999996</v>
      </c>
      <c r="F151" s="34"/>
    </row>
    <row r="152" spans="1:6" s="18" customFormat="1" ht="63" hidden="1">
      <c r="A152" s="43" t="s">
        <v>221</v>
      </c>
      <c r="B152" s="42"/>
      <c r="C152" s="26">
        <v>479</v>
      </c>
      <c r="D152" s="24">
        <f>E152-C152</f>
        <v>64.29999999999995</v>
      </c>
      <c r="E152" s="61">
        <f>479+64.3</f>
        <v>543.3</v>
      </c>
      <c r="F152" s="44"/>
    </row>
    <row r="153" spans="1:6" s="18" customFormat="1" ht="94.5" hidden="1">
      <c r="A153" s="43" t="s">
        <v>222</v>
      </c>
      <c r="B153" s="42"/>
      <c r="C153" s="26">
        <v>605</v>
      </c>
      <c r="D153" s="24">
        <f t="shared" si="6"/>
        <v>58.799999999999955</v>
      </c>
      <c r="E153" s="61">
        <f>605+58.8</f>
        <v>663.8</v>
      </c>
      <c r="F153" s="44"/>
    </row>
    <row r="154" spans="1:6" s="18" customFormat="1" ht="110.25" hidden="1">
      <c r="A154" s="43" t="s">
        <v>223</v>
      </c>
      <c r="B154" s="42"/>
      <c r="C154" s="26">
        <v>0</v>
      </c>
      <c r="D154" s="24">
        <f t="shared" si="6"/>
        <v>0</v>
      </c>
      <c r="E154" s="61">
        <v>0</v>
      </c>
      <c r="F154" s="44"/>
    </row>
    <row r="155" spans="1:6" s="18" customFormat="1" ht="47.25" hidden="1">
      <c r="A155" s="43" t="s">
        <v>224</v>
      </c>
      <c r="B155" s="42"/>
      <c r="C155" s="26">
        <v>0.5</v>
      </c>
      <c r="D155" s="24">
        <f t="shared" si="6"/>
        <v>0</v>
      </c>
      <c r="E155" s="61">
        <v>0.5</v>
      </c>
      <c r="F155" s="44"/>
    </row>
    <row r="156" spans="1:6" s="18" customFormat="1" ht="110.25" hidden="1">
      <c r="A156" s="43" t="s">
        <v>225</v>
      </c>
      <c r="B156" s="42"/>
      <c r="C156" s="26">
        <v>128848.7</v>
      </c>
      <c r="D156" s="24">
        <f t="shared" si="6"/>
        <v>1904</v>
      </c>
      <c r="E156" s="61">
        <f>128848.7+1904</f>
        <v>130752.7</v>
      </c>
      <c r="F156" s="44"/>
    </row>
    <row r="157" spans="1:6" s="18" customFormat="1" ht="95.25" customHeight="1" hidden="1">
      <c r="A157" s="43" t="s">
        <v>226</v>
      </c>
      <c r="B157" s="42"/>
      <c r="C157" s="26">
        <v>665.8</v>
      </c>
      <c r="D157" s="24">
        <f t="shared" si="6"/>
        <v>0</v>
      </c>
      <c r="E157" s="61">
        <v>665.8</v>
      </c>
      <c r="F157" s="44"/>
    </row>
    <row r="158" spans="1:6" s="18" customFormat="1" ht="78.75" hidden="1">
      <c r="A158" s="43" t="s">
        <v>227</v>
      </c>
      <c r="B158" s="42"/>
      <c r="C158" s="26">
        <v>0</v>
      </c>
      <c r="D158" s="24">
        <f t="shared" si="6"/>
        <v>0</v>
      </c>
      <c r="E158" s="61">
        <v>0</v>
      </c>
      <c r="F158" s="44"/>
    </row>
    <row r="159" spans="1:6" s="18" customFormat="1" ht="31.5" hidden="1">
      <c r="A159" s="43" t="s">
        <v>228</v>
      </c>
      <c r="B159" s="42"/>
      <c r="C159" s="26">
        <v>0</v>
      </c>
      <c r="D159" s="24">
        <f t="shared" si="6"/>
        <v>0</v>
      </c>
      <c r="E159" s="61">
        <v>0</v>
      </c>
      <c r="F159" s="44"/>
    </row>
    <row r="160" spans="1:6" s="18" customFormat="1" ht="31.5" hidden="1">
      <c r="A160" s="43" t="s">
        <v>229</v>
      </c>
      <c r="B160" s="42"/>
      <c r="C160" s="26">
        <v>0</v>
      </c>
      <c r="D160" s="24">
        <f t="shared" si="6"/>
        <v>0</v>
      </c>
      <c r="E160" s="61">
        <v>0</v>
      </c>
      <c r="F160" s="44"/>
    </row>
    <row r="161" spans="1:6" s="18" customFormat="1" ht="63" hidden="1">
      <c r="A161" s="43" t="s">
        <v>230</v>
      </c>
      <c r="B161" s="42"/>
      <c r="C161" s="26">
        <v>0</v>
      </c>
      <c r="D161" s="24">
        <f t="shared" si="6"/>
        <v>0</v>
      </c>
      <c r="E161" s="61">
        <v>0</v>
      </c>
      <c r="F161" s="44"/>
    </row>
    <row r="162" spans="1:6" s="18" customFormat="1" ht="31.5" hidden="1">
      <c r="A162" s="43" t="s">
        <v>231</v>
      </c>
      <c r="B162" s="42"/>
      <c r="C162" s="26">
        <v>0</v>
      </c>
      <c r="D162" s="24">
        <f t="shared" si="6"/>
        <v>0</v>
      </c>
      <c r="E162" s="61">
        <v>0</v>
      </c>
      <c r="F162" s="44"/>
    </row>
    <row r="163" spans="1:6" s="18" customFormat="1" ht="31.5" hidden="1">
      <c r="A163" s="43" t="s">
        <v>232</v>
      </c>
      <c r="B163" s="42"/>
      <c r="C163" s="26">
        <v>0</v>
      </c>
      <c r="D163" s="24">
        <f t="shared" si="6"/>
        <v>0</v>
      </c>
      <c r="E163" s="61">
        <v>0</v>
      </c>
      <c r="F163" s="44"/>
    </row>
    <row r="164" spans="1:6" s="18" customFormat="1" ht="31.5" hidden="1">
      <c r="A164" s="43" t="s">
        <v>233</v>
      </c>
      <c r="B164" s="42"/>
      <c r="C164" s="26">
        <v>0</v>
      </c>
      <c r="D164" s="24">
        <f t="shared" si="6"/>
        <v>0</v>
      </c>
      <c r="E164" s="61">
        <v>0</v>
      </c>
      <c r="F164" s="44"/>
    </row>
    <row r="165" spans="1:6" s="18" customFormat="1" ht="47.25" hidden="1">
      <c r="A165" s="43" t="s">
        <v>234</v>
      </c>
      <c r="B165" s="42"/>
      <c r="C165" s="26">
        <v>54.3</v>
      </c>
      <c r="D165" s="24">
        <f t="shared" si="6"/>
        <v>0</v>
      </c>
      <c r="E165" s="61">
        <v>54.3</v>
      </c>
      <c r="F165" s="44"/>
    </row>
    <row r="166" spans="1:6" s="18" customFormat="1" ht="31.5" hidden="1">
      <c r="A166" s="43" t="s">
        <v>235</v>
      </c>
      <c r="B166" s="42"/>
      <c r="C166" s="26">
        <v>0</v>
      </c>
      <c r="D166" s="24">
        <f t="shared" si="6"/>
        <v>0</v>
      </c>
      <c r="E166" s="61">
        <v>0</v>
      </c>
      <c r="F166" s="44"/>
    </row>
    <row r="167" spans="1:6" s="18" customFormat="1" ht="126" hidden="1">
      <c r="A167" s="43" t="s">
        <v>236</v>
      </c>
      <c r="B167" s="42"/>
      <c r="C167" s="26">
        <v>232.6</v>
      </c>
      <c r="D167" s="24">
        <f t="shared" si="6"/>
        <v>0</v>
      </c>
      <c r="E167" s="61">
        <v>232.6</v>
      </c>
      <c r="F167" s="44"/>
    </row>
    <row r="168" spans="1:6" s="18" customFormat="1" ht="141.75" hidden="1">
      <c r="A168" s="43" t="s">
        <v>237</v>
      </c>
      <c r="B168" s="42"/>
      <c r="C168" s="26">
        <v>187.1</v>
      </c>
      <c r="D168" s="24">
        <f t="shared" si="6"/>
        <v>25.19999999999999</v>
      </c>
      <c r="E168" s="61">
        <f>187.1+25.2</f>
        <v>212.29999999999998</v>
      </c>
      <c r="F168" s="44"/>
    </row>
    <row r="169" spans="1:6" ht="94.5">
      <c r="A169" s="31" t="s">
        <v>178</v>
      </c>
      <c r="B169" s="32" t="s">
        <v>179</v>
      </c>
      <c r="C169" s="20">
        <f>C170</f>
        <v>3432</v>
      </c>
      <c r="D169" s="20">
        <f t="shared" si="6"/>
        <v>858.1000000000004</v>
      </c>
      <c r="E169" s="21">
        <f>E170</f>
        <v>4290.1</v>
      </c>
      <c r="F169" s="34"/>
    </row>
    <row r="170" spans="1:6" ht="94.5">
      <c r="A170" s="31" t="s">
        <v>180</v>
      </c>
      <c r="B170" s="32" t="s">
        <v>256</v>
      </c>
      <c r="C170" s="20">
        <v>3432</v>
      </c>
      <c r="D170" s="20">
        <f t="shared" si="6"/>
        <v>858.1000000000004</v>
      </c>
      <c r="E170" s="21">
        <v>4290.1</v>
      </c>
      <c r="F170" s="34"/>
    </row>
    <row r="171" spans="1:6" ht="78.75">
      <c r="A171" s="31" t="s">
        <v>181</v>
      </c>
      <c r="B171" s="32" t="s">
        <v>182</v>
      </c>
      <c r="C171" s="20">
        <f>C172</f>
        <v>12793.5</v>
      </c>
      <c r="D171" s="20">
        <f t="shared" si="6"/>
        <v>0</v>
      </c>
      <c r="E171" s="21">
        <f>E172</f>
        <v>12793.5</v>
      </c>
      <c r="F171" s="34"/>
    </row>
    <row r="172" spans="1:6" ht="63">
      <c r="A172" s="31" t="s">
        <v>183</v>
      </c>
      <c r="B172" s="32" t="s">
        <v>255</v>
      </c>
      <c r="C172" s="20">
        <v>12793.5</v>
      </c>
      <c r="D172" s="20">
        <f t="shared" si="6"/>
        <v>0</v>
      </c>
      <c r="E172" s="21">
        <v>12793.5</v>
      </c>
      <c r="F172" s="34"/>
    </row>
    <row r="173" spans="1:6" ht="94.5">
      <c r="A173" s="31" t="s">
        <v>184</v>
      </c>
      <c r="B173" s="32" t="s">
        <v>185</v>
      </c>
      <c r="C173" s="20">
        <f>C174</f>
        <v>1372.6</v>
      </c>
      <c r="D173" s="20">
        <f t="shared" si="6"/>
        <v>0</v>
      </c>
      <c r="E173" s="21">
        <f>E174</f>
        <v>1372.6</v>
      </c>
      <c r="F173" s="34"/>
    </row>
    <row r="174" spans="1:6" ht="94.5">
      <c r="A174" s="31" t="s">
        <v>186</v>
      </c>
      <c r="B174" s="32" t="s">
        <v>254</v>
      </c>
      <c r="C174" s="20">
        <v>1372.6</v>
      </c>
      <c r="D174" s="20">
        <f t="shared" si="6"/>
        <v>0</v>
      </c>
      <c r="E174" s="21">
        <v>1372.6</v>
      </c>
      <c r="F174" s="34"/>
    </row>
    <row r="175" spans="1:6" ht="31.5">
      <c r="A175" s="31" t="s">
        <v>187</v>
      </c>
      <c r="B175" s="45" t="s">
        <v>188</v>
      </c>
      <c r="C175" s="27">
        <f>C176</f>
        <v>1651.955</v>
      </c>
      <c r="D175" s="20">
        <f t="shared" si="6"/>
        <v>0</v>
      </c>
      <c r="E175" s="62">
        <f>E176</f>
        <v>1651.955</v>
      </c>
      <c r="F175" s="34"/>
    </row>
    <row r="176" spans="1:6" ht="31.5">
      <c r="A176" s="31" t="s">
        <v>189</v>
      </c>
      <c r="B176" s="45" t="s">
        <v>314</v>
      </c>
      <c r="C176" s="27">
        <v>1651.955</v>
      </c>
      <c r="D176" s="20">
        <f t="shared" si="6"/>
        <v>0</v>
      </c>
      <c r="E176" s="62">
        <v>1651.955</v>
      </c>
      <c r="F176" s="34"/>
    </row>
    <row r="177" spans="1:6" ht="78.75" hidden="1">
      <c r="A177" s="31" t="s">
        <v>190</v>
      </c>
      <c r="B177" s="45" t="s">
        <v>191</v>
      </c>
      <c r="C177" s="27">
        <f>C178</f>
        <v>0</v>
      </c>
      <c r="D177" s="20">
        <f aca="true" t="shared" si="11" ref="D177:D195">E177-C177</f>
        <v>0</v>
      </c>
      <c r="E177" s="62">
        <f>E178</f>
        <v>0</v>
      </c>
      <c r="F177" s="34"/>
    </row>
    <row r="178" spans="1:6" ht="78.75" hidden="1">
      <c r="A178" s="31" t="s">
        <v>192</v>
      </c>
      <c r="B178" s="45" t="s">
        <v>193</v>
      </c>
      <c r="C178" s="27"/>
      <c r="D178" s="20">
        <f t="shared" si="11"/>
        <v>0</v>
      </c>
      <c r="E178" s="62"/>
      <c r="F178" s="34"/>
    </row>
    <row r="179" spans="1:6" ht="110.25">
      <c r="A179" s="31" t="s">
        <v>194</v>
      </c>
      <c r="B179" s="45" t="s">
        <v>195</v>
      </c>
      <c r="C179" s="27">
        <f>C180</f>
        <v>6750</v>
      </c>
      <c r="D179" s="20">
        <f t="shared" si="11"/>
        <v>0</v>
      </c>
      <c r="E179" s="62">
        <f>E180</f>
        <v>6750</v>
      </c>
      <c r="F179" s="34"/>
    </row>
    <row r="180" spans="1:6" ht="126">
      <c r="A180" s="31" t="s">
        <v>196</v>
      </c>
      <c r="B180" s="45" t="s">
        <v>315</v>
      </c>
      <c r="C180" s="27">
        <v>6750</v>
      </c>
      <c r="D180" s="20">
        <f t="shared" si="11"/>
        <v>0</v>
      </c>
      <c r="E180" s="62">
        <v>6750</v>
      </c>
      <c r="F180" s="34"/>
    </row>
    <row r="181" spans="1:6" ht="94.5">
      <c r="A181" s="31" t="s">
        <v>197</v>
      </c>
      <c r="B181" s="45" t="s">
        <v>198</v>
      </c>
      <c r="C181" s="27">
        <f>C182</f>
        <v>562.5</v>
      </c>
      <c r="D181" s="20">
        <f t="shared" si="11"/>
        <v>0</v>
      </c>
      <c r="E181" s="62">
        <f>E182</f>
        <v>562.5</v>
      </c>
      <c r="F181" s="34"/>
    </row>
    <row r="182" spans="1:6" ht="94.5">
      <c r="A182" s="31" t="s">
        <v>199</v>
      </c>
      <c r="B182" s="45" t="s">
        <v>316</v>
      </c>
      <c r="C182" s="27">
        <v>562.5</v>
      </c>
      <c r="D182" s="20">
        <f t="shared" si="11"/>
        <v>0</v>
      </c>
      <c r="E182" s="62">
        <v>562.5</v>
      </c>
      <c r="F182" s="34"/>
    </row>
    <row r="183" spans="1:6" ht="15.75">
      <c r="A183" s="31" t="s">
        <v>200</v>
      </c>
      <c r="B183" s="45" t="s">
        <v>201</v>
      </c>
      <c r="C183" s="27">
        <f>C184+C186+C188</f>
        <v>12115</v>
      </c>
      <c r="D183" s="20">
        <f t="shared" si="11"/>
        <v>66.26520999999957</v>
      </c>
      <c r="E183" s="62">
        <f>E184+E186+E188</f>
        <v>12181.26521</v>
      </c>
      <c r="F183" s="34"/>
    </row>
    <row r="184" spans="1:6" ht="63">
      <c r="A184" s="31" t="s">
        <v>202</v>
      </c>
      <c r="B184" s="45" t="s">
        <v>203</v>
      </c>
      <c r="C184" s="27">
        <f>C185</f>
        <v>335</v>
      </c>
      <c r="D184" s="20">
        <f t="shared" si="11"/>
        <v>66.26521000000002</v>
      </c>
      <c r="E184" s="62">
        <f>E185</f>
        <v>401.26521</v>
      </c>
      <c r="F184" s="34"/>
    </row>
    <row r="185" spans="1:6" ht="63">
      <c r="A185" s="31" t="s">
        <v>204</v>
      </c>
      <c r="B185" s="45" t="s">
        <v>317</v>
      </c>
      <c r="C185" s="27">
        <v>335</v>
      </c>
      <c r="D185" s="21">
        <f t="shared" si="11"/>
        <v>66.26521000000002</v>
      </c>
      <c r="E185" s="62">
        <f>335+66.26521</f>
        <v>401.26521</v>
      </c>
      <c r="F185" s="34"/>
    </row>
    <row r="186" spans="1:6" ht="47.25" hidden="1">
      <c r="A186" s="31" t="s">
        <v>205</v>
      </c>
      <c r="B186" s="45" t="s">
        <v>206</v>
      </c>
      <c r="C186" s="27">
        <f>C187</f>
        <v>0</v>
      </c>
      <c r="D186" s="20">
        <f t="shared" si="11"/>
        <v>0</v>
      </c>
      <c r="E186" s="62">
        <f>E187</f>
        <v>0</v>
      </c>
      <c r="F186" s="34"/>
    </row>
    <row r="187" spans="1:6" ht="110.25" hidden="1">
      <c r="A187" s="31" t="s">
        <v>207</v>
      </c>
      <c r="B187" s="45" t="s">
        <v>208</v>
      </c>
      <c r="C187" s="27"/>
      <c r="D187" s="20">
        <f t="shared" si="11"/>
        <v>0</v>
      </c>
      <c r="E187" s="62"/>
      <c r="F187" s="34"/>
    </row>
    <row r="188" spans="1:6" ht="31.5">
      <c r="A188" s="31" t="s">
        <v>209</v>
      </c>
      <c r="B188" s="45" t="s">
        <v>210</v>
      </c>
      <c r="C188" s="27">
        <f>C189</f>
        <v>11780</v>
      </c>
      <c r="D188" s="20">
        <f t="shared" si="11"/>
        <v>0</v>
      </c>
      <c r="E188" s="62">
        <f>E189</f>
        <v>11780</v>
      </c>
      <c r="F188" s="34"/>
    </row>
    <row r="189" spans="1:6" ht="31.5">
      <c r="A189" s="31" t="s">
        <v>211</v>
      </c>
      <c r="B189" s="45" t="s">
        <v>323</v>
      </c>
      <c r="C189" s="27">
        <v>11780</v>
      </c>
      <c r="D189" s="20">
        <f t="shared" si="11"/>
        <v>0</v>
      </c>
      <c r="E189" s="62">
        <v>11780</v>
      </c>
      <c r="F189" s="34"/>
    </row>
    <row r="190" spans="1:6" ht="15.75">
      <c r="A190" s="31" t="s">
        <v>311</v>
      </c>
      <c r="B190" s="45" t="s">
        <v>312</v>
      </c>
      <c r="C190" s="27">
        <f>SUM(C191)</f>
        <v>368.09324</v>
      </c>
      <c r="D190" s="20">
        <f t="shared" si="11"/>
        <v>0</v>
      </c>
      <c r="E190" s="62">
        <f>SUM(E191)</f>
        <v>368.09324</v>
      </c>
      <c r="F190" s="34"/>
    </row>
    <row r="191" spans="1:6" ht="31.5">
      <c r="A191" s="31" t="s">
        <v>310</v>
      </c>
      <c r="B191" s="45" t="s">
        <v>322</v>
      </c>
      <c r="C191" s="27">
        <v>368.09324</v>
      </c>
      <c r="D191" s="20">
        <f t="shared" si="11"/>
        <v>0</v>
      </c>
      <c r="E191" s="62">
        <v>368.09324</v>
      </c>
      <c r="F191" s="34"/>
    </row>
    <row r="192" spans="1:6" ht="126">
      <c r="A192" s="31" t="s">
        <v>318</v>
      </c>
      <c r="B192" s="45" t="s">
        <v>319</v>
      </c>
      <c r="C192" s="27">
        <f>C193</f>
        <v>137.65517</v>
      </c>
      <c r="D192" s="20">
        <f t="shared" si="11"/>
        <v>0</v>
      </c>
      <c r="E192" s="62">
        <f>E193</f>
        <v>137.65517</v>
      </c>
      <c r="F192" s="34"/>
    </row>
    <row r="193" spans="1:6" ht="63">
      <c r="A193" s="31" t="s">
        <v>212</v>
      </c>
      <c r="B193" s="45" t="s">
        <v>321</v>
      </c>
      <c r="C193" s="27">
        <v>137.65517</v>
      </c>
      <c r="D193" s="20">
        <f t="shared" si="11"/>
        <v>0</v>
      </c>
      <c r="E193" s="62">
        <v>137.65517</v>
      </c>
      <c r="F193" s="34"/>
    </row>
    <row r="194" spans="1:6" ht="63">
      <c r="A194" s="31" t="s">
        <v>213</v>
      </c>
      <c r="B194" s="45" t="s">
        <v>214</v>
      </c>
      <c r="C194" s="27">
        <f>C195</f>
        <v>-6310.72105</v>
      </c>
      <c r="D194" s="20">
        <f t="shared" si="11"/>
        <v>0</v>
      </c>
      <c r="E194" s="62">
        <f>E195</f>
        <v>-6310.72105</v>
      </c>
      <c r="F194" s="34"/>
    </row>
    <row r="195" spans="1:6" ht="63">
      <c r="A195" s="31" t="s">
        <v>215</v>
      </c>
      <c r="B195" s="45" t="s">
        <v>320</v>
      </c>
      <c r="C195" s="27">
        <v>-6310.72105</v>
      </c>
      <c r="D195" s="20">
        <f t="shared" si="11"/>
        <v>0</v>
      </c>
      <c r="E195" s="62">
        <v>-6310.72105</v>
      </c>
      <c r="F195" s="34"/>
    </row>
    <row r="196" ht="15.75">
      <c r="E196" s="19"/>
    </row>
    <row r="197" spans="2:5" ht="15.75">
      <c r="B197" s="16" t="s">
        <v>244</v>
      </c>
      <c r="E197" s="19"/>
    </row>
    <row r="198" spans="4:6" ht="15.75">
      <c r="D198" s="46"/>
      <c r="E198" s="47">
        <f>448168.89748</f>
        <v>448168.89748</v>
      </c>
      <c r="F198" s="48"/>
    </row>
    <row r="199" spans="4:6" ht="15.75">
      <c r="D199" s="46"/>
      <c r="E199" s="47">
        <f>E11</f>
        <v>445353.57864</v>
      </c>
      <c r="F199" s="49"/>
    </row>
    <row r="200" spans="4:6" ht="15.75">
      <c r="D200" s="46"/>
      <c r="E200" s="47">
        <f>E199-E198</f>
        <v>-2815.3188399999635</v>
      </c>
      <c r="F200" s="48"/>
    </row>
    <row r="201" spans="4:6" ht="15.75">
      <c r="D201" s="46"/>
      <c r="E201" s="46">
        <v>14634.88005</v>
      </c>
      <c r="F201" s="46"/>
    </row>
    <row r="202" spans="4:6" ht="15.75">
      <c r="D202" s="46"/>
      <c r="E202" s="47">
        <f>E200+E201</f>
        <v>11819.561210000036</v>
      </c>
      <c r="F202" s="46"/>
    </row>
    <row r="203" spans="4:6" ht="15.75">
      <c r="D203" s="46"/>
      <c r="E203" s="46"/>
      <c r="F203" s="46"/>
    </row>
    <row r="204" spans="4:6" ht="15.75">
      <c r="D204" s="46"/>
      <c r="E204" s="46"/>
      <c r="F204" s="46"/>
    </row>
  </sheetData>
  <sheetProtection/>
  <mergeCells count="4">
    <mergeCell ref="A6:E7"/>
    <mergeCell ref="D1:E1"/>
    <mergeCell ref="B3:E4"/>
    <mergeCell ref="B2:E2"/>
  </mergeCells>
  <printOptions/>
  <pageMargins left="0.7874015748031497" right="0" top="0.31496062992125984" bottom="0.1968503937007874" header="0" footer="0"/>
  <pageSetup fitToHeight="0" fitToWidth="2" horizontalDpi="600" verticalDpi="600" orientation="portrait" paperSize="9" scale="6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2012-11-21T08:42:17Z</cp:lastPrinted>
  <dcterms:created xsi:type="dcterms:W3CDTF">2011-11-09T10:36:06Z</dcterms:created>
  <dcterms:modified xsi:type="dcterms:W3CDTF">2012-11-29T09:01:13Z</dcterms:modified>
  <cp:category/>
  <cp:version/>
  <cp:contentType/>
  <cp:contentStatus/>
</cp:coreProperties>
</file>